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E6BD7AF2-7920-491F-B528-BC3BF344089D}" xr6:coauthVersionLast="36" xr6:coauthVersionMax="36" xr10:uidLastSave="{00000000-0000-0000-0000-000000000000}"/>
  <bookViews>
    <workbookView xWindow="-120" yWindow="-120" windowWidth="29040" windowHeight="1584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Sheet1" sheetId="185" r:id="rId12"/>
    <sheet name="Rest Tax Levies-Tort Im 25" sheetId="12" r:id="rId13"/>
    <sheet name="Cap Outlay Deprec 26" sheetId="11" r:id="rId14"/>
    <sheet name="PCTC-OEPP 27-28" sheetId="34" r:id="rId15"/>
    <sheet name="Contracts Paid in CY 29" sheetId="183" r:id="rId16"/>
    <sheet name="ICR Computation 30" sheetId="108" r:id="rId17"/>
    <sheet name="Shared Outsourced Services 31" sheetId="182" r:id="rId18"/>
    <sheet name="AC Tort 32-33" sheetId="184" r:id="rId19"/>
    <sheet name="Itemization 34" sheetId="127" r:id="rId20"/>
    <sheet name="REF 35" sheetId="117" r:id="rId21"/>
    <sheet name="Opinion-Notes 36" sheetId="129" r:id="rId22"/>
    <sheet name="DeficitAFRSum Calc 37" sheetId="146" r:id="rId23"/>
    <sheet name="AUDITCHECK" sheetId="36" r:id="rId24"/>
    <sheet name="AFR20" sheetId="106" state="hidden" r:id="rId25"/>
    <sheet name="Single Audit Cover" sheetId="169" r:id="rId26"/>
    <sheet name="Single Audit Checklist" sheetId="170" r:id="rId27"/>
    <sheet name="SEFA Reconcile" sheetId="171" r:id="rId28"/>
    <sheet name=" SEFA" sheetId="179" r:id="rId29"/>
    <sheet name="SEFA NOTES" sheetId="173" r:id="rId30"/>
    <sheet name="SF&amp;QC Sec-1" sheetId="174" r:id="rId31"/>
    <sheet name="SF&amp;QC Sec-2" sheetId="175" r:id="rId32"/>
    <sheet name="SF&amp;QC Sec-3" sheetId="176" r:id="rId33"/>
    <sheet name="SSPAF" sheetId="177" r:id="rId34"/>
    <sheet name="Sheet2" sheetId="186" r:id="rId35"/>
  </sheets>
  <definedNames>
    <definedName name="_xlnm._FilterDatabase" localSheetId="24" hidden="1">'AFR20'!$A$1:$F$7884</definedName>
    <definedName name="_xlnm.Print_Area" localSheetId="28">' SEFA'!$B$1:$M$46</definedName>
    <definedName name="_xlnm.Print_Area" localSheetId="29">'SEFA NOTES'!$A$1:$F$52</definedName>
    <definedName name="_xlnm.Print_Area" localSheetId="27">'SEFA Reconcile'!$A$1:$E$49</definedName>
    <definedName name="_xlnm.Print_Area" localSheetId="30">'SF&amp;QC Sec-1'!$A$1:$J$63</definedName>
    <definedName name="_xlnm.Print_Area" localSheetId="32">'SF&amp;QC Sec-3'!$A$1:$K$48</definedName>
    <definedName name="_xlnm.Print_Area" localSheetId="26">'Single Audit Checklist'!$A$1:$D$124</definedName>
    <definedName name="_xlnm.Print_Area" localSheetId="25">'Single Audit Cover'!$A$1:$L$51</definedName>
    <definedName name="_xlnm.Print_Titles" localSheetId="6">'Acct Summary 7-8'!$A:$B,'Acct Summary 7-8'!$1:$2</definedName>
    <definedName name="_xlnm.Print_Titles" localSheetId="5">'Assets-Liab 5-6'!$A:$B,'Assets-Liab 5-6'!$1:$2</definedName>
    <definedName name="_xlnm.Print_Titles" localSheetId="23">AUDITCHECK!$20:$20</definedName>
    <definedName name="_xlnm.Print_Titles" localSheetId="15">'Contracts Paid in CY 29'!$16:$16</definedName>
    <definedName name="_xlnm.Print_Titles" localSheetId="8">'Expenditures 15-22'!$A:$B,'Expenditures 15-22'!$1:$2</definedName>
    <definedName name="_xlnm.Print_Titles" localSheetId="14">'PCTC-OEPP 27-28'!$1:$5</definedName>
    <definedName name="_xlnm.Print_Titles" localSheetId="7">'Revenues 9-14'!$A:$B,'Revenues 9-14'!$1:$2</definedName>
    <definedName name="_xlnm.Print_Titles" localSheetId="17">'Shared Outsourced Services 31'!$5:$5</definedName>
    <definedName name="_xlnm.Print_Titles" localSheetId="26">'Single Audit Checklist'!$1:$4</definedName>
    <definedName name="SCHADDRS" localSheetId="28">#REF!</definedName>
    <definedName name="SCHADDRS" localSheetId="15">#REF!</definedName>
    <definedName name="SCHADDRS" localSheetId="22">#REF!</definedName>
    <definedName name="SCHADDRS" localSheetId="4">#REF!</definedName>
    <definedName name="SCHADDRS" localSheetId="29">#REF!</definedName>
    <definedName name="SCHADDRS" localSheetId="27">#REF!</definedName>
    <definedName name="SCHADDRS" localSheetId="30">#REF!</definedName>
    <definedName name="SCHADDRS" localSheetId="31">#REF!</definedName>
    <definedName name="SCHADDRS" localSheetId="32">#REF!</definedName>
    <definedName name="SCHADDRS" localSheetId="26">#REF!</definedName>
    <definedName name="SCHADDRS" localSheetId="25">#REF!</definedName>
    <definedName name="SCHADDRS" localSheetId="33">#REF!</definedName>
    <definedName name="SCHADDRS">#REF!</definedName>
    <definedName name="SCHCTY" localSheetId="28">#REF!</definedName>
    <definedName name="SCHCTY" localSheetId="15">#REF!</definedName>
    <definedName name="SCHCTY" localSheetId="22">#REF!</definedName>
    <definedName name="SCHCTY" localSheetId="4">#REF!</definedName>
    <definedName name="SCHCTY" localSheetId="29">#REF!</definedName>
    <definedName name="SCHCTY" localSheetId="27">#REF!</definedName>
    <definedName name="SCHCTY" localSheetId="30">#REF!</definedName>
    <definedName name="SCHCTY" localSheetId="31">#REF!</definedName>
    <definedName name="SCHCTY" localSheetId="32">#REF!</definedName>
    <definedName name="SCHCTY" localSheetId="26">#REF!</definedName>
    <definedName name="SCHCTY" localSheetId="25">#REF!</definedName>
    <definedName name="SCHCTY" localSheetId="33">#REF!</definedName>
    <definedName name="SCHCTY">#REF!</definedName>
    <definedName name="SCHNMBR" localSheetId="28">#REF!</definedName>
    <definedName name="SCHNMBR" localSheetId="15">#REF!</definedName>
    <definedName name="SCHNMBR" localSheetId="22">#REF!</definedName>
    <definedName name="SCHNMBR" localSheetId="4">#REF!</definedName>
    <definedName name="SCHNMBR" localSheetId="29">#REF!</definedName>
    <definedName name="SCHNMBR" localSheetId="27">#REF!</definedName>
    <definedName name="SCHNMBR" localSheetId="30">#REF!</definedName>
    <definedName name="SCHNMBR" localSheetId="31">#REF!</definedName>
    <definedName name="SCHNMBR" localSheetId="32">#REF!</definedName>
    <definedName name="SCHNMBR" localSheetId="26">#REF!</definedName>
    <definedName name="SCHNMBR" localSheetId="25">#REF!</definedName>
    <definedName name="SCHNMBR" localSheetId="33">#REF!</definedName>
    <definedName name="SCHNMBR">#REF!</definedName>
    <definedName name="SCHNME" localSheetId="28">#REF!</definedName>
    <definedName name="SCHNME" localSheetId="15">#REF!</definedName>
    <definedName name="SCHNME" localSheetId="22">#REF!</definedName>
    <definedName name="SCHNME" localSheetId="4">#REF!</definedName>
    <definedName name="SCHNME" localSheetId="29">#REF!</definedName>
    <definedName name="SCHNME" localSheetId="27">#REF!</definedName>
    <definedName name="SCHNME" localSheetId="30">#REF!</definedName>
    <definedName name="SCHNME" localSheetId="31">#REF!</definedName>
    <definedName name="SCHNME" localSheetId="32">#REF!</definedName>
    <definedName name="SCHNME" localSheetId="26">#REF!</definedName>
    <definedName name="SCHNME" localSheetId="25">#REF!</definedName>
    <definedName name="SCHNME" localSheetId="33">#REF!</definedName>
    <definedName name="SCHNME">#REF!</definedName>
    <definedName name="SUPT" localSheetId="28">#REF!</definedName>
    <definedName name="SUPT" localSheetId="15">#REF!</definedName>
    <definedName name="SUPT" localSheetId="22">#REF!</definedName>
    <definedName name="SUPT" localSheetId="4">#REF!</definedName>
    <definedName name="SUPT" localSheetId="29">#REF!</definedName>
    <definedName name="SUPT" localSheetId="27">#REF!</definedName>
    <definedName name="SUPT" localSheetId="30">#REF!</definedName>
    <definedName name="SUPT" localSheetId="31">#REF!</definedName>
    <definedName name="SUPT" localSheetId="32">#REF!</definedName>
    <definedName name="SUPT" localSheetId="26">#REF!</definedName>
    <definedName name="SUPT" localSheetId="25">#REF!</definedName>
    <definedName name="SUPT" localSheetId="33">#REF!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7" i="184" l="1"/>
  <c r="L53" i="184" s="1"/>
  <c r="J6" i="184"/>
  <c r="L52" i="184" s="1"/>
  <c r="M68" i="184"/>
  <c r="L68" i="184"/>
  <c r="K68" i="184"/>
  <c r="G16" i="184" s="1"/>
  <c r="J68" i="184"/>
  <c r="G15" i="184" s="1"/>
  <c r="I68" i="184"/>
  <c r="G14" i="184" s="1"/>
  <c r="H68" i="184"/>
  <c r="G13" i="184" s="1"/>
  <c r="G68" i="184"/>
  <c r="G12" i="184" s="1"/>
  <c r="K19" i="184"/>
  <c r="J19" i="184"/>
  <c r="I19" i="184"/>
  <c r="L18" i="184"/>
  <c r="H18" i="184"/>
  <c r="L17" i="184"/>
  <c r="G17" i="184"/>
  <c r="L16" i="184"/>
  <c r="L15" i="184"/>
  <c r="L14" i="184"/>
  <c r="L13" i="184"/>
  <c r="L12" i="184"/>
  <c r="L19" i="184" l="1"/>
  <c r="D84" i="36" s="1"/>
  <c r="G19" i="184"/>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F43" i="183"/>
  <c r="F42" i="183"/>
  <c r="F41" i="183"/>
  <c r="F40" i="183"/>
  <c r="F39" i="183"/>
  <c r="F38" i="183"/>
  <c r="F37" i="183"/>
  <c r="F36" i="183"/>
  <c r="F35" i="183"/>
  <c r="F34" i="183"/>
  <c r="F33" i="183"/>
  <c r="F32" i="183"/>
  <c r="F31" i="183"/>
  <c r="F30" i="183"/>
  <c r="F29" i="183"/>
  <c r="F28" i="183"/>
  <c r="F27" i="183"/>
  <c r="F26" i="183"/>
  <c r="F25" i="183"/>
  <c r="F24" i="183"/>
  <c r="F23" i="183"/>
  <c r="F22"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E42" i="183"/>
  <c r="E41" i="183"/>
  <c r="E40" i="183"/>
  <c r="E39" i="183"/>
  <c r="E38" i="183"/>
  <c r="E37" i="183"/>
  <c r="E36" i="183"/>
  <c r="E35" i="183"/>
  <c r="E34" i="183"/>
  <c r="E33" i="183"/>
  <c r="E32" i="183"/>
  <c r="E31" i="183"/>
  <c r="E30" i="183"/>
  <c r="E29" i="183"/>
  <c r="E28" i="183"/>
  <c r="E27" i="183"/>
  <c r="E26" i="183"/>
  <c r="E25" i="183"/>
  <c r="E24" i="183"/>
  <c r="E23" i="183"/>
  <c r="E22" i="183"/>
  <c r="E21" i="183"/>
  <c r="F21" i="183" s="1"/>
  <c r="E20" i="183"/>
  <c r="F20" i="183" s="1"/>
  <c r="E19" i="183"/>
  <c r="F19" i="183" s="1"/>
  <c r="E18" i="183"/>
  <c r="F18" i="183" s="1"/>
  <c r="E17" i="183"/>
  <c r="F17" i="183" s="1"/>
  <c r="B7885" i="106" l="1"/>
  <c r="D7885" i="106" s="1"/>
  <c r="B7884" i="106"/>
  <c r="D7884" i="106" s="1"/>
  <c r="B7883" i="106"/>
  <c r="D7883" i="106" s="1"/>
  <c r="B7882" i="106"/>
  <c r="D7882" i="106" s="1"/>
  <c r="B11" i="7" l="1"/>
  <c r="D7836" i="106" l="1"/>
  <c r="J88" i="28" l="1"/>
  <c r="J85" i="28"/>
  <c r="J90" i="28" s="1"/>
  <c r="B7819" i="106" l="1"/>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D7802" i="106" s="1"/>
  <c r="B7801" i="106"/>
  <c r="D7801" i="106" s="1"/>
  <c r="D7806" i="106"/>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H334" i="29"/>
  <c r="B7789" i="106" s="1"/>
  <c r="K282" i="29"/>
  <c r="B7784" i="106" s="1"/>
  <c r="H160" i="29"/>
  <c r="B7053" i="106" s="1"/>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B7764" i="106"/>
  <c r="D7764" i="106" s="1"/>
  <c r="B7758" i="106"/>
  <c r="D7758" i="106" s="1"/>
  <c r="K6" i="29"/>
  <c r="B7763" i="106" s="1"/>
  <c r="D7763" i="106" s="1"/>
  <c r="B7762" i="106"/>
  <c r="D7762" i="106" s="1"/>
  <c r="K12" i="12"/>
  <c r="B7719" i="106" s="1"/>
  <c r="D7719" i="106" s="1"/>
  <c r="K23" i="12"/>
  <c r="B7800" i="106" s="1"/>
  <c r="D7800" i="106" s="1"/>
  <c r="J12" i="12"/>
  <c r="B7718" i="106" s="1"/>
  <c r="D7718" i="106" s="1"/>
  <c r="J21" i="12"/>
  <c r="J23" i="12" s="1"/>
  <c r="B7729" i="106"/>
  <c r="D7729" i="106" s="1"/>
  <c r="B7734" i="106"/>
  <c r="B7726" i="106"/>
  <c r="D7726" i="106" s="1"/>
  <c r="D76" i="36"/>
  <c r="F159"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7761" i="106"/>
  <c r="D7761" i="106" s="1"/>
  <c r="L127" i="29"/>
  <c r="L129" i="29" s="1"/>
  <c r="L139" i="29"/>
  <c r="L149" i="29"/>
  <c r="D78" i="36"/>
  <c r="K75" i="29"/>
  <c r="C14" i="4" s="1"/>
  <c r="B2558" i="106" s="1"/>
  <c r="D2558" i="106" s="1"/>
  <c r="K130" i="29"/>
  <c r="K185" i="29"/>
  <c r="F62" i="34" s="1"/>
  <c r="B7833" i="106" s="1"/>
  <c r="D7833" i="106" s="1"/>
  <c r="K122" i="29"/>
  <c r="F15" i="184" s="1"/>
  <c r="F19" i="184" s="1"/>
  <c r="K67" i="29"/>
  <c r="K64" i="29"/>
  <c r="K59" i="29"/>
  <c r="E15" i="184" s="1"/>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B2976" i="106" s="1"/>
  <c r="D2976" i="106" s="1"/>
  <c r="K82" i="29"/>
  <c r="B2977" i="106" s="1"/>
  <c r="D2977" i="106" s="1"/>
  <c r="K83" i="29"/>
  <c r="B2978" i="106" s="1"/>
  <c r="D2978" i="106" s="1"/>
  <c r="K93" i="29"/>
  <c r="K94" i="29"/>
  <c r="K95" i="29"/>
  <c r="K96" i="29"/>
  <c r="K97" i="29"/>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K250" i="29"/>
  <c r="B7086" i="106" s="1"/>
  <c r="D7086" i="106" s="1"/>
  <c r="K251" i="29"/>
  <c r="K252" i="29"/>
  <c r="B7090" i="106" s="1"/>
  <c r="D7090" i="106" s="1"/>
  <c r="K253" i="29"/>
  <c r="B7092" i="106" s="1"/>
  <c r="D7092" i="106" s="1"/>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6" i="106"/>
  <c r="D6286"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B7039" i="106"/>
  <c r="D7039" i="106" s="1"/>
  <c r="B7040" i="106"/>
  <c r="D7040" i="106" s="1"/>
  <c r="B7043" i="106"/>
  <c r="D7043" i="106" s="1"/>
  <c r="B7044" i="106"/>
  <c r="D7044" i="106" s="1"/>
  <c r="B7045" i="106"/>
  <c r="D7045" i="106" s="1"/>
  <c r="B7046" i="106"/>
  <c r="D7046" i="106" s="1"/>
  <c r="B7047" i="106"/>
  <c r="D7047"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J210" i="29"/>
  <c r="B7072" i="106" s="1"/>
  <c r="D7072"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H342" i="29" s="1"/>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71" i="36"/>
  <c r="D72" i="36"/>
  <c r="B64" i="127"/>
  <c r="B65" i="127"/>
  <c r="G26" i="108"/>
  <c r="E27" i="108"/>
  <c r="G27" i="108"/>
  <c r="F31" i="108"/>
  <c r="F36" i="108"/>
  <c r="G28" i="108"/>
  <c r="D36"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C35" i="34"/>
  <c r="D35" i="34"/>
  <c r="C36" i="34"/>
  <c r="D36" i="34"/>
  <c r="F36" i="34"/>
  <c r="B7828" i="106" s="1"/>
  <c r="D7828" i="106" s="1"/>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F50" i="34"/>
  <c r="C51" i="34"/>
  <c r="D51" i="34"/>
  <c r="C52" i="34"/>
  <c r="F52" i="34"/>
  <c r="B7831" i="106" s="1"/>
  <c r="D7831" i="106" s="1"/>
  <c r="C53" i="34"/>
  <c r="D53" i="34"/>
  <c r="C56" i="34"/>
  <c r="F56" i="34"/>
  <c r="B7832" i="106" s="1"/>
  <c r="D7832" i="106" s="1"/>
  <c r="C57" i="34"/>
  <c r="D57" i="34"/>
  <c r="C61" i="34"/>
  <c r="C62" i="34"/>
  <c r="C63" i="34"/>
  <c r="D63" i="34"/>
  <c r="C64" i="34"/>
  <c r="C67" i="34"/>
  <c r="D67" i="34"/>
  <c r="C68" i="34"/>
  <c r="D68" i="34"/>
  <c r="F68" i="34"/>
  <c r="C69" i="34"/>
  <c r="D69" i="34"/>
  <c r="F69" i="34"/>
  <c r="C70" i="34"/>
  <c r="D70" i="34"/>
  <c r="C71" i="34"/>
  <c r="D71" i="34"/>
  <c r="F71" i="34"/>
  <c r="C72" i="34"/>
  <c r="F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D14" i="4"/>
  <c r="B2570" i="106" s="1"/>
  <c r="D2570" i="106" s="1"/>
  <c r="B2633" i="106"/>
  <c r="D2633" i="106" s="1"/>
  <c r="D7" i="118"/>
  <c r="D8" i="118"/>
  <c r="D9" i="118"/>
  <c r="H14" i="118"/>
  <c r="H19" i="118"/>
  <c r="H24" i="118"/>
  <c r="H28" i="118"/>
  <c r="H33" i="118"/>
  <c r="D24" i="37"/>
  <c r="B4270" i="106" s="1"/>
  <c r="D4270" i="106" s="1"/>
  <c r="F42" i="34" l="1"/>
  <c r="C342" i="29"/>
  <c r="B7216" i="106" s="1"/>
  <c r="D7216" i="106" s="1"/>
  <c r="D69" i="36"/>
  <c r="C352" i="29"/>
  <c r="I210" i="29"/>
  <c r="B7071" i="106" s="1"/>
  <c r="D7071" i="106" s="1"/>
  <c r="G30" i="108"/>
  <c r="F34" i="34"/>
  <c r="B7826" i="106" s="1"/>
  <c r="D7826" i="106" s="1"/>
  <c r="B7705" i="106"/>
  <c r="D7705" i="106" s="1"/>
  <c r="E67" i="184"/>
  <c r="N67" i="184" s="1"/>
  <c r="F70" i="34"/>
  <c r="F64" i="34"/>
  <c r="G39" i="108"/>
  <c r="E34" i="108"/>
  <c r="B7696" i="106"/>
  <c r="D7696" i="106" s="1"/>
  <c r="E66" i="184"/>
  <c r="N66" i="184" s="1"/>
  <c r="B7189" i="106"/>
  <c r="D7189" i="106" s="1"/>
  <c r="E64" i="184"/>
  <c r="N64" i="184" s="1"/>
  <c r="B7171" i="106"/>
  <c r="D7171" i="106" s="1"/>
  <c r="E62" i="184"/>
  <c r="N62" i="184" s="1"/>
  <c r="B7153" i="106"/>
  <c r="D7153" i="106" s="1"/>
  <c r="E60" i="184"/>
  <c r="N60" i="184" s="1"/>
  <c r="B7135" i="106"/>
  <c r="D7135" i="106" s="1"/>
  <c r="E58" i="184"/>
  <c r="N58" i="184" s="1"/>
  <c r="B6995" i="106"/>
  <c r="D6995" i="106" s="1"/>
  <c r="H76" i="4"/>
  <c r="B3298" i="106" s="1"/>
  <c r="D3298" i="106" s="1"/>
  <c r="B1274" i="106"/>
  <c r="D1274" i="106" s="1"/>
  <c r="L22" i="37"/>
  <c r="H12" i="184"/>
  <c r="J129" i="29"/>
  <c r="B7038" i="106" s="1"/>
  <c r="D7038" i="106" s="1"/>
  <c r="H15" i="184"/>
  <c r="G35" i="108"/>
  <c r="D22" i="37"/>
  <c r="F37" i="34"/>
  <c r="B7829" i="106" s="1"/>
  <c r="D7829" i="106" s="1"/>
  <c r="B2724" i="106"/>
  <c r="D2724" i="106" s="1"/>
  <c r="C129" i="29"/>
  <c r="B1225" i="106" s="1"/>
  <c r="D1225" i="106" s="1"/>
  <c r="D31" i="108"/>
  <c r="E16" i="184"/>
  <c r="H16" i="184" s="1"/>
  <c r="B7198" i="106"/>
  <c r="D7198" i="106" s="1"/>
  <c r="E65" i="184"/>
  <c r="N65" i="184" s="1"/>
  <c r="B7180" i="106"/>
  <c r="D7180" i="106" s="1"/>
  <c r="E63" i="184"/>
  <c r="N63" i="184" s="1"/>
  <c r="B7162" i="106"/>
  <c r="D7162" i="106" s="1"/>
  <c r="E61" i="184"/>
  <c r="N61" i="184" s="1"/>
  <c r="B7126" i="106"/>
  <c r="D7126" i="106" s="1"/>
  <c r="E57" i="184"/>
  <c r="B2836" i="106"/>
  <c r="D2836" i="106" s="1"/>
  <c r="G33" i="108"/>
  <c r="E17" i="184"/>
  <c r="H17" i="184"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7235" i="106"/>
  <c r="D7235" i="106" s="1"/>
  <c r="B4087" i="106"/>
  <c r="D4087" i="106" s="1"/>
  <c r="K41" i="3"/>
  <c r="L15" i="11"/>
  <c r="B3459" i="106" s="1"/>
  <c r="D3459" i="106" s="1"/>
  <c r="B3254" i="106"/>
  <c r="D3254" i="106" s="1"/>
  <c r="I24" i="12"/>
  <c r="B3649" i="106"/>
  <c r="D3649" i="106" s="1"/>
  <c r="G367" i="29"/>
  <c r="B3650" i="106" s="1"/>
  <c r="D3650" i="106" s="1"/>
  <c r="D5" i="4"/>
  <c r="B3406" i="106" s="1"/>
  <c r="D3406" i="106" s="1"/>
  <c r="L312" i="29"/>
  <c r="I342" i="29"/>
  <c r="K350" i="29"/>
  <c r="F21" i="8"/>
  <c r="K24" i="12"/>
  <c r="B3621" i="106"/>
  <c r="D3621" i="106" s="1"/>
  <c r="C367" i="29"/>
  <c r="B3622" i="106" s="1"/>
  <c r="D3622" i="106" s="1"/>
  <c r="F41" i="34"/>
  <c r="F35" i="34"/>
  <c r="B7827" i="106" s="1"/>
  <c r="D7827" i="106" s="1"/>
  <c r="D3583" i="106"/>
  <c r="F66" i="34"/>
  <c r="F45" i="34"/>
  <c r="K285" i="29"/>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s="1"/>
  <c r="B5778" i="106" s="1"/>
  <c r="D5778" i="106" s="1"/>
  <c r="B5770" i="106"/>
  <c r="D5770" i="106" s="1"/>
  <c r="D109" i="5"/>
  <c r="I267" i="5"/>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1318" i="106" s="1"/>
  <c r="D1318" i="106" s="1"/>
  <c r="B2823" i="106"/>
  <c r="D2823" i="106" s="1"/>
  <c r="H352" i="29"/>
  <c r="B3656" i="106" s="1"/>
  <c r="D3656" i="106" s="1"/>
  <c r="B3724" i="106"/>
  <c r="D3724"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6216" i="106"/>
  <c r="D6216" i="106" s="1"/>
  <c r="B3703" i="106"/>
  <c r="D3703" i="106" s="1"/>
  <c r="K362" i="29"/>
  <c r="B3676" i="106" s="1"/>
  <c r="D3676"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B1134" i="106"/>
  <c r="D1134" i="106" s="1"/>
  <c r="B7759" i="106"/>
  <c r="D7759" i="106" s="1"/>
  <c r="B1339" i="106"/>
  <c r="D1339" i="106" s="1"/>
  <c r="C210" i="29"/>
  <c r="B1340" i="106" s="1"/>
  <c r="D1340" i="106" s="1"/>
  <c r="B169" i="106"/>
  <c r="D169" i="106" s="1"/>
  <c r="F41" i="3"/>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4435" i="106"/>
  <c r="D4435"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15" i="106"/>
  <c r="D7215" i="106" s="1"/>
  <c r="J16" i="4"/>
  <c r="B6226" i="106" s="1"/>
  <c r="D6226" i="106" s="1"/>
  <c r="B7202" i="106"/>
  <c r="D7202" i="106" s="1"/>
  <c r="F342" i="29"/>
  <c r="B7219" i="106" s="1"/>
  <c r="D7219" i="106" s="1"/>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K365" i="29"/>
  <c r="B3640" i="106"/>
  <c r="D3640" i="106" s="1"/>
  <c r="F352" i="29"/>
  <c r="F367" i="29"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L151" i="29"/>
  <c r="C266" i="5"/>
  <c r="J24" i="12"/>
  <c r="B7730" i="106"/>
  <c r="D7730" i="106" s="1"/>
  <c r="F41" i="108" l="1"/>
  <c r="G43" i="108" s="1"/>
  <c r="L16" i="11"/>
  <c r="B2061" i="106" s="1"/>
  <c r="D2061" i="106" s="1"/>
  <c r="N23" i="3"/>
  <c r="B284" i="106" s="1"/>
  <c r="D284" i="106" s="1"/>
  <c r="K342" i="29"/>
  <c r="F13" i="34" s="1"/>
  <c r="B1381" i="106"/>
  <c r="D1381" i="106" s="1"/>
  <c r="B5527" i="106"/>
  <c r="D5527" i="106" s="1"/>
  <c r="C151" i="29"/>
  <c r="B1226" i="106" s="1"/>
  <c r="D1226" i="106" s="1"/>
  <c r="D44" i="36"/>
  <c r="B7220" i="106"/>
  <c r="D7220" i="106" s="1"/>
  <c r="F75" i="34"/>
  <c r="B7886" i="106" s="1"/>
  <c r="D7886" i="106" s="1"/>
  <c r="B7222" i="106"/>
  <c r="D7222" i="106" s="1"/>
  <c r="F76" i="34"/>
  <c r="B7887" i="106" s="1"/>
  <c r="D7887" i="106" s="1"/>
  <c r="N57" i="184"/>
  <c r="N68" i="184" s="1"/>
  <c r="E68" i="184"/>
  <c r="E19" i="184"/>
  <c r="E367" i="29"/>
  <c r="B3635" i="106"/>
  <c r="H19" i="184"/>
  <c r="L20" i="184" s="1"/>
  <c r="L114" i="29"/>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B1145" i="106" l="1"/>
  <c r="D1145" i="106" s="1"/>
  <c r="F24" i="37"/>
  <c r="D268" i="5"/>
  <c r="B5508" i="106" s="1"/>
  <c r="D5508" i="106" s="1"/>
  <c r="E41" i="108"/>
  <c r="E44" i="108" s="1"/>
  <c r="E45" i="108" s="1"/>
  <c r="J17" i="4"/>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F77" i="34" l="1"/>
  <c r="J20" i="4"/>
  <c r="B6223" i="106"/>
  <c r="D6223" i="106" s="1"/>
  <c r="F8" i="4"/>
  <c r="F10" i="4" s="1"/>
  <c r="B4125" i="106" s="1"/>
  <c r="D4125" i="106" s="1"/>
  <c r="D8" i="146"/>
  <c r="B6227" i="106"/>
  <c r="D6227" i="106" s="1"/>
  <c r="J19" i="4"/>
  <c r="B6229" i="106" s="1"/>
  <c r="D6229" i="106" s="1"/>
  <c r="B7834" i="106"/>
  <c r="D7834" i="106" s="1"/>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D10" i="4" l="1"/>
  <c r="B4123" i="106" s="1"/>
  <c r="D4123" i="106" s="1"/>
  <c r="B2568" i="106"/>
  <c r="D2568" i="106" s="1"/>
  <c r="H13" i="118"/>
  <c r="D20" i="4"/>
  <c r="B2574" i="106" s="1"/>
  <c r="D2574" i="106" s="1"/>
  <c r="F14" i="34"/>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l="1"/>
  <c r="F78" i="34"/>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F176" i="34" l="1"/>
  <c r="B7878" i="106" s="1"/>
  <c r="D7878" i="106" s="1"/>
  <c r="B7835" i="106"/>
  <c r="D7835" i="106" s="1"/>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F178" i="34"/>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80" i="34"/>
  <c r="B7880" i="106" s="1"/>
  <c r="D7880" i="106" s="1"/>
  <c r="B7879" i="106"/>
  <c r="D7879" i="106"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<sst xmlns="http://schemas.openxmlformats.org/spreadsheetml/2006/main" count="5177" uniqueCount="2107">
  <si>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</si>
  <si>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</si>
  <si>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</si>
  <si>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</si>
  <si>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</si>
  <si>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</si>
  <si>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</si>
  <si>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</si>
  <si>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</si>
  <si>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</si>
  <si>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</si>
  <si>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</si>
  <si>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</si>
  <si>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</si>
  <si>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</si>
  <si>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</si>
  <si>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</si>
  <si>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</si>
  <si>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</si>
  <si>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</si>
  <si>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</si>
  <si>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</si>
  <si>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</si>
  <si>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</si>
  <si>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</si>
  <si>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</si>
  <si>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</si>
  <si>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</si>
  <si>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</si>
  <si>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</si>
  <si>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</si>
  <si>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</si>
  <si>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</si>
  <si>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</si>
  <si>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</si>
  <si>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</si>
  <si>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</si>
  <si>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</si>
  <si>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</si>
  <si>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</si>
  <si>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</si>
  <si>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</si>
  <si>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</si>
  <si>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</si>
  <si>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</si>
  <si>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</si>
  <si>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</si>
  <si>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</si>
  <si>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</si>
  <si>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</si>
  <si>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</si>
  <si>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</si>
  <si>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</si>
  <si>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</si>
  <si>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</si>
  <si>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</si>
  <si>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</si>
  <si>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</si>
  <si>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</si>
  <si>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</si>
  <si>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</si>
  <si>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</si>
  <si>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</si>
  <si>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</si>
  <si>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</si>
  <si>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</si>
  <si>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</si>
  <si>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</si>
  <si>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</si>
  <si>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</si>
  <si>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</si>
  <si>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</si>
  <si>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</si>
  <si>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</si>
  <si>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</si>
  <si>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</si>
  <si>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</si>
  <si>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</si>
  <si>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</si>
  <si>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</si>
  <si>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</si>
  <si>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</si>
  <si>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</si>
  <si>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</si>
  <si>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</si>
  <si>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</si>
  <si>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</si>
  <si>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</si>
  <si>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</si>
  <si>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</si>
  <si>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</si>
  <si>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</si>
  <si>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</si>
  <si>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</si>
  <si>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</si>
  <si>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</si>
  <si>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</si>
  <si>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</si>
  <si>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</si>
  <si>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</si>
  <si>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</si>
  <si>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</si>
  <si>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</si>
  <si>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</si>
  <si>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</si>
  <si>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</si>
  <si>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</si>
  <si>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</si>
  <si>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</si>
  <si>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</si>
  <si>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</si>
  <si>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</si>
  <si>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</si>
  <si>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</si>
  <si>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</si>
  <si>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</si>
  <si>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</si>
  <si>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</si>
  <si>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</si>
  <si>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</si>
  <si>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</si>
  <si>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</si>
  <si>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</si>
  <si>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</si>
  <si>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</si>
  <si>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</si>
  <si>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</si>
  <si>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</si>
  <si>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</si>
  <si>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</si>
  <si>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</si>
  <si>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</si>
  <si>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</si>
  <si>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</si>
  <si>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</si>
  <si>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</si>
  <si>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</si>
  <si>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</si>
  <si>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</si>
  <si>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</si>
  <si>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</si>
  <si>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</si>
  <si>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</si>
  <si>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</si>
  <si>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</si>
  <si>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</si>
  <si>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</si>
  <si>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</si>
  <si>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</si>
  <si>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</si>
  <si>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</si>
  <si>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</si>
  <si>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</si>
  <si>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</si>
  <si>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</si>
  <si>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</si>
  <si>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</si>
  <si>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</si>
  <si>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</si>
  <si>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</si>
  <si>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</si>
  <si>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</si>
  <si>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</si>
  <si>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</si>
  <si>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</si>
  <si>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</si>
  <si>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</si>
  <si>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</si>
  <si>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</si>
  <si>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</si>
  <si>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</si>
  <si>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</si>
  <si>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</si>
  <si>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</si>
  <si>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</si>
  <si>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</si>
  <si>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</si>
  <si>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</si>
  <si>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</si>
  <si>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</si>
  <si>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</si>
  <si>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</si>
  <si>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</si>
  <si>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</si>
  <si>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</si>
  <si>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</si>
  <si>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</si>
  <si>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</si>
  <si>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</si>
  <si>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</si>
  <si>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</si>
  <si>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</si>
  <si>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</si>
  <si>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</si>
  <si>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</si>
  <si>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</si>
  <si>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</si>
  <si>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</si>
  <si>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</si>
  <si>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</si>
  <si>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</si>
  <si>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</si>
  <si>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</si>
  <si>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</si>
  <si>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</si>
  <si>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</si>
  <si>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</si>
  <si>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</si>
  <si>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</si>
  <si>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</si>
  <si>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</si>
  <si>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</si>
  <si>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</si>
  <si>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</si>
  <si>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</si>
  <si>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</si>
  <si>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</si>
  <si>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</si>
  <si>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</si>
  <si>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</si>
  <si>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</si>
  <si>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</si>
  <si>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</si>
  <si>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</si>
  <si>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</si>
  <si>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</si>
  <si>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</si>
  <si>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</si>
  <si>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</si>
  <si>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</si>
  <si>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</si>
  <si>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</si>
  <si>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</si>
  <si>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</si>
  <si>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</si>
  <si>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</si>
  <si>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</si>
  <si>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</si>
  <si>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</si>
  <si>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</si>
  <si>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</si>
  <si>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</si>
  <si>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</si>
  <si>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</si>
  <si>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</si>
  <si>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</si>
  <si>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</si>
  <si>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</si>
  <si>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</si>
  <si>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</si>
  <si>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</si>
  <si>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</si>
  <si>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</si>
  <si>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</si>
  <si>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</si>
  <si>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</si>
  <si>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</si>
  <si>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</si>
  <si>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</si>
  <si>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</si>
  <si>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</si>
  <si>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</si>
  <si>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</si>
  <si>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</si>
  <si>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</si>
  <si>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</si>
  <si>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</si>
  <si>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</si>
  <si>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</si>
  <si>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</si>
  <si>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</si>
  <si>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</si>
  <si>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</si>
  <si>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</si>
  <si>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</si>
  <si>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</si>
  <si>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</si>
  <si>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</si>
  <si>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</si>
  <si>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</si>
  <si>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</si>
  <si>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</si>
  <si>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</si>
  <si>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</si>
  <si>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</si>
  <si>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</si>
  <si>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</si>
  <si>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</si>
  <si>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</si>
  <si>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</si>
  <si>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</si>
  <si>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</si>
  <si>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</si>
  <si>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</si>
  <si>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</si>
  <si>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</si>
  <si>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</si>
  <si>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</si>
  <si>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</si>
  <si>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</si>
  <si>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</si>
  <si>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</si>
  <si>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</si>
  <si>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</si>
  <si>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</si>
  <si>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</si>
  <si>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</si>
  <si>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</si>
  <si>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</si>
  <si>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</si>
  <si>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</si>
  <si>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</si>
  <si>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</si>
  <si>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</si>
  <si>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</si>
  <si>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</si>
  <si>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</si>
  <si>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</si>
  <si>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</si>
  <si>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</si>
  <si>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</si>
  <si>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</si>
  <si>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</si>
  <si>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</si>
  <si>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</si>
  <si>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</si>
  <si>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</si>
  <si>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</si>
  <si>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</si>
  <si>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</si>
  <si>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</si>
  <si>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</si>
  <si>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</si>
  <si>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</si>
  <si>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</si>
  <si>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</si>
  <si>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</si>
  <si>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</si>
  <si>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</si>
  <si>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</si>
  <si>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</si>
  <si>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</si>
  <si>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</si>
  <si>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</si>
  <si>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</si>
  <si>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</si>
  <si>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</si>
  <si>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</si>
  <si>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</si>
  <si>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</si>
  <si>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</si>
  <si>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</si>
  <si>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</si>
  <si>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</si>
  <si>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</si>
  <si>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</si>
  <si>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</si>
  <si>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</si>
  <si>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</si>
  <si>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</si>
  <si>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</si>
  <si>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</si>
  <si>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</si>
  <si>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</si>
  <si>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</si>
  <si>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</si>
  <si>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</si>
  <si>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</si>
  <si>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</si>
  <si>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</si>
  <si>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</si>
  <si>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</si>
  <si>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</si>
  <si>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</si>
  <si>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</si>
  <si>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</si>
  <si>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</si>
  <si>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</si>
  <si>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</si>
  <si>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</si>
  <si>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</si>
  <si>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</si>
  <si>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</si>
  <si>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</si>
  <si>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</si>
  <si>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</si>
  <si>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</si>
  <si>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</si>
  <si>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</si>
  <si>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</si>
  <si>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</si>
  <si>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</si>
  <si>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</si>
  <si>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</si>
  <si>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</si>
  <si>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</si>
  <si>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</si>
  <si>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</si>
  <si>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</si>
  <si>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</si>
  <si>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</si>
  <si>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</si>
  <si>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</si>
  <si>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</si>
  <si>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</si>
  <si>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</si>
  <si>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</si>
  <si>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</si>
  <si>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</si>
  <si>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</si>
  <si>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</si>
  <si>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</si>
  <si>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</si>
  <si>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</si>
  <si>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</si>
  <si>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</si>
  <si>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</si>
  <si>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</si>
  <si>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</si>
  <si>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</si>
  <si>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</si>
  <si>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</si>
  <si>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</si>
  <si>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</si>
  <si>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</si>
  <si>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</si>
  <si>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</si>
  <si>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</si>
  <si>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</si>
  <si>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</si>
  <si>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</si>
  <si>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</si>
  <si>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</si>
  <si>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</si>
  <si>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</si>
  <si>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</si>
  <si>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</si>
  <si>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</si>
  <si>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</si>
  <si>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</si>
  <si>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</si>
  <si>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</si>
  <si>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</si>
  <si>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</si>
  <si>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</si>
  <si>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</si>
  <si>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</si>
  <si>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</si>
  <si>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</si>
  <si>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</si>
  <si>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</si>
  <si>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</si>
  <si>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</si>
  <si>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</si>
  <si>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</si>
  <si>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</si>
  <si>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</si>
  <si>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</si>
  <si>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</si>
  <si>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</si>
  <si>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</si>
  <si>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</si>
  <si>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</si>
  <si>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</si>
  <si>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</si>
  <si>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</si>
  <si>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</si>
  <si>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</si>
  <si>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</si>
  <si>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</si>
  <si>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</si>
  <si>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</si>
  <si>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</si>
  <si>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</si>
  <si>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</si>
  <si>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</si>
  <si>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</si>
  <si>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</si>
  <si>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</si>
  <si>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</si>
  <si>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</si>
  <si>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</si>
  <si>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</si>
  <si>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</si>
  <si>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</si>
  <si>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</si>
  <si>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</si>
  <si>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</si>
  <si>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</si>
  <si>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</si>
  <si>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</si>
  <si>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</si>
  <si>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</si>
  <si>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</si>
  <si>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</si>
  <si>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</si>
  <si>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</si>
  <si>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</si>
  <si>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</si>
  <si>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</si>
  <si>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</si>
  <si>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</si>
  <si>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</si>
  <si>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</si>
  <si>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</si>
  <si>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</si>
  <si>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</si>
  <si>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</si>
  <si>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</si>
  <si>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</si>
  <si>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</si>
  <si>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</si>
  <si>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</si>
  <si>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</si>
  <si>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</si>
  <si>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</si>
  <si>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</si>
  <si>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</si>
  <si>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</si>
  <si>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</si>
  <si>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</si>
  <si>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</si>
  <si>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</si>
  <si>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</si>
  <si>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</si>
  <si>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</si>
  <si>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</si>
  <si>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</si>
  <si>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</si>
  <si>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</si>
  <si>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</si>
  <si>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</si>
  <si>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</si>
  <si>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</si>
  <si>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</si>
  <si>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</si>
  <si>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</si>
  <si>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</si>
  <si>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</si>
  <si>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</si>
  <si>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</si>
  <si>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</si>
  <si>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</si>
  <si>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</si>
  <si>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</si>
  <si>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</si>
  <si>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</si>
  <si>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</si>
  <si>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</si>
  <si>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</si>
  <si>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</si>
  <si>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</si>
  <si>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</si>
  <si>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</si>
  <si>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</si>
  <si>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</si>
  <si>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</si>
  <si>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</si>
  <si>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</si>
  <si>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</si>
  <si>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</si>
  <si>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</si>
  <si>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</si>
  <si>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</si>
  <si>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</si>
  <si>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</si>
  <si>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</si>
  <si>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</si>
  <si>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</si>
  <si>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</si>
  <si>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</si>
  <si>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</si>
  <si>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</si>
  <si>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</si>
  <si>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</si>
  <si>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</si>
  <si>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</si>
  <si>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</si>
  <si>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</si>
  <si>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</si>
  <si>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</si>
  <si>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</si>
  <si>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</si>
  <si>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</si>
  <si>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</si>
  <si>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</si>
  <si>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</si>
  <si>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</si>
  <si>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</si>
  <si>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</si>
  <si>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</si>
  <si>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</si>
  <si>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</si>
  <si>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</si>
  <si>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</si>
  <si>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</si>
  <si>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</si>
  <si>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</si>
  <si>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</si>
  <si>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</si>
  <si>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</si>
  <si>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</si>
  <si>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</si>
  <si>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</si>
  <si>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</si>
  <si>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</si>
  <si>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</si>
  <si>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</si>
  <si>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</si>
  <si>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</si>
  <si>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</si>
  <si>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</si>
  <si>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</si>
  <si>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</si>
  <si>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</si>
  <si>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</si>
  <si>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</si>
  <si>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</si>
  <si>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</si>
  <si>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</si>
  <si>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</si>
  <si>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</si>
  <si>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</si>
  <si>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</si>
  <si>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</si>
  <si>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</si>
  <si>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</si>
  <si>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</si>
  <si>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</si>
  <si>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</si>
  <si>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</si>
  <si>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</si>
  <si>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</si>
  <si>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</si>
  <si>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</si>
  <si>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</si>
  <si>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</si>
  <si>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</si>
  <si>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</si>
  <si>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</si>
  <si>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</si>
  <si>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</si>
  <si>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</si>
  <si>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</si>
  <si>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</si>
  <si>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</si>
  <si>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</si>
  <si>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</si>
  <si>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</si>
  <si>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</si>
  <si>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</si>
  <si>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</si>
  <si>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</si>
  <si>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</si>
  <si>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</si>
  <si>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</si>
  <si>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</si>
  <si>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</si>
  <si>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</si>
  <si>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</si>
  <si>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</si>
  <si>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</si>
  <si>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</si>
  <si>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</si>
  <si>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</si>
  <si>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</si>
  <si>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</si>
  <si>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</si>
  <si>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</si>
  <si>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</si>
  <si>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</si>
  <si>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</si>
  <si>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</si>
  <si>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</si>
  <si>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</si>
  <si>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</si>
  <si>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</si>
  <si>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</si>
  <si>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</si>
  <si>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</si>
  <si>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</si>
  <si>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</si>
  <si>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</si>
  <si>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</si>
  <si>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</si>
  <si>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</si>
  <si>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</si>
  <si>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</si>
  <si>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</si>
  <si>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</si>
  <si>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</si>
  <si>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</si>
  <si>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</si>
  <si>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</si>
  <si>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</si>
  <si>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</si>
  <si>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</si>
  <si>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</si>
  <si>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</si>
  <si>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</si>
  <si>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</si>
  <si>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</si>
  <si>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</si>
  <si>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</si>
  <si>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</si>
  <si>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</si>
  <si>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</si>
  <si>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</si>
  <si>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</si>
  <si>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</si>
  <si>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</si>
  <si>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</si>
  <si>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</si>
  <si>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</si>
  <si>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</si>
  <si>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</si>
  <si>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</si>
  <si>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</si>
  <si>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</si>
  <si>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</si>
  <si>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</si>
  <si>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</si>
  <si>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</si>
  <si>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</si>
  <si>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</si>
  <si>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</si>
  <si>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</si>
  <si>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</si>
  <si>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</si>
  <si>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</si>
  <si>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</si>
  <si>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</si>
  <si>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</si>
  <si>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</si>
  <si>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</si>
  <si>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</si>
  <si>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</si>
  <si>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</si>
  <si>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</si>
  <si>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</si>
  <si>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</si>
  <si>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</si>
  <si>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</si>
  <si>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</si>
  <si>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</si>
  <si>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</si>
  <si>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</si>
  <si>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</si>
  <si>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</si>
  <si>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</si>
  <si>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</si>
  <si>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</si>
  <si>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</si>
  <si>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</si>
  <si>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</si>
  <si>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</si>
  <si>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</si>
  <si>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</si>
  <si>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</si>
  <si>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</si>
  <si>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</si>
  <si>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</si>
  <si>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</si>
  <si>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</si>
  <si>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</si>
  <si>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</si>
  <si>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</si>
  <si>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</si>
  <si>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</si>
  <si>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</si>
  <si>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</si>
  <si>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</si>
  <si>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</si>
  <si>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</si>
  <si>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</si>
  <si>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</si>
  <si>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</si>
  <si>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</si>
  <si>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</si>
  <si>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</si>
  <si>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</si>
  <si>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</si>
  <si>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</si>
  <si>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</si>
  <si>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</si>
  <si>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</si>
  <si>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</si>
  <si>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</si>
  <si>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</si>
  <si>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</si>
  <si>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</si>
  <si>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</si>
  <si>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</si>
  <si>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</si>
  <si>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</si>
  <si>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</si>
  <si>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</si>
  <si>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</si>
  <si>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</si>
  <si>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</si>
  <si>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</si>
  <si>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</si>
  <si>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</si>
  <si>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</si>
  <si>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</si>
  <si>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</si>
  <si>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</si>
  <si>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</si>
  <si>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</si>
  <si>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</si>
  <si>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</si>
  <si>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</si>
  <si>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</si>
  <si>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</si>
  <si>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</si>
  <si>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</si>
  <si>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</si>
  <si>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</si>
  <si>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</si>
  <si>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</si>
  <si>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</si>
  <si>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</si>
  <si>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</si>
  <si>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</si>
  <si>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</si>
  <si>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</si>
  <si>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</si>
  <si>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</si>
  <si>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</si>
  <si>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</si>
  <si>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</si>
  <si>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</si>
  <si>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</si>
  <si>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</si>
  <si>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</si>
  <si>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</si>
  <si>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</si>
  <si>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</si>
  <si>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</si>
  <si>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</si>
  <si>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</si>
  <si>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</si>
  <si>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</si>
  <si>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</si>
  <si>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</si>
  <si>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</si>
  <si>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</si>
  <si>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</si>
  <si>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</si>
  <si>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</si>
  <si>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</si>
  <si>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</si>
  <si>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</si>
  <si>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</si>
  <si>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</si>
  <si>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</si>
  <si>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</si>
  <si>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</si>
  <si>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</si>
  <si>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</si>
  <si>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</si>
  <si>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</si>
  <si>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</si>
  <si>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</si>
  <si>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</si>
  <si>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</si>
  <si>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</si>
  <si>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</si>
  <si>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</si>
  <si>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</si>
  <si>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</si>
  <si>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</si>
  <si>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</si>
  <si>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</si>
  <si>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</si>
  <si>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</si>
  <si>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</si>
  <si>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</si>
  <si>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</si>
  <si>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</si>
  <si>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</si>
  <si>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</si>
  <si>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</si>
  <si>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</si>
  <si>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</si>
  <si>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</si>
  <si>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</si>
  <si>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</si>
  <si>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</si>
  <si>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</si>
  <si>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</si>
  <si>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</si>
  <si>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</si>
  <si>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</si>
  <si>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</si>
  <si>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</si>
  <si>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</si>
  <si>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</si>
  <si>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</si>
  <si>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</si>
  <si>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</si>
  <si>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</si>
  <si>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</si>
  <si>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</si>
  <si>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</si>
  <si>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</si>
  <si>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</si>
  <si>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</si>
  <si>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</si>
  <si>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</si>
  <si>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</si>
  <si>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</si>
  <si>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</si>
  <si>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</si>
  <si>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</si>
  <si>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</si>
  <si>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</si>
  <si>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</si>
  <si>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</si>
  <si>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</si>
  <si>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</si>
  <si>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</si>
  <si>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</si>
  <si>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</si>
  <si>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</si>
  <si>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</si>
  <si>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</si>
  <si>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</si>
  <si>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</si>
  <si>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</si>
  <si>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</si>
  <si>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</si>
  <si>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</si>
  <si>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</si>
  <si>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</si>
  <si>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</si>
  <si>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</si>
  <si>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</si>
  <si>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</si>
  <si>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</si>
  <si>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</si>
  <si>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</si>
  <si>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</si>
  <si>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</si>
  <si>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</si>
  <si>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</si>
  <si>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</si>
  <si>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</si>
  <si>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</si>
  <si>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</si>
  <si>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</si>
  <si>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</si>
  <si>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</si>
  <si>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</si>
  <si>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</si>
  <si>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</si>
  <si>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</si>
  <si>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</si>
  <si>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</si>
  <si>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</si>
  <si>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</si>
  <si>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</si>
  <si>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</si>
  <si>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</si>
  <si>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</si>
  <si>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</si>
  <si>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</si>
  <si>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</si>
  <si>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</si>
  <si>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</si>
  <si>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</si>
  <si>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</si>
  <si>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</si>
  <si>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</si>
  <si>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</si>
  <si>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</si>
  <si>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</si>
  <si>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</si>
  <si>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</si>
  <si>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</si>
  <si>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</si>
  <si>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</si>
  <si>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</si>
  <si>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</si>
  <si>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</si>
  <si>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</si>
  <si>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</si>
  <si>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</si>
  <si>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</si>
  <si>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</si>
  <si>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</si>
  <si>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</si>
  <si>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</si>
  <si>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</si>
  <si>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</si>
  <si>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</si>
  <si>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</si>
  <si>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</si>
  <si>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</si>
  <si>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</si>
  <si>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</si>
  <si>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</si>
  <si>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</si>
  <si>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</si>
  <si>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</si>
  <si>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</si>
  <si>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</si>
  <si>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</si>
  <si>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</si>
  <si>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</si>
  <si>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</si>
  <si>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</si>
  <si>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</si>
  <si>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</si>
  <si>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</si>
  <si>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</si>
  <si>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</si>
  <si>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</si>
  <si>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</si>
  <si>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</si>
  <si>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</si>
  <si>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</si>
  <si>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</si>
  <si>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</si>
  <si>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</si>
  <si>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</si>
  <si>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</si>
  <si>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</si>
  <si>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</si>
  <si>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</si>
  <si>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</si>
  <si>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</si>
  <si>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</si>
  <si>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</si>
  <si>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</si>
  <si>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</si>
  <si>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</si>
  <si>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</si>
  <si>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</si>
  <si>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</si>
  <si>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</si>
  <si>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</si>
  <si>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</si>
  <si>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</si>
  <si>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</si>
  <si>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</si>
  <si>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</si>
  <si>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</si>
  <si>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</si>
  <si>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</si>
  <si>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</si>
  <si>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</si>
  <si>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</si>
  <si>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</si>
  <si>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</si>
  <si>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</si>
  <si>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</si>
  <si>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</si>
  <si>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</si>
  <si>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</si>
  <si>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</si>
  <si>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</si>
  <si>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</si>
  <si>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</si>
  <si>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</si>
  <si>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</si>
  <si>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</si>
  <si>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</si>
  <si>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</si>
  <si>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</si>
  <si>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</si>
  <si>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</si>
  <si>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</si>
  <si>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</si>
  <si>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</si>
  <si>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</si>
  <si>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</si>
  <si>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</si>
  <si>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</si>
  <si>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</si>
  <si>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</si>
  <si>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</si>
  <si>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</si>
  <si>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</si>
  <si>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</si>
  <si>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</si>
  <si>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</si>
  <si>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</si>
  <si>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</si>
  <si>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</si>
  <si>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</si>
  <si>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</si>
  <si>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</si>
  <si>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</si>
  <si>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</si>
  <si>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</si>
  <si>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</si>
  <si>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</si>
  <si>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</si>
  <si>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</si>
  <si>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</si>
  <si>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</si>
  <si>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</si>
  <si>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</si>
  <si>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</si>
  <si>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</si>
  <si>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</si>
  <si>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</si>
  <si>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</si>
  <si>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</si>
  <si>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</si>
  <si>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</si>
  <si>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</si>
  <si>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</si>
  <si>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</si>
  <si>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</si>
  <si>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</si>
  <si>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</si>
  <si>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</si>
  <si>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</si>
  <si>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</si>
  <si>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</si>
  <si>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</si>
  <si>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</si>
  <si>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</si>
  <si>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</si>
  <si>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</si>
  <si>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</si>
  <si>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</si>
  <si>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</si>
  <si>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</si>
  <si>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</si>
  <si>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</si>
  <si>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</si>
  <si>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</si>
  <si>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</si>
  <si>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</si>
  <si>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</si>
  <si>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</si>
  <si>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</si>
  <si>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</si>
  <si>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</si>
  <si>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</si>
  <si>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</si>
  <si>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</si>
  <si>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</si>
  <si>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</si>
  <si>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</si>
  <si>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</si>
  <si>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</si>
  <si>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</si>
  <si>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</si>
  <si>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</si>
  <si>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</si>
  <si>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</si>
  <si>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</si>
  <si>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</si>
  <si>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</si>
  <si>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</si>
  <si>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</si>
  <si>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</si>
  <si>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</si>
  <si>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</si>
  <si>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</si>
  <si>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</si>
  <si>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</si>
  <si>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</si>
  <si>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</si>
  <si>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</si>
  <si>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</si>
  <si>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</si>
  <si>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</si>
  <si>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</si>
  <si>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</si>
  <si>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</si>
  <si>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</si>
  <si>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</si>
  <si>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</si>
  <si>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</si>
  <si>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</si>
  <si>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</si>
  <si>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</si>
  <si>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</si>
  <si>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</si>
  <si>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</si>
  <si>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</si>
  <si>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</si>
  <si>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</si>
  <si>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</si>
  <si>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</si>
  <si>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</si>
  <si>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</si>
  <si>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</si>
  <si>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</si>
  <si>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</si>
  <si>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</si>
  <si>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</si>
  <si>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</si>
  <si>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</si>
  <si>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</si>
  <si>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</si>
  <si>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</si>
  <si>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</si>
  <si>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</si>
  <si>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</si>
  <si>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</si>
  <si>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</si>
  <si>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</si>
  <si>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</si>
  <si>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</si>
  <si>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</si>
  <si>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</si>
  <si>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</si>
  <si>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</si>
  <si>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</si>
  <si>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</si>
  <si>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</si>
  <si>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</si>
  <si>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</si>
  <si>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</si>
  <si>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</si>
  <si>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</si>
  <si>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</si>
  <si>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</si>
  <si>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</si>
  <si>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</si>
  <si>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</si>
  <si>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</si>
  <si>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</si>
  <si>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</si>
  <si>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</si>
  <si>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</si>
  <si>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</si>
  <si>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</si>
  <si>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</si>
  <si>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</si>
  <si>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</si>
  <si>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</si>
  <si>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</si>
  <si>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</si>
  <si>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</si>
  <si>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</si>
  <si>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</si>
  <si>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</si>
  <si>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</si>
  <si>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</si>
  <si>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</si>
  <si>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</si>
  <si>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</si>
  <si>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</si>
  <si>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</si>
  <si>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</si>
  <si>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</si>
  <si>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</si>
  <si>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</si>
  <si>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</si>
  <si>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</si>
  <si>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</si>
  <si>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</si>
  <si>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</si>
  <si>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</si>
  <si>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</si>
  <si>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</si>
  <si>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</si>
  <si>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</si>
  <si>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</si>
  <si>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</si>
  <si>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</si>
  <si>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</si>
  <si>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</si>
  <si>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</si>
  <si>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</si>
  <si>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</si>
  <si>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</si>
  <si>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</si>
  <si>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</si>
  <si>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</si>
  <si>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</si>
  <si>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</si>
  <si>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</si>
  <si>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</si>
  <si>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</si>
  <si>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</si>
  <si>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</si>
  <si>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</si>
  <si>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</si>
  <si>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</si>
  <si>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</si>
  <si>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</si>
  <si>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</si>
  <si>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</si>
  <si>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</si>
  <si>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</si>
  <si>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</si>
  <si>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</si>
  <si>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</si>
  <si>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</si>
  <si>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</si>
  <si>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</si>
  <si>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</si>
  <si>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</si>
  <si>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</si>
  <si>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</si>
  <si>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</si>
  <si>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</si>
  <si>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</si>
  <si>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</si>
  <si>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</si>
  <si>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</si>
  <si>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</si>
  <si>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</si>
  <si>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</si>
  <si>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</si>
  <si>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</si>
  <si>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</si>
  <si>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</si>
  <si>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</si>
  <si>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</si>
  <si>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</si>
  <si>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</si>
  <si>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</si>
  <si>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</si>
  <si>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</si>
  <si>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</si>
  <si>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</si>
  <si>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</si>
  <si>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</si>
  <si>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</si>
  <si>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</si>
  <si>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</si>
  <si>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</si>
  <si>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</si>
  <si>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</si>
  <si>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</si>
  <si>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</si>
  <si>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</si>
  <si>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</si>
  <si>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</si>
  <si>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</si>
  <si>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</si>
  <si>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</si>
  <si>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</si>
  <si>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</si>
  <si>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</si>
  <si>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</si>
  <si>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</si>
  <si>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</si>
  <si>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</si>
  <si>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</si>
  <si>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</si>
  <si>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</si>
  <si>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</si>
  <si>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</si>
  <si>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</si>
  <si>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</si>
  <si>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</si>
  <si>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</si>
  <si>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</si>
  <si>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</si>
  <si>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</si>
  <si>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</si>
  <si>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</si>
  <si>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</si>
  <si>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</si>
  <si>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</si>
  <si>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</si>
  <si>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</si>
  <si>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</si>
  <si>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</si>
  <si>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</si>
  <si>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</si>
  <si>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</si>
  <si>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</si>
  <si>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</si>
  <si>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</si>
  <si>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</si>
  <si>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</si>
  <si>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</si>
  <si>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</si>
  <si>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</si>
  <si>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</si>
  <si>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</si>
  <si>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</si>
  <si>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</si>
  <si>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</si>
  <si>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</si>
  <si>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</si>
  <si>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</si>
  <si>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</si>
  <si>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</si>
  <si>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</si>
  <si>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</si>
  <si>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</si>
  <si>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</si>
  <si>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</si>
  <si>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</si>
  <si>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</si>
  <si>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</si>
  <si>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</si>
  <si>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</si>
  <si>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</si>
  <si>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</si>
  <si>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</si>
  <si>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</si>
  <si>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</si>
  <si>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</si>
  <si>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</si>
  <si>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</si>
  <si>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</si>
  <si>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</si>
  <si>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</si>
  <si>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</si>
  <si>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</si>
  <si>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</si>
  <si>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</si>
  <si>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</si>
  <si>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</si>
  <si>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</si>
  <si>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</si>
  <si>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</si>
  <si>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</si>
  <si>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</si>
  <si>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</si>
  <si>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</si>
  <si>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</si>
  <si>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</si>
  <si>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</si>
  <si>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</si>
  <si>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</si>
  <si>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</si>
  <si>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</si>
  <si>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</si>
  <si>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</si>
  <si>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</si>
  <si>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</si>
  <si>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</si>
  <si>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</si>
  <si>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</si>
  <si>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</si>
  <si>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</si>
  <si>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</si>
  <si>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</si>
  <si>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</si>
  <si>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</si>
  <si>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</si>
  <si>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</si>
  <si>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</si>
  <si>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</si>
  <si>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</si>
  <si>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</si>
  <si>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</si>
  <si>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</si>
  <si>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</si>
  <si>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</si>
  <si>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</si>
  <si>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</si>
  <si>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</si>
  <si>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</si>
  <si>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</si>
  <si>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</si>
  <si>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</si>
  <si>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</si>
  <si>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</si>
  <si>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</si>
  <si>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</si>
  <si>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</si>
  <si>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</si>
  <si>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</si>
  <si>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</si>
  <si>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</si>
  <si>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</si>
  <si>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</si>
  <si>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</si>
  <si>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</si>
  <si>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</si>
  <si>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</si>
  <si>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</si>
  <si>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</si>
  <si>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</si>
  <si>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</si>
  <si>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</si>
  <si>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</si>
  <si>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</si>
  <si>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</si>
  <si>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</si>
  <si>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</si>
  <si>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</si>
  <si>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</si>
  <si>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</si>
  <si>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</si>
  <si>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</si>
  <si>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</si>
  <si>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</si>
  <si>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</si>
  <si>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</si>
  <si>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</si>
  <si>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</si>
  <si>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</si>
  <si>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</si>
  <si>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</si>
  <si>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</si>
  <si>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</si>
  <si>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</si>
  <si>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</si>
  <si>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</si>
  <si>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</si>
  <si>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</si>
  <si>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</si>
  <si>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</si>
  <si>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</si>
  <si>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</si>
  <si>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</si>
  <si>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</si>
  <si>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</si>
  <si>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</si>
  <si>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</si>
  <si>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</si>
  <si>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</si>
  <si>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</si>
  <si>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</si>
  <si>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</si>
  <si>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</si>
  <si>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</si>
  <si>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</si>
  <si>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</si>
  <si>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</si>
  <si>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</si>
  <si>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</si>
  <si>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</si>
  <si>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</si>
  <si>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</si>
  <si>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</si>
  <si>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</si>
  <si>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</si>
  <si>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</si>
  <si>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</si>
  <si>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</si>
  <si>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</si>
  <si>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</si>
  <si>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</si>
  <si>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</si>
  <si>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</si>
  <si>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</si>
  <si>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</si>
  <si>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</si>
  <si>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</si>
  <si>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</si>
  <si>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</si>
  <si>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</si>
  <si>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</si>
  <si>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</si>
  <si>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</si>
  <si>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</si>
  <si>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</si>
  <si>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</si>
  <si>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</si>
  <si>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</si>
  <si>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</si>
  <si>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</si>
  <si>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</si>
  <si>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</si>
  <si>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</si>
  <si>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</si>
  <si>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</si>
  <si>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</si>
  <si>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</si>
  <si>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</si>
  <si>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</si>
  <si>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</si>
  <si>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</si>
  <si>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</si>
  <si>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</si>
  <si>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</si>
  <si>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</si>
  <si>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</si>
  <si>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</si>
  <si>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</si>
  <si>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</si>
  <si>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</si>
  <si>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</si>
  <si>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</si>
  <si>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</si>
  <si>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</si>
  <si>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</si>
  <si>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</si>
  <si>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</si>
  <si>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</si>
  <si>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</si>
  <si>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</si>
  <si>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</si>
  <si>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</si>
  <si>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</si>
  <si>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</si>
  <si>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</si>
  <si>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</si>
  <si>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</si>
  <si>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</si>
  <si>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</si>
  <si>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</si>
  <si>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</si>
  <si>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</si>
  <si>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</si>
  <si>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</si>
  <si>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</si>
  <si>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</si>
  <si>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</si>
  <si>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</si>
  <si>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</si>
  <si>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</si>
  <si>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</si>
  <si>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</si>
  <si>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</si>
  <si>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</si>
  <si>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</si>
  <si>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</si>
  <si>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</si>
  <si>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</si>
  <si>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</si>
  <si>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</si>
  <si>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</si>
  <si>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</si>
  <si>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</si>
  <si>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</si>
  <si>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</si>
  <si>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</si>
  <si>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</si>
  <si>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</si>
  <si>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</si>
  <si>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</si>
  <si>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</si>
  <si>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</si>
  <si>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</si>
  <si>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</si>
  <si>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</si>
  <si>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</si>
  <si>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</si>
  <si>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</si>
  <si>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</si>
  <si>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</si>
  <si>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</si>
  <si>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</si>
  <si>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</si>
  <si>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</si>
  <si>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</si>
  <si>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</si>
  <si>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</si>
  <si>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</si>
  <si>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</si>
  <si>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</si>
  <si>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</si>
  <si>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</si>
  <si>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</si>
  <si>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</si>
  <si>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</si>
  <si>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</si>
  <si>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</si>
  <si>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</si>
  <si>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</si>
  <si>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</si>
  <si>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</si>
  <si>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</si>
  <si>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</si>
  <si>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</si>
  <si>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</si>
  <si>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</si>
  <si>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</si>
  <si>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</si>
  <si>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</si>
  <si>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</si>
  <si>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</si>
  <si>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</si>
  <si>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</si>
  <si>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</si>
  <si>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</si>
  <si>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</si>
  <si>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</si>
  <si>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</si>
  <si>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</si>
  <si>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</si>
  <si>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</si>
  <si>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</si>
  <si>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</si>
  <si>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</si>
  <si>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</si>
  <si>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</si>
  <si>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</si>
  <si>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</si>
  <si>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</si>
  <si>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</si>
  <si>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</si>
  <si>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</si>
  <si>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</si>
  <si>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</si>
  <si>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</si>
  <si>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</si>
  <si>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</si>
  <si>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</si>
  <si>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</si>
  <si>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</si>
  <si>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</si>
  <si>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</si>
  <si>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</si>
  <si>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</si>
  <si>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</si>
  <si>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</si>
  <si>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</si>
  <si>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</si>
  <si>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</si>
  <si>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</si>
  <si>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</si>
  <si>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</si>
  <si>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</si>
  <si>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</si>
  <si>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</si>
  <si>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</si>
  <si>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</si>
  <si>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</si>
  <si>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</si>
  <si>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</si>
  <si>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</si>
  <si>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</si>
  <si>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</si>
  <si>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</si>
  <si>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</si>
  <si>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</si>
  <si>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</si>
  <si>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</si>
  <si>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</si>
  <si>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</si>
  <si>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</si>
  <si>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</si>
  <si>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</si>
  <si>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</si>
  <si>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</si>
  <si>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</si>
  <si>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</si>
  <si>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</si>
  <si>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</si>
  <si>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</si>
  <si>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</si>
  <si>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</si>
  <si>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</si>
  <si>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</si>
  <si>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</si>
  <si>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</si>
  <si>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</si>
  <si>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</si>
  <si>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</si>
  <si>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</si>
  <si>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</si>
  <si>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</si>
  <si>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</si>
  <si>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</si>
  <si>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</si>
  <si>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</si>
  <si>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</si>
  <si>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</si>
  <si>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</si>
  <si>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</si>
  <si>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</si>
  <si>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</si>
  <si>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</si>
  <si>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</si>
  <si>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</si>
  <si>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</si>
  <si>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</si>
  <si>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</si>
  <si>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</si>
  <si>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</si>
  <si>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</si>
  <si>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</si>
  <si>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</si>
  <si>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</si>
  <si>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</si>
  <si>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</si>
  <si>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</si>
  <si>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</si>
  <si>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</si>
  <si>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</si>
  <si>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</si>
  <si>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</si>
  <si>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</si>
  <si>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</si>
  <si>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</si>
  <si>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</si>
  <si>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</si>
  <si>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</si>
  <si>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</si>
  <si>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</si>
  <si>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</si>
  <si>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</si>
  <si>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</si>
  <si>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</si>
  <si>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</si>
  <si>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</si>
  <si>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</si>
  <si>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</si>
  <si>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</si>
  <si>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</si>
  <si>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</si>
  <si>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</si>
  <si>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</si>
  <si>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</si>
  <si>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</si>
  <si>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</si>
  <si>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</si>
  <si>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</si>
  <si>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</si>
  <si>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</si>
  <si>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</si>
  <si>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</si>
  <si>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</si>
  <si>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</si>
  <si>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</si>
  <si>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</si>
  <si>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</si>
  <si>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</si>
  <si>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</si>
  <si>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</si>
  <si>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</si>
  <si>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</si>
  <si>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</si>
  <si>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</si>
  <si>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</si>
  <si>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</si>
  <si>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</si>
  <si>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</si>
  <si>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</si>
  <si>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</si>
  <si>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</si>
  <si>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</si>
  <si>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</si>
  <si>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</si>
  <si>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</si>
  <si>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</si>
  <si>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</si>
  <si>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</si>
  <si>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</si>
  <si>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</si>
  <si>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</si>
  <si>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</si>
  <si>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</si>
  <si>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</si>
  <si>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</si>
  <si>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</si>
  <si>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</si>
  <si>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</si>
  <si>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</si>
  <si>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</si>
  <si>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</si>
  <si>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</si>
  <si>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</si>
  <si>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</si>
  <si>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</si>
  <si>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</si>
  <si>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</si>
  <si>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</si>
  <si>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</si>
  <si>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</si>
  <si>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</si>
  <si>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</si>
  <si>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</si>
  <si>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</si>
  <si>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</si>
  <si>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</si>
  <si>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</si>
  <si>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</si>
  <si>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</si>
  <si>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</si>
  <si>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</si>
  <si>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</si>
  <si>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</si>
  <si>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</si>
  <si>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</si>
  <si>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</si>
  <si>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</si>
  <si>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</si>
  <si>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</si>
  <si>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</si>
  <si>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</si>
  <si>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</si>
  <si>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</si>
  <si>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</si>
  <si>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</si>
  <si>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</si>
  <si>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</si>
  <si>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</si>
  <si>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</si>
  <si>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</si>
  <si>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</si>
  <si>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</si>
  <si>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</si>
  <si>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</si>
  <si>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</si>
  <si>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</si>
  <si>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</si>
  <si>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</si>
  <si>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</si>
  <si>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</si>
  <si>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</si>
  <si>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</si>
  <si>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</si>
  <si>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</si>
  <si>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</si>
  <si>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</si>
  <si>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</si>
  <si>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</si>
  <si>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</si>
  <si>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</si>
  <si>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</si>
  <si>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</si>
  <si>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</si>
  <si>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</si>
  <si>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</si>
  <si>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</si>
  <si>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</si>
  <si>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</si>
  <si>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</si>
  <si>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</si>
  <si>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</si>
  <si>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</si>
  <si>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</si>
  <si>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</si>
  <si>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</si>
  <si>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</si>
  <si>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</si>
  <si>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</si>
  <si>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</si>
  <si>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</si>
  <si>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</si>
  <si>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</si>
  <si>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</si>
  <si>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</si>
  <si>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</si>
  <si>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</si>
  <si>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</si>
  <si>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</si>
  <si>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</si>
  <si>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</si>
  <si>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</si>
  <si>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</si>
  <si>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</si>
  <si>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</si>
  <si>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</si>
  <si>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</si>
  <si>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</si>
  <si>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</si>
  <si>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</si>
  <si>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</si>
  <si>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</si>
  <si>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</si>
  <si>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</si>
  <si>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</si>
  <si>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</si>
  <si>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</si>
  <si>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</si>
  <si>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</si>
  <si>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</si>
  <si>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</si>
  <si>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</si>
  <si>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</si>
  <si>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</si>
  <si>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</si>
  <si>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</si>
  <si>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</si>
  <si>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</si>
  <si>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</si>
  <si>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</si>
  <si>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</si>
  <si>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</si>
  <si>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</si>
  <si>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</si>
  <si>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</si>
  <si>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</si>
  <si>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</si>
  <si>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</si>
  <si>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</si>
  <si>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</si>
  <si>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</si>
  <si>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</si>
  <si>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</si>
  <si>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</si>
  <si>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</si>
  <si>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</si>
  <si>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</si>
  <si>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</si>
  <si>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</si>
  <si>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</si>
  <si>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</si>
  <si>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</si>
  <si>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</si>
  <si>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</si>
  <si>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</si>
  <si>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</si>
  <si>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</si>
  <si>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</si>
  <si>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</si>
  <si>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</si>
  <si>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</si>
  <si>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</si>
  <si>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</si>
  <si>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</si>
  <si>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</si>
  <si>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</si>
  <si>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</si>
  <si>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</si>
  <si>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</si>
  <si>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</si>
  <si>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</si>
  <si>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</si>
  <si>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</si>
  <si>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</si>
  <si>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</si>
  <si>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</si>
  <si>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</si>
  <si>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</si>
  <si>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</si>
  <si>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</si>
  <si>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Actual Expenditures, Fiscal Year 2020</t>
  </si>
  <si>
    <t>Budgeted Expenditures, Fiscal Year 2021</t>
  </si>
  <si>
    <t>Tort Fund *</t>
  </si>
  <si>
    <t>Percent Increase (Decrease) for FY2021 (Budgeted) over FY2020 (Actual)</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</si>
  <si>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</si>
  <si>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</si>
  <si>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</si>
  <si>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</si>
  <si>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</si>
  <si>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</si>
  <si>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</si>
  <si>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</si>
  <si>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</si>
  <si>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</si>
  <si>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</si>
  <si>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</si>
  <si>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</si>
  <si>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</si>
  <si>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</si>
  <si>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</si>
  <si>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</si>
  <si>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</si>
  <si>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</si>
  <si>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Workers' Compensation or Worker's Occupation Disease Acts Pymts</t>
  </si>
  <si>
    <t>Vehicle Insurance (Transportation)</t>
  </si>
  <si>
    <t xml:space="preserve">Please email finance1@isbe.net or call 217-785-8779 with any questions.  </t>
  </si>
  <si>
    <t xml:space="preserve">must be completed and must be submitted in conjunction with the FY 2021 Limitation of Administrative Costs Worksheet. </t>
  </si>
  <si>
    <t>If a school district has FY 2020 Tort Fund expenditures, a Limitation of Administrative Costs – Tort Fund Crosswalk</t>
  </si>
  <si>
    <t>For FY 2020 Tort Fund Expenditures, first complete the Limitation of Administrative Costs - Crosswalk of FY 2020 Tort Fund Expenditures, located below on lines 43-70</t>
  </si>
  <si>
    <t>Total (Must agree with Expenditures in column E)</t>
  </si>
  <si>
    <t>32-33</t>
  </si>
  <si>
    <t>37</t>
  </si>
  <si>
    <t>38 - 46</t>
  </si>
  <si>
    <t>x</t>
  </si>
  <si>
    <t>MACON</t>
  </si>
  <si>
    <t>PO BOX 200</t>
  </si>
  <si>
    <t>NIANTIC</t>
  </si>
  <si>
    <t>ROBERT D MEADOWS</t>
  </si>
  <si>
    <t>meadows@sangamonvalley.org</t>
  </si>
  <si>
    <t>217-688-2338</t>
  </si>
  <si>
    <t>217-668-2406</t>
  </si>
  <si>
    <t>JULIE M. FLOYD, CPA</t>
  </si>
  <si>
    <t>910 STATE HWY 54 EAST</t>
  </si>
  <si>
    <t>CLINTON</t>
  </si>
  <si>
    <t>IL</t>
  </si>
  <si>
    <t>217-935-8871</t>
  </si>
  <si>
    <t>217-935-5711</t>
  </si>
  <si>
    <t>66-004385</t>
  </si>
  <si>
    <t>julie@floydcpas.com</t>
  </si>
  <si>
    <t>FLOYD &amp; ASSOCIATES, CPAs</t>
  </si>
  <si>
    <t>X</t>
  </si>
  <si>
    <t>Floyd &amp; Associates, CPAs</t>
  </si>
  <si>
    <t>Working Cash Bond</t>
  </si>
  <si>
    <t>2016 General Obligation Debt Certificates</t>
  </si>
  <si>
    <t>Government Obligation Contract</t>
  </si>
  <si>
    <t>2019A General Obligation School Bonds</t>
  </si>
  <si>
    <t>2019B General Obligation School Bonds</t>
  </si>
  <si>
    <t>Milligan Academy, Futures</t>
  </si>
  <si>
    <t>Heartland Technical Academy</t>
  </si>
  <si>
    <t>Tri City C.U.S.D. #1 - Athletics</t>
  </si>
  <si>
    <t>Page 10, Line 81:</t>
  </si>
  <si>
    <t xml:space="preserve">   Education Fund</t>
  </si>
  <si>
    <t xml:space="preserve">      P.E. Uniform Sales                                   </t>
  </si>
  <si>
    <t>Page 11, Line 107:</t>
  </si>
  <si>
    <t xml:space="preserve">      E-rate rebate</t>
  </si>
  <si>
    <t xml:space="preserve">      Community Funding Grant</t>
  </si>
  <si>
    <t xml:space="preserve">      Tri-City Co-op - Volleyball &amp; Football</t>
  </si>
  <si>
    <t xml:space="preserve">      Miscellaneous</t>
  </si>
  <si>
    <t xml:space="preserve">   Operations &amp; Maintenance Fund</t>
  </si>
  <si>
    <t xml:space="preserve">      Ameren Grant</t>
  </si>
  <si>
    <t xml:space="preserve">   Transportation Fund</t>
  </si>
  <si>
    <t xml:space="preserve">      Tech Academy - CNA Bus Reimbursement</t>
  </si>
  <si>
    <t xml:space="preserve">      Miscellaneous Bus Reimbursement</t>
  </si>
  <si>
    <t xml:space="preserve">   Capital Projects Fund</t>
  </si>
  <si>
    <t xml:space="preserve">      School Maintenance Grant</t>
  </si>
  <si>
    <t>Page 11, Line 140:</t>
  </si>
  <si>
    <t xml:space="preserve">      Ag Grant</t>
  </si>
  <si>
    <t>Page 12, Line 168:</t>
  </si>
  <si>
    <t xml:space="preserve">      State Library Grant</t>
  </si>
  <si>
    <t>Page 18, Line 171:</t>
  </si>
  <si>
    <t xml:space="preserve">   Debt Service Fund</t>
  </si>
  <si>
    <t xml:space="preserve">      Bond Issuance Fees</t>
  </si>
  <si>
    <t>Evergreen FS</t>
  </si>
  <si>
    <t xml:space="preserve">Triad </t>
  </si>
  <si>
    <t>Aramark</t>
  </si>
  <si>
    <t>ED-Caferteria-Supplies</t>
  </si>
  <si>
    <t>OM-Custodial-Supplies</t>
  </si>
  <si>
    <t>TRANS-Gasoline-Supplies</t>
  </si>
  <si>
    <t xml:space="preserve">   Sangamon Valley CUSD 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</si>
</sst>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s>
  <borders count="19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6" fillId="0" borderId="0"/>
    <xf numFmtId="0" fontId="5" fillId="0" borderId="0"/>
    <xf numFmtId="0" fontId="3" fillId="0" borderId="0"/>
  </cellStyleXfs>
  <cellXfs count="2621">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4" fillId="0" borderId="0" xfId="12" quotePrefix="1" applyNumberFormat="1" applyFont="1" applyBorder="1" applyAlignment="1" applyProtection="1">
      <alignment horizontal="lef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3" xfId="12" applyNumberFormat="1" applyFont="1" applyBorder="1" applyAlignment="1" applyProtection="1">
      <alignment horizontal="right" vertical="center"/>
    </xf>
    <xf numFmtId="0" fontId="14" fillId="0" borderId="126" xfId="12" applyFont="1" applyBorder="1" applyAlignment="1" applyProtection="1">
      <alignment vertical="center"/>
    </xf>
    <xf numFmtId="0" fontId="14" fillId="0" borderId="124" xfId="12" applyFont="1" applyBorder="1" applyAlignment="1" applyProtection="1">
      <alignment vertical="center"/>
    </xf>
    <xf numFmtId="1" fontId="10" fillId="0" borderId="0" xfId="0" applyNumberFormat="1" applyFont="1" applyAlignment="1">
      <alignment horizontal="center" vertical="center"/>
    </xf>
    <xf numFmtId="0" fontId="11" fillId="0" borderId="133"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101" xfId="0" applyFont="1" applyFill="1" applyBorder="1" applyAlignment="1">
      <alignment horizontal="center" vertical="center"/>
    </xf>
    <xf numFmtId="0" fontId="76" fillId="9" borderId="102" xfId="0" applyFont="1" applyFill="1" applyBorder="1" applyAlignment="1">
      <alignment horizontal="center" vertical="center"/>
    </xf>
    <xf numFmtId="0" fontId="54" fillId="17" borderId="119" xfId="0" applyFont="1" applyFill="1" applyBorder="1" applyAlignment="1" applyProtection="1">
      <alignment horizontal="left" vertical="center"/>
    </xf>
    <xf numFmtId="164" fontId="54" fillId="17" borderId="119" xfId="0" applyNumberFormat="1" applyFont="1" applyFill="1" applyBorder="1" applyAlignment="1" applyProtection="1">
      <alignment horizontal="center" vertical="center"/>
    </xf>
    <xf numFmtId="164" fontId="64" fillId="17" borderId="119" xfId="0" applyNumberFormat="1" applyFont="1" applyFill="1" applyBorder="1" applyAlignment="1" applyProtection="1">
      <alignment vertical="center"/>
    </xf>
    <xf numFmtId="0" fontId="77" fillId="10" borderId="120" xfId="0" applyFont="1" applyFill="1" applyBorder="1" applyAlignment="1">
      <alignment horizontal="left" vertical="center"/>
    </xf>
    <xf numFmtId="38" fontId="49" fillId="10" borderId="103" xfId="0" applyNumberFormat="1" applyFont="1" applyFill="1" applyBorder="1" applyAlignment="1">
      <alignment horizontal="right"/>
    </xf>
    <xf numFmtId="38" fontId="49" fillId="10" borderId="110" xfId="0" applyNumberFormat="1" applyFont="1" applyFill="1" applyBorder="1" applyAlignment="1">
      <alignment horizontal="right"/>
    </xf>
    <xf numFmtId="0" fontId="54" fillId="17" borderId="110" xfId="0" applyFont="1" applyFill="1" applyBorder="1" applyAlignment="1" applyProtection="1">
      <alignment horizontal="center" vertical="center"/>
    </xf>
    <xf numFmtId="164" fontId="54" fillId="17" borderId="110" xfId="0" applyNumberFormat="1" applyFont="1" applyFill="1" applyBorder="1" applyAlignment="1" applyProtection="1">
      <alignment horizontal="center" vertical="center"/>
    </xf>
    <xf numFmtId="164" fontId="64" fillId="17" borderId="110" xfId="0" applyNumberFormat="1" applyFont="1" applyFill="1" applyBorder="1" applyAlignment="1" applyProtection="1">
      <alignment vertical="center"/>
    </xf>
    <xf numFmtId="0" fontId="77" fillId="10" borderId="103"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77" fillId="10" borderId="104" xfId="0" applyFont="1" applyFill="1" applyBorder="1" applyAlignment="1">
      <alignment horizontal="left" vertical="center"/>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3" fontId="62" fillId="0" borderId="0" xfId="0" applyNumberFormat="1" applyFont="1" applyBorder="1" applyProtection="1"/>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1" fontId="62" fillId="0" borderId="0" xfId="0" applyNumberFormat="1" applyFont="1" applyBorder="1" applyProtection="1"/>
    <xf numFmtId="39" fontId="62" fillId="0" borderId="0" xfId="0" applyNumberFormat="1" applyFont="1" applyBorder="1" applyProtection="1"/>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49" fontId="62" fillId="0" borderId="0" xfId="0" applyNumberFormat="1" applyFont="1" applyBorder="1" applyProtection="1"/>
    <xf numFmtId="0" fontId="62" fillId="0" borderId="0" xfId="0" applyFont="1" applyBorder="1" applyAlignment="1" applyProtection="1">
      <alignment horizontal="center"/>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0" fontId="62" fillId="0" borderId="2" xfId="0" applyFont="1" applyBorder="1" applyAlignment="1" applyProtection="1">
      <alignment horizontal="center" vertical="center"/>
    </xf>
    <xf numFmtId="0" fontId="62" fillId="0" borderId="14" xfId="0" applyFont="1" applyBorder="1" applyAlignment="1" applyProtection="1">
      <alignment horizontal="left" vertical="center" indent="1"/>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0" fontId="57" fillId="0" borderId="0" xfId="0" applyFont="1" applyFill="1" applyAlignment="1" applyProtection="1">
      <alignment vertical="center"/>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0" fontId="62" fillId="0" borderId="2" xfId="0" applyFont="1" applyFill="1" applyBorder="1" applyAlignment="1" applyProtection="1">
      <alignment horizontal="left" vertical="center" indent="1"/>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0" fontId="54" fillId="0" borderId="0" xfId="0" applyFont="1" applyAlignment="1" applyProtection="1">
      <alignment vertical="center"/>
    </xf>
    <xf numFmtId="0" fontId="65" fillId="0" borderId="0" xfId="0" applyFont="1" applyAlignment="1" applyProtection="1">
      <alignment vertical="center"/>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0" fontId="62" fillId="0" borderId="2" xfId="0" applyFont="1" applyFill="1" applyBorder="1" applyAlignment="1" applyProtection="1">
      <alignment horizontal="center" vertical="top"/>
    </xf>
    <xf numFmtId="0" fontId="55" fillId="0" borderId="0" xfId="0" applyFont="1" applyFill="1" applyBorder="1" applyAlignment="1" applyProtection="1">
      <alignment vertical="center"/>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7" fillId="0" borderId="0" xfId="0" applyNumberFormat="1" applyFont="1" applyProtection="1"/>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1" fontId="62" fillId="0" borderId="4" xfId="0" applyNumberFormat="1" applyFont="1" applyBorder="1" applyAlignment="1" applyProtection="1">
      <alignment horizontal="center" vertical="center"/>
    </xf>
    <xf numFmtId="1" fontId="62" fillId="0" borderId="125" xfId="0" applyNumberFormat="1" applyFont="1" applyBorder="1" applyAlignment="1" applyProtection="1">
      <alignment horizontal="center" vertical="center"/>
    </xf>
    <xf numFmtId="1" fontId="62" fillId="0" borderId="32" xfId="0" applyNumberFormat="1" applyFont="1" applyBorder="1" applyAlignment="1" applyProtection="1">
      <alignment horizontal="center" vertical="center"/>
    </xf>
    <xf numFmtId="1" fontId="62" fillId="0" borderId="33" xfId="0" applyNumberFormat="1" applyFont="1" applyBorder="1" applyAlignment="1" applyProtection="1">
      <alignment horizontal="center" vertical="center"/>
    </xf>
    <xf numFmtId="0" fontId="62" fillId="0" borderId="2" xfId="0" applyFont="1" applyBorder="1" applyAlignment="1" applyProtection="1">
      <alignment horizontal="center" vertical="top" wrapText="1"/>
    </xf>
    <xf numFmtId="0" fontId="62" fillId="0" borderId="26" xfId="0" applyFont="1" applyBorder="1" applyAlignment="1" applyProtection="1">
      <alignment horizontal="center" vertical="center"/>
    </xf>
    <xf numFmtId="0" fontId="62" fillId="0" borderId="128" xfId="0" applyFont="1" applyFill="1" applyBorder="1" applyAlignment="1" applyProtection="1">
      <alignment horizontal="center" vertical="center"/>
    </xf>
    <xf numFmtId="0" fontId="62" fillId="0" borderId="100" xfId="0" applyFont="1" applyFill="1" applyBorder="1" applyAlignment="1" applyProtection="1">
      <alignment horizontal="center" vertical="center"/>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0" fontId="62" fillId="0" borderId="0" xfId="0" applyFont="1" applyBorder="1" applyAlignment="1"/>
    <xf numFmtId="49" fontId="62" fillId="0" borderId="2" xfId="0" applyNumberFormat="1" applyFont="1" applyBorder="1" applyAlignment="1">
      <alignment horizontal="center" vertical="center"/>
    </xf>
    <xf numFmtId="49" fontId="64" fillId="2" borderId="27" xfId="0" applyNumberFormat="1" applyFont="1" applyFill="1" applyBorder="1" applyAlignment="1">
      <alignment horizontal="center" vertical="center"/>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164" fontId="64" fillId="3" borderId="123"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0" fontId="62" fillId="0" borderId="29" xfId="0" applyFont="1" applyFill="1" applyBorder="1" applyAlignment="1">
      <alignment horizontal="center" vertical="center"/>
    </xf>
    <xf numFmtId="0" fontId="62" fillId="0" borderId="4" xfId="0" applyFont="1" applyFill="1" applyBorder="1" applyAlignment="1">
      <alignment horizontal="center" vertical="center"/>
    </xf>
    <xf numFmtId="0" fontId="62" fillId="0" borderId="2" xfId="0" applyFont="1" applyFill="1" applyBorder="1" applyAlignment="1">
      <alignment horizontal="center" vertical="center"/>
    </xf>
    <xf numFmtId="0" fontId="62" fillId="0" borderId="125" xfId="0" applyFont="1" applyFill="1" applyBorder="1" applyAlignment="1">
      <alignment horizontal="center" vertical="center"/>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49" fontId="62" fillId="0" borderId="29" xfId="0" applyNumberFormat="1" applyFont="1" applyFill="1" applyBorder="1" applyAlignment="1">
      <alignment horizontal="center" vertical="center"/>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3"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4" xfId="0" applyNumberFormat="1" applyFont="1" applyFill="1" applyBorder="1" applyAlignment="1">
      <alignment horizontal="center" vertical="center"/>
    </xf>
    <xf numFmtId="49" fontId="62" fillId="0" borderId="125"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3"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0" fontId="57" fillId="0" borderId="0" xfId="9" applyFont="1" applyFill="1" applyAlignment="1"/>
    <xf numFmtId="0" fontId="62" fillId="0" borderId="0" xfId="9" applyFont="1" applyFill="1" applyAlignment="1"/>
    <xf numFmtId="0" fontId="81" fillId="0" borderId="0" xfId="9" applyFont="1" applyFill="1" applyAlignment="1">
      <alignment vertical="top"/>
    </xf>
    <xf numFmtId="0" fontId="62" fillId="0" borderId="0" xfId="9" applyFont="1" applyFill="1" applyBorder="1" applyAlignment="1"/>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49" fontId="62" fillId="0" borderId="6" xfId="0" applyNumberFormat="1" applyFont="1" applyBorder="1" applyAlignment="1" applyProtection="1">
      <alignment horizontal="center" vertical="center"/>
    </xf>
    <xf numFmtId="49" fontId="62" fillId="6" borderId="59" xfId="0" applyNumberFormat="1" applyFont="1" applyFill="1" applyBorder="1" applyAlignment="1" applyProtection="1">
      <alignment horizontal="center"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8"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0" fontId="62" fillId="0" borderId="46" xfId="0" applyFont="1" applyBorder="1" applyAlignment="1" applyProtection="1">
      <alignment horizontal="left" vertical="center" wrapText="1" indent="1"/>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57" fillId="0" borderId="0" xfId="3" applyNumberFormat="1" applyFont="1" applyBorder="1" applyAlignment="1">
      <alignment vertical="center"/>
    </xf>
    <xf numFmtId="0" fontId="57" fillId="0" borderId="17"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4" xfId="3" applyNumberFormat="1" applyFont="1" applyBorder="1" applyAlignment="1">
      <alignment horizontal="left" vertical="center"/>
    </xf>
    <xf numFmtId="171" fontId="57" fillId="0" borderId="0" xfId="3" applyNumberFormat="1" applyFont="1" applyBorder="1" applyAlignment="1" applyProtection="1">
      <alignment horizontal="center"/>
    </xf>
    <xf numFmtId="0" fontId="57" fillId="0" borderId="131" xfId="3" applyNumberFormat="1" applyFont="1" applyBorder="1" applyAlignment="1">
      <alignment vertical="center"/>
    </xf>
    <xf numFmtId="0" fontId="57" fillId="0" borderId="0" xfId="3" applyNumberFormat="1" applyFont="1" applyBorder="1" applyAlignment="1">
      <alignment wrapText="1"/>
    </xf>
    <xf numFmtId="0" fontId="65" fillId="0" borderId="22" xfId="3" applyNumberFormat="1" applyFont="1" applyBorder="1" applyAlignment="1" applyProtection="1">
      <alignment horizontal="center" vertical="center"/>
      <protection locked="0"/>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50" xfId="0" applyFont="1" applyBorder="1"/>
    <xf numFmtId="0" fontId="55" fillId="0" borderId="13" xfId="0" applyFont="1" applyBorder="1"/>
    <xf numFmtId="0" fontId="55" fillId="0" borderId="123" xfId="0" applyFont="1" applyBorder="1" applyAlignment="1">
      <alignment horizontal="left" vertical="top"/>
    </xf>
    <xf numFmtId="164" fontId="113" fillId="0" borderId="126" xfId="0" applyNumberFormat="1" applyFont="1" applyBorder="1" applyAlignment="1">
      <alignment horizontal="right" vertical="top"/>
    </xf>
    <xf numFmtId="0" fontId="55" fillId="0" borderId="126" xfId="0" applyNumberFormat="1" applyFont="1" applyBorder="1" applyAlignment="1">
      <alignment horizontal="left" vertical="center" wrapText="1" indent="1"/>
    </xf>
    <xf numFmtId="0" fontId="85" fillId="0" borderId="125" xfId="0" applyFont="1" applyBorder="1" applyAlignment="1">
      <alignment horizontal="left" vertical="center" wrapText="1"/>
    </xf>
    <xf numFmtId="0" fontId="55" fillId="0" borderId="126" xfId="0" applyFont="1" applyBorder="1" applyAlignment="1">
      <alignment horizontal="left" vertical="top"/>
    </xf>
    <xf numFmtId="0" fontId="55" fillId="0" borderId="0" xfId="0" applyFont="1" applyBorder="1" applyAlignment="1">
      <alignment vertical="top"/>
    </xf>
    <xf numFmtId="0" fontId="115" fillId="0" borderId="126" xfId="0" applyNumberFormat="1" applyFont="1" applyBorder="1" applyAlignment="1">
      <alignment horizontal="left" vertical="center"/>
    </xf>
    <xf numFmtId="0" fontId="113" fillId="0" borderId="126" xfId="0" applyFont="1" applyBorder="1" applyAlignment="1">
      <alignment vertical="top"/>
    </xf>
    <xf numFmtId="0" fontId="113" fillId="0" borderId="126" xfId="0" applyFont="1" applyBorder="1" applyAlignment="1">
      <alignment horizontal="left" vertical="top"/>
    </xf>
    <xf numFmtId="0" fontId="55" fillId="0" borderId="123" xfId="0" applyFont="1" applyBorder="1" applyAlignment="1"/>
    <xf numFmtId="164" fontId="113" fillId="0" borderId="126" xfId="0" applyNumberFormat="1" applyFont="1" applyBorder="1" applyAlignment="1"/>
    <xf numFmtId="0" fontId="55" fillId="0" borderId="126" xfId="0" applyFont="1" applyBorder="1" applyAlignment="1"/>
    <xf numFmtId="0" fontId="62" fillId="0" borderId="124"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2"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3" xfId="0" applyFont="1" applyFill="1" applyBorder="1" applyAlignment="1"/>
    <xf numFmtId="0" fontId="54" fillId="0" borderId="126" xfId="0" applyFont="1" applyFill="1" applyBorder="1" applyAlignment="1">
      <alignment horizontal="left" vertical="top"/>
    </xf>
    <xf numFmtId="0" fontId="54" fillId="0" borderId="124"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4"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41" xfId="3" quotePrefix="1" applyNumberFormat="1" applyFont="1" applyBorder="1" applyAlignment="1" applyProtection="1">
      <alignment horizontal="left"/>
    </xf>
    <xf numFmtId="0" fontId="62" fillId="0" borderId="142" xfId="3" applyNumberFormat="1" applyFont="1" applyBorder="1" applyAlignment="1" applyProtection="1">
      <alignment horizontal="center"/>
    </xf>
    <xf numFmtId="0" fontId="62" fillId="0" borderId="142" xfId="3" applyNumberFormat="1" applyFont="1" applyBorder="1" applyProtection="1"/>
    <xf numFmtId="0" fontId="55" fillId="0" borderId="141" xfId="3" applyNumberFormat="1" applyFont="1" applyBorder="1" applyAlignment="1" applyProtection="1"/>
    <xf numFmtId="0" fontId="62" fillId="0" borderId="143" xfId="3" applyNumberFormat="1" applyFont="1" applyBorder="1" applyAlignment="1" applyProtection="1">
      <alignment horizontal="centerContinuous"/>
    </xf>
    <xf numFmtId="0" fontId="55" fillId="0" borderId="141" xfId="3" applyNumberFormat="1" applyFont="1" applyBorder="1" applyAlignment="1" applyProtection="1">
      <alignment horizontal="left"/>
    </xf>
    <xf numFmtId="0" fontId="62" fillId="0" borderId="143" xfId="3" applyNumberFormat="1" applyFont="1" applyBorder="1" applyProtection="1"/>
    <xf numFmtId="0" fontId="62" fillId="0" borderId="142"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41"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5"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2"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6"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4" xfId="3" applyFont="1" applyBorder="1" applyProtection="1"/>
    <xf numFmtId="0" fontId="55" fillId="0" borderId="145" xfId="3" applyFont="1" applyBorder="1" applyProtection="1">
      <protection locked="0"/>
    </xf>
    <xf numFmtId="0" fontId="55" fillId="0" borderId="144"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3" xfId="3" applyNumberFormat="1" applyFont="1" applyBorder="1" applyAlignment="1" applyProtection="1">
      <alignment horizontal="center"/>
    </xf>
    <xf numFmtId="0" fontId="64" fillId="0" borderId="142" xfId="3" applyFont="1" applyBorder="1" applyAlignment="1" applyProtection="1">
      <alignment horizontal="centerContinuous"/>
    </xf>
    <xf numFmtId="0" fontId="64" fillId="0" borderId="143"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3"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0" borderId="72" xfId="3" applyFont="1" applyFill="1" applyBorder="1" applyAlignment="1" applyProtection="1">
      <alignment horizontal="center"/>
    </xf>
    <xf numFmtId="0" fontId="64" fillId="21"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0"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1"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0" borderId="0" xfId="3" applyFont="1" applyFill="1" applyProtection="1"/>
    <xf numFmtId="169" fontId="57" fillId="20" borderId="0" xfId="3" applyNumberFormat="1" applyFont="1" applyFill="1" applyProtection="1"/>
    <xf numFmtId="1" fontId="57" fillId="20" borderId="0" xfId="3" applyNumberFormat="1" applyFont="1" applyFill="1" applyProtection="1"/>
    <xf numFmtId="0" fontId="57" fillId="20"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2" xfId="3" applyFont="1" applyBorder="1" applyProtection="1"/>
    <xf numFmtId="0" fontId="57" fillId="0" borderId="142" xfId="3" applyFont="1" applyBorder="1" applyProtection="1"/>
    <xf numFmtId="0" fontId="57" fillId="0" borderId="142"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2" xfId="3" quotePrefix="1" applyFont="1" applyBorder="1" applyAlignment="1" applyProtection="1">
      <alignment horizontal="left"/>
    </xf>
    <xf numFmtId="0" fontId="55" fillId="0" borderId="142" xfId="3" applyFont="1" applyBorder="1" applyProtection="1"/>
    <xf numFmtId="0" fontId="55" fillId="0" borderId="142"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2" xfId="3" applyFont="1" applyBorder="1" applyProtection="1"/>
    <xf numFmtId="0" fontId="57" fillId="0" borderId="0" xfId="3" applyFont="1" applyBorder="1" applyAlignment="1" applyProtection="1">
      <alignment horizontal="left"/>
    </xf>
    <xf numFmtId="0" fontId="64" fillId="0" borderId="142" xfId="3" applyFont="1" applyBorder="1" applyAlignment="1" applyProtection="1">
      <alignment horizontal="left"/>
    </xf>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42"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7"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49" xfId="3" applyFont="1" applyBorder="1" applyAlignment="1" applyProtection="1">
      <alignment horizontal="left"/>
    </xf>
    <xf numFmtId="0" fontId="57" fillId="0" borderId="149" xfId="3" applyFont="1" applyBorder="1" applyProtection="1"/>
    <xf numFmtId="0" fontId="57" fillId="0" borderId="149"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6"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7"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5" xfId="0" applyNumberFormat="1" applyFont="1" applyBorder="1" applyAlignment="1">
      <alignment horizontal="left" vertical="center" wrapText="1" indent="1"/>
    </xf>
    <xf numFmtId="3" fontId="62" fillId="0" borderId="123"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5"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4" fillId="6" borderId="153" xfId="0" applyNumberFormat="1" applyFont="1" applyFill="1" applyBorder="1" applyAlignment="1">
      <alignment horizontal="center" vertical="center" wrapText="1"/>
    </xf>
    <xf numFmtId="38" fontId="54" fillId="6" borderId="153" xfId="0" applyNumberFormat="1" applyFont="1" applyFill="1" applyBorder="1" applyAlignment="1">
      <alignment horizontal="center" vertical="top" wrapText="1"/>
    </xf>
    <xf numFmtId="38" fontId="64" fillId="6" borderId="153"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3" fontId="55" fillId="22" borderId="129" xfId="0" applyNumberFormat="1" applyFont="1" applyFill="1" applyBorder="1" applyAlignment="1">
      <alignment horizontal="center"/>
    </xf>
    <xf numFmtId="3" fontId="55" fillId="22" borderId="129" xfId="0" applyNumberFormat="1" applyFont="1" applyFill="1" applyBorder="1" applyAlignment="1">
      <alignment horizontal="right"/>
    </xf>
    <xf numFmtId="3" fontId="55" fillId="22" borderId="130" xfId="0" applyNumberFormat="1" applyFont="1" applyFill="1" applyBorder="1" applyAlignment="1">
      <alignment horizontal="center"/>
    </xf>
    <xf numFmtId="3" fontId="65" fillId="22" borderId="123" xfId="0" applyNumberFormat="1" applyFont="1" applyFill="1" applyBorder="1" applyAlignment="1">
      <alignment horizontal="center" vertical="center" wrapText="1"/>
    </xf>
    <xf numFmtId="49" fontId="62" fillId="22" borderId="11" xfId="0" applyNumberFormat="1" applyFont="1" applyFill="1" applyBorder="1" applyAlignment="1">
      <alignment horizontal="center" vertical="center"/>
    </xf>
    <xf numFmtId="38" fontId="54" fillId="22" borderId="13" xfId="0" applyNumberFormat="1" applyFont="1" applyFill="1" applyBorder="1" applyAlignment="1" applyProtection="1">
      <alignment horizontal="right"/>
    </xf>
    <xf numFmtId="38" fontId="54" fillId="22" borderId="21" xfId="0" applyNumberFormat="1" applyFont="1" applyFill="1" applyBorder="1" applyAlignment="1" applyProtection="1">
      <alignment horizontal="right"/>
    </xf>
    <xf numFmtId="38" fontId="54" fillId="22" borderId="21" xfId="1" applyNumberFormat="1" applyFont="1" applyFill="1" applyBorder="1" applyAlignment="1" applyProtection="1">
      <alignment horizontal="right"/>
    </xf>
    <xf numFmtId="38" fontId="54" fillId="22" borderId="14" xfId="0" applyNumberFormat="1" applyFont="1" applyFill="1" applyBorder="1" applyAlignment="1" applyProtection="1">
      <alignment horizontal="right"/>
    </xf>
    <xf numFmtId="0" fontId="57" fillId="22" borderId="31" xfId="0" applyFont="1" applyFill="1" applyBorder="1" applyAlignment="1">
      <alignment horizontal="center" vertical="center"/>
    </xf>
    <xf numFmtId="3" fontId="54" fillId="22" borderId="13" xfId="0" applyNumberFormat="1" applyFont="1" applyFill="1" applyBorder="1" applyAlignment="1" applyProtection="1">
      <alignment horizontal="right" vertical="center"/>
    </xf>
    <xf numFmtId="3" fontId="54" fillId="22" borderId="21" xfId="0" applyNumberFormat="1" applyFont="1" applyFill="1" applyBorder="1" applyAlignment="1" applyProtection="1">
      <alignment horizontal="right" vertical="center"/>
    </xf>
    <xf numFmtId="3" fontId="54" fillId="22"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2" borderId="13" xfId="0" applyNumberFormat="1" applyFont="1" applyFill="1" applyBorder="1" applyAlignment="1" applyProtection="1">
      <alignment horizontal="center" vertical="center"/>
    </xf>
    <xf numFmtId="49" fontId="64" fillId="22" borderId="21" xfId="0" applyNumberFormat="1" applyFont="1" applyFill="1" applyBorder="1" applyAlignment="1" applyProtection="1">
      <alignment horizontal="center" vertical="center"/>
    </xf>
    <xf numFmtId="3" fontId="55" fillId="22" borderId="21" xfId="0" applyNumberFormat="1" applyFont="1" applyFill="1" applyBorder="1" applyAlignment="1" applyProtection="1">
      <alignment horizontal="center"/>
    </xf>
    <xf numFmtId="3" fontId="57" fillId="22" borderId="21" xfId="0" applyNumberFormat="1" applyFont="1" applyFill="1" applyBorder="1" applyAlignment="1" applyProtection="1">
      <alignment horizontal="center"/>
    </xf>
    <xf numFmtId="38" fontId="57" fillId="22" borderId="21" xfId="0" applyNumberFormat="1" applyFont="1" applyFill="1" applyBorder="1" applyAlignment="1" applyProtection="1">
      <alignment horizontal="center"/>
    </xf>
    <xf numFmtId="3" fontId="57" fillId="22" borderId="14" xfId="0" applyNumberFormat="1" applyFont="1" applyFill="1" applyBorder="1" applyAlignment="1" applyProtection="1">
      <alignment horizontal="center"/>
    </xf>
    <xf numFmtId="0" fontId="54" fillId="22" borderId="49" xfId="0" applyFont="1" applyFill="1" applyBorder="1" applyAlignment="1" applyProtection="1">
      <alignment horizontal="center" vertical="center" wrapText="1"/>
    </xf>
    <xf numFmtId="0" fontId="55" fillId="22" borderId="34"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wrapText="1"/>
    </xf>
    <xf numFmtId="0" fontId="57" fillId="22" borderId="31"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5"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3" xfId="0" applyNumberFormat="1" applyFont="1" applyFill="1" applyBorder="1" applyAlignment="1">
      <alignment horizontal="left" vertical="center" wrapText="1"/>
    </xf>
    <xf numFmtId="49" fontId="64" fillId="17" borderId="125"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3"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5" xfId="0" applyFont="1" applyFill="1" applyBorder="1" applyAlignment="1">
      <alignment horizontal="left" vertical="center" wrapText="1"/>
    </xf>
    <xf numFmtId="3" fontId="64" fillId="17" borderId="125" xfId="0" applyNumberFormat="1" applyFont="1" applyFill="1" applyBorder="1" applyAlignment="1">
      <alignment horizontal="left" vertical="center" wrapText="1"/>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2" borderId="13" xfId="0" applyFont="1" applyFill="1" applyBorder="1" applyAlignment="1">
      <alignment horizontal="left" vertical="center"/>
    </xf>
    <xf numFmtId="0" fontId="65" fillId="22" borderId="21" xfId="0" applyFont="1" applyFill="1" applyBorder="1" applyAlignment="1">
      <alignment horizontal="left" vertical="center"/>
    </xf>
    <xf numFmtId="0" fontId="65" fillId="22"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7" xfId="0" applyFont="1" applyBorder="1" applyAlignment="1">
      <alignment horizontal="centerContinuous" vertical="center"/>
    </xf>
    <xf numFmtId="0" fontId="55" fillId="0" borderId="158" xfId="0" applyFont="1" applyBorder="1" applyAlignment="1">
      <alignment horizontal="centerContinuous" vertical="center"/>
    </xf>
    <xf numFmtId="0" fontId="57" fillId="0" borderId="158" xfId="0" applyFont="1" applyBorder="1" applyAlignment="1">
      <alignment horizontal="centerContinuous" vertical="center"/>
    </xf>
    <xf numFmtId="0" fontId="64" fillId="0" borderId="105" xfId="0" applyFont="1" applyBorder="1" applyAlignment="1">
      <alignment horizontal="center"/>
    </xf>
    <xf numFmtId="0" fontId="57" fillId="22" borderId="16" xfId="3" applyFont="1" applyFill="1" applyBorder="1" applyAlignment="1">
      <alignment horizontal="left" vertical="center"/>
    </xf>
    <xf numFmtId="0" fontId="57" fillId="22" borderId="10" xfId="3" applyFont="1" applyFill="1" applyBorder="1" applyAlignment="1">
      <alignment horizontal="left" vertical="center"/>
    </xf>
    <xf numFmtId="0" fontId="64" fillId="0" borderId="5" xfId="3" applyFont="1" applyFill="1" applyBorder="1" applyAlignment="1" applyProtection="1"/>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49" fontId="64" fillId="16" borderId="36" xfId="0" applyNumberFormat="1" applyFont="1" applyFill="1" applyBorder="1" applyAlignment="1">
      <alignment horizontal="center" vertical="center"/>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0" fontId="64" fillId="16" borderId="27" xfId="0" applyFont="1" applyFill="1" applyBorder="1" applyAlignment="1">
      <alignment horizontal="center" vertical="center"/>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0" fontId="64" fillId="16" borderId="30" xfId="0" applyFont="1" applyFill="1" applyBorder="1" applyAlignment="1" applyProtection="1">
      <alignment horizontal="center" vertical="center"/>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0" fontId="64" fillId="16" borderId="27" xfId="0" applyFont="1" applyFill="1" applyBorder="1" applyAlignment="1">
      <alignment horizontal="left" vertical="center" wrapText="1" indent="1"/>
    </xf>
    <xf numFmtId="49" fontId="62" fillId="16" borderId="41" xfId="0" applyNumberFormat="1" applyFont="1" applyFill="1" applyBorder="1" applyAlignment="1" applyProtection="1">
      <alignment horizontal="center"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0" fontId="62" fillId="16" borderId="0" xfId="10" quotePrefix="1" applyFont="1" applyFill="1" applyAlignment="1">
      <alignment horizontal="left" vertical="center"/>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0" fontId="62" fillId="16" borderId="0" xfId="11" applyFont="1" applyFill="1" applyAlignment="1">
      <alignment vertical="center"/>
    </xf>
    <xf numFmtId="0" fontId="62" fillId="16" borderId="0" xfId="0" applyFont="1" applyFill="1" applyBorder="1" applyAlignment="1">
      <alignment horizontal="right"/>
    </xf>
    <xf numFmtId="0" fontId="55" fillId="16" borderId="13" xfId="0" applyFont="1" applyFill="1" applyBorder="1" applyAlignment="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 fontId="62" fillId="0" borderId="12" xfId="0" applyNumberFormat="1" applyFont="1" applyBorder="1" applyAlignment="1">
      <alignment horizontal="left" vertical="top" wrapText="1" indent="1"/>
    </xf>
    <xf numFmtId="49" fontId="33" fillId="0" borderId="0" xfId="2" applyNumberFormat="1" applyBorder="1" applyAlignment="1" applyProtection="1">
      <alignment horizontal="center"/>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59" xfId="3" applyFont="1" applyBorder="1" applyProtection="1"/>
    <xf numFmtId="49" fontId="62" fillId="0" borderId="14" xfId="0" applyNumberFormat="1" applyFont="1" applyFill="1" applyBorder="1" applyAlignment="1" applyProtection="1">
      <alignment horizontal="center" vertical="center"/>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2" borderId="0" xfId="18" applyFont="1" applyFill="1" applyAlignment="1">
      <alignment horizontal="centerContinuous" vertical="center"/>
    </xf>
    <xf numFmtId="0" fontId="100" fillId="22" borderId="0" xfId="18" applyFont="1" applyFill="1" applyAlignment="1">
      <alignment horizontal="centerContinuous"/>
    </xf>
    <xf numFmtId="0" fontId="88" fillId="0" borderId="135"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6" fillId="0" borderId="0" xfId="18" applyFont="1" applyAlignment="1">
      <alignment wrapText="1"/>
    </xf>
    <xf numFmtId="0" fontId="130" fillId="0" borderId="160"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62"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7" xfId="18" applyFont="1" applyBorder="1" applyAlignment="1">
      <alignment horizontal="left" vertical="center" wrapText="1"/>
    </xf>
    <xf numFmtId="0" fontId="104" fillId="0" borderId="158" xfId="18" applyFont="1" applyBorder="1" applyAlignment="1">
      <alignment horizontal="left" vertical="center" wrapText="1"/>
    </xf>
    <xf numFmtId="49" fontId="104" fillId="17"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30"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6" fillId="0" borderId="0" xfId="18" applyFont="1"/>
    <xf numFmtId="0" fontId="48" fillId="0" borderId="138" xfId="18" applyFont="1" applyBorder="1" applyAlignment="1">
      <alignment vertical="top"/>
    </xf>
    <xf numFmtId="0" fontId="48" fillId="0" borderId="139" xfId="18" applyFont="1" applyBorder="1" applyAlignment="1">
      <alignment vertical="top"/>
    </xf>
    <xf numFmtId="0" fontId="49" fillId="15" borderId="76" xfId="18" applyFont="1" applyFill="1" applyBorder="1" applyAlignment="1">
      <alignment vertical="top"/>
    </xf>
    <xf numFmtId="0" fontId="48" fillId="0" borderId="138" xfId="18" applyFont="1" applyBorder="1" applyAlignment="1">
      <alignment vertical="top" wrapText="1"/>
    </xf>
    <xf numFmtId="0" fontId="48" fillId="0" borderId="139"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2"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0" fontId="100" fillId="22" borderId="0" xfId="18" applyFont="1" applyFill="1" applyAlignment="1">
      <alignment horizontal="centerContinuous" vertical="center"/>
    </xf>
    <xf numFmtId="0" fontId="104" fillId="22" borderId="136" xfId="18" applyFont="1" applyFill="1" applyBorder="1" applyAlignment="1">
      <alignment horizontal="center" vertical="center" wrapText="1"/>
    </xf>
    <xf numFmtId="0" fontId="104" fillId="22" borderId="161" xfId="18" applyFont="1" applyFill="1" applyBorder="1" applyAlignment="1">
      <alignment horizontal="center" vertical="center" wrapText="1"/>
    </xf>
    <xf numFmtId="0" fontId="104" fillId="17" borderId="137" xfId="18" applyFont="1" applyFill="1" applyBorder="1" applyAlignment="1">
      <alignment horizontal="center" vertical="center" wrapText="1"/>
    </xf>
    <xf numFmtId="49" fontId="104" fillId="17" borderId="107" xfId="18" applyNumberFormat="1" applyFont="1" applyFill="1" applyBorder="1" applyAlignment="1">
      <alignment horizontal="center" vertical="center" wrapText="1"/>
    </xf>
    <xf numFmtId="0" fontId="49" fillId="17" borderId="108" xfId="18" applyFont="1" applyFill="1" applyBorder="1" applyAlignment="1">
      <alignment horizontal="center"/>
    </xf>
    <xf numFmtId="0" fontId="102" fillId="0" borderId="137" xfId="18" applyFont="1" applyFill="1" applyBorder="1" applyAlignment="1" applyProtection="1">
      <alignment horizontal="right"/>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0" fontId="57" fillId="0" borderId="77" xfId="3" applyNumberFormat="1" applyFont="1" applyBorder="1" applyAlignment="1" applyProtection="1">
      <alignment horizontal="center"/>
      <protection locked="0"/>
    </xf>
    <xf numFmtId="0" fontId="137" fillId="20" borderId="0" xfId="0" applyFont="1" applyFill="1" applyAlignment="1">
      <alignment horizontal="center"/>
    </xf>
    <xf numFmtId="0" fontId="138" fillId="0" borderId="0" xfId="0" applyFont="1" applyAlignment="1">
      <alignment horizontal="center"/>
    </xf>
    <xf numFmtId="41" fontId="49" fillId="11" borderId="103" xfId="0" applyNumberFormat="1" applyFont="1" applyFill="1" applyBorder="1" applyAlignment="1" applyProtection="1">
      <alignment horizontal="right" shrinkToFit="1"/>
      <protection locked="0"/>
    </xf>
    <xf numFmtId="41" fontId="49" fillId="10" borderId="104" xfId="0" applyNumberFormat="1" applyFont="1" applyFill="1" applyBorder="1" applyAlignment="1">
      <alignment horizontal="right" shrinkToFit="1"/>
    </xf>
    <xf numFmtId="38" fontId="57" fillId="16" borderId="2" xfId="0" applyNumberFormat="1" applyFont="1" applyFill="1" applyBorder="1" applyAlignment="1" applyProtection="1">
      <alignment horizontal="right" vertical="center" shrinkToFit="1"/>
    </xf>
    <xf numFmtId="0" fontId="55" fillId="0" borderId="0" xfId="0" applyFont="1" applyBorder="1" applyAlignment="1" applyProtection="1">
      <alignment horizontal="center" vertical="center" shrinkToFit="1"/>
    </xf>
    <xf numFmtId="0" fontId="55" fillId="0" borderId="0" xfId="0" applyFont="1" applyBorder="1" applyAlignment="1" applyProtection="1">
      <alignment vertical="center" shrinkToFit="1"/>
    </xf>
    <xf numFmtId="38" fontId="57" fillId="16" borderId="2" xfId="0" applyNumberFormat="1" applyFont="1" applyFill="1" applyBorder="1" applyAlignment="1" applyProtection="1">
      <alignment vertical="center" shrinkToFit="1"/>
    </xf>
    <xf numFmtId="41" fontId="57" fillId="0" borderId="2" xfId="0" applyNumberFormat="1" applyFont="1" applyBorder="1" applyAlignment="1" applyProtection="1">
      <alignment vertical="center" shrinkToFit="1"/>
      <protection locked="0"/>
    </xf>
    <xf numFmtId="40" fontId="62" fillId="0" borderId="0" xfId="0" applyNumberFormat="1" applyFont="1" applyBorder="1" applyAlignment="1" applyProtection="1">
      <alignment horizontal="right" shrinkToFit="1"/>
    </xf>
    <xf numFmtId="0" fontId="55" fillId="0" borderId="0" xfId="0" applyFont="1" applyBorder="1" applyAlignment="1" applyProtection="1">
      <alignment horizontal="right" shrinkToFit="1"/>
    </xf>
    <xf numFmtId="0" fontId="54" fillId="0" borderId="0" xfId="0" applyFont="1" applyBorder="1" applyAlignment="1" applyProtection="1">
      <alignment horizontal="center" shrinkToFit="1"/>
    </xf>
    <xf numFmtId="37" fontId="62" fillId="0" borderId="0" xfId="0" applyNumberFormat="1" applyFont="1" applyBorder="1" applyAlignment="1" applyProtection="1">
      <alignment horizontal="right" shrinkToFit="1"/>
    </xf>
    <xf numFmtId="40" fontId="62" fillId="0" borderId="0" xfId="0" applyNumberFormat="1" applyFont="1" applyFill="1" applyBorder="1" applyAlignment="1" applyProtection="1">
      <alignment horizontal="right" shrinkToFit="1"/>
    </xf>
    <xf numFmtId="40" fontId="62" fillId="0" borderId="0" xfId="0" applyNumberFormat="1" applyFont="1" applyBorder="1" applyAlignment="1" applyProtection="1">
      <alignment horizontal="right" vertical="center" shrinkToFit="1"/>
    </xf>
    <xf numFmtId="40" fontId="62" fillId="0" borderId="0" xfId="0" applyNumberFormat="1" applyFont="1" applyFill="1" applyBorder="1" applyAlignment="1" applyProtection="1">
      <alignment horizontal="right" vertical="center" shrinkToFit="1"/>
    </xf>
    <xf numFmtId="0" fontId="62" fillId="0" borderId="0" xfId="0" applyFont="1" applyBorder="1" applyAlignment="1" applyProtection="1">
      <alignment horizontal="right" shrinkToFit="1"/>
    </xf>
    <xf numFmtId="175" fontId="62" fillId="0" borderId="0" xfId="0" applyNumberFormat="1" applyFont="1" applyFill="1" applyBorder="1" applyAlignment="1" applyProtection="1">
      <alignment horizontal="right" shrinkToFit="1"/>
    </xf>
    <xf numFmtId="0" fontId="54" fillId="0" borderId="0" xfId="0" applyFont="1" applyBorder="1" applyAlignment="1" applyProtection="1">
      <alignment horizontal="right" shrinkToFit="1"/>
    </xf>
    <xf numFmtId="0" fontId="57" fillId="0" borderId="0" xfId="5" applyNumberFormat="1" applyFont="1" applyBorder="1" applyAlignment="1" applyProtection="1">
      <alignment horizontal="right" shrinkToFit="1"/>
    </xf>
    <xf numFmtId="0" fontId="62"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shrinkToFit="1"/>
    </xf>
    <xf numFmtId="0" fontId="55" fillId="0" borderId="0" xfId="0" applyFont="1" applyBorder="1" applyAlignment="1" applyProtection="1">
      <alignment shrinkToFit="1"/>
    </xf>
    <xf numFmtId="0" fontId="62" fillId="0" borderId="0" xfId="5" quotePrefix="1" applyNumberFormat="1" applyFont="1" applyBorder="1" applyAlignment="1" applyProtection="1">
      <alignment horizontal="right" shrinkToFit="1"/>
    </xf>
    <xf numFmtId="1" fontId="57"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vertical="center" shrinkToFit="1"/>
    </xf>
    <xf numFmtId="172" fontId="62" fillId="0" borderId="0" xfId="0" applyNumberFormat="1" applyFont="1" applyBorder="1" applyAlignment="1" applyProtection="1">
      <alignment horizontal="right" shrinkToFit="1"/>
    </xf>
    <xf numFmtId="2" fontId="65" fillId="0" borderId="0" xfId="0" applyNumberFormat="1" applyFont="1" applyFill="1" applyBorder="1" applyAlignment="1" applyProtection="1">
      <alignment horizontal="right" shrinkToFit="1"/>
    </xf>
    <xf numFmtId="0" fontId="55" fillId="0" borderId="0" xfId="0" applyFont="1" applyFill="1" applyBorder="1" applyAlignment="1" applyProtection="1">
      <alignment shrinkToFit="1"/>
    </xf>
    <xf numFmtId="0" fontId="66" fillId="0" borderId="0" xfId="5" applyNumberFormat="1" applyFont="1" applyFill="1" applyBorder="1" applyAlignment="1" applyProtection="1">
      <alignment horizontal="right" shrinkToFit="1"/>
    </xf>
    <xf numFmtId="38" fontId="55" fillId="0" borderId="14" xfId="0" applyNumberFormat="1" applyFont="1" applyBorder="1" applyAlignment="1" applyProtection="1">
      <alignment horizontal="right" shrinkToFit="1"/>
      <protection locked="0"/>
    </xf>
    <xf numFmtId="38" fontId="55" fillId="0" borderId="2" xfId="0" applyNumberFormat="1" applyFont="1" applyBorder="1" applyAlignment="1" applyProtection="1">
      <alignment horizontal="right" shrinkToFit="1"/>
      <protection locked="0"/>
    </xf>
    <xf numFmtId="38" fontId="55" fillId="0" borderId="2" xfId="0" applyNumberFormat="1" applyFont="1" applyFill="1" applyBorder="1" applyAlignment="1" applyProtection="1">
      <alignment horizontal="right" shrinkToFit="1"/>
      <protection locked="0"/>
    </xf>
    <xf numFmtId="38" fontId="55" fillId="3" borderId="26" xfId="0" applyNumberFormat="1" applyFont="1" applyFill="1" applyBorder="1" applyAlignment="1" applyProtection="1">
      <alignment horizontal="right" shrinkToFit="1"/>
    </xf>
    <xf numFmtId="38" fontId="55" fillId="3" borderId="18" xfId="0" applyNumberFormat="1" applyFont="1" applyFill="1" applyBorder="1" applyAlignment="1" applyProtection="1">
      <alignment horizontal="right" shrinkToFit="1"/>
    </xf>
    <xf numFmtId="38" fontId="55" fillId="0" borderId="3" xfId="0" applyNumberFormat="1" applyFont="1" applyBorder="1" applyAlignment="1" applyProtection="1">
      <alignment horizontal="right" shrinkToFit="1"/>
      <protection locked="0"/>
    </xf>
    <xf numFmtId="38" fontId="55" fillId="0" borderId="0" xfId="0" applyNumberFormat="1" applyFont="1" applyBorder="1" applyAlignment="1" applyProtection="1">
      <alignment horizontal="right" shrinkToFit="1"/>
      <protection locked="0"/>
    </xf>
    <xf numFmtId="38" fontId="55" fillId="0" borderId="3" xfId="0" applyNumberFormat="1" applyFont="1" applyFill="1" applyBorder="1" applyAlignment="1" applyProtection="1">
      <alignment horizontal="right" shrinkToFit="1"/>
      <protection locked="0"/>
    </xf>
    <xf numFmtId="38" fontId="55" fillId="6" borderId="3" xfId="0" applyNumberFormat="1" applyFont="1" applyFill="1" applyBorder="1" applyAlignment="1" applyProtection="1">
      <alignment horizontal="right" shrinkToFit="1"/>
    </xf>
    <xf numFmtId="38" fontId="55" fillId="0" borderId="14" xfId="0" applyNumberFormat="1" applyFont="1" applyFill="1" applyBorder="1" applyAlignment="1" applyProtection="1">
      <alignment horizontal="right" shrinkToFit="1"/>
      <protection locked="0"/>
    </xf>
    <xf numFmtId="38" fontId="55" fillId="6" borderId="26" xfId="0" applyNumberFormat="1" applyFont="1" applyFill="1" applyBorder="1" applyAlignment="1" applyProtection="1">
      <alignment horizontal="right" shrinkToFit="1"/>
    </xf>
    <xf numFmtId="38" fontId="55" fillId="0" borderId="4" xfId="0" applyNumberFormat="1" applyFont="1" applyFill="1" applyBorder="1" applyAlignment="1" applyProtection="1">
      <alignment horizontal="right" shrinkToFit="1"/>
      <protection locked="0"/>
    </xf>
    <xf numFmtId="38" fontId="55" fillId="0" borderId="26" xfId="0" applyNumberFormat="1" applyFont="1" applyFill="1" applyBorder="1" applyAlignment="1" applyProtection="1">
      <alignment horizontal="right" shrinkToFit="1"/>
      <protection locked="0"/>
    </xf>
    <xf numFmtId="38" fontId="55" fillId="6" borderId="4" xfId="0" applyNumberFormat="1" applyFont="1" applyFill="1" applyBorder="1" applyAlignment="1" applyProtection="1">
      <alignment horizontal="right" shrinkToFit="1"/>
    </xf>
    <xf numFmtId="38" fontId="55" fillId="0" borderId="4" xfId="0" applyNumberFormat="1" applyFont="1" applyBorder="1" applyAlignment="1" applyProtection="1">
      <alignment horizontal="right" shrinkToFit="1"/>
      <protection locked="0"/>
    </xf>
    <xf numFmtId="38" fontId="55" fillId="16" borderId="30" xfId="0" applyNumberFormat="1" applyFont="1" applyFill="1" applyBorder="1" applyAlignment="1" applyProtection="1">
      <alignment horizontal="right" shrinkToFit="1"/>
    </xf>
    <xf numFmtId="38" fontId="55" fillId="22" borderId="19" xfId="0" applyNumberFormat="1" applyFont="1" applyFill="1" applyBorder="1" applyAlignment="1" applyProtection="1">
      <alignment horizontal="right" shrinkToFit="1"/>
    </xf>
    <xf numFmtId="38" fontId="55" fillId="22" borderId="20" xfId="0" applyNumberFormat="1" applyFont="1" applyFill="1" applyBorder="1" applyAlignment="1" applyProtection="1">
      <alignment horizontal="right" shrinkToFit="1"/>
    </xf>
    <xf numFmtId="38" fontId="55" fillId="22" borderId="21" xfId="0" applyNumberFormat="1" applyFont="1" applyFill="1" applyBorder="1" applyAlignment="1" applyProtection="1">
      <alignment horizontal="right" shrinkToFit="1"/>
    </xf>
    <xf numFmtId="38" fontId="55" fillId="22" borderId="14" xfId="0" applyNumberFormat="1" applyFont="1" applyFill="1" applyBorder="1" applyAlignment="1" applyProtection="1">
      <alignment horizontal="right" shrinkToFit="1"/>
    </xf>
    <xf numFmtId="38" fontId="55" fillId="6" borderId="18" xfId="0" applyNumberFormat="1" applyFont="1" applyFill="1" applyBorder="1" applyAlignment="1" applyProtection="1">
      <alignment horizontal="right" shrinkToFit="1"/>
    </xf>
    <xf numFmtId="38" fontId="55" fillId="6" borderId="0" xfId="0" applyNumberFormat="1" applyFont="1" applyFill="1" applyBorder="1" applyAlignment="1" applyProtection="1">
      <alignment horizontal="right" shrinkToFit="1"/>
    </xf>
    <xf numFmtId="38" fontId="55" fillId="16" borderId="27" xfId="0" applyNumberFormat="1" applyFont="1" applyFill="1" applyBorder="1" applyAlignment="1" applyProtection="1">
      <alignment horizontal="right" shrinkToFit="1"/>
    </xf>
    <xf numFmtId="38" fontId="55" fillId="22" borderId="13" xfId="0" applyNumberFormat="1" applyFont="1" applyFill="1" applyBorder="1" applyAlignment="1" applyProtection="1">
      <alignment horizontal="right" shrinkToFit="1"/>
    </xf>
    <xf numFmtId="38" fontId="55" fillId="22" borderId="11" xfId="0" applyNumberFormat="1" applyFont="1" applyFill="1" applyBorder="1" applyAlignment="1" applyProtection="1">
      <alignment horizontal="right" shrinkToFit="1"/>
    </xf>
    <xf numFmtId="38" fontId="55" fillId="0" borderId="12" xfId="0" applyNumberFormat="1" applyFont="1" applyFill="1" applyBorder="1" applyAlignment="1" applyProtection="1">
      <alignment horizontal="right" shrinkToFit="1"/>
      <protection locked="0"/>
    </xf>
    <xf numFmtId="38" fontId="55" fillId="0" borderId="13" xfId="0" applyNumberFormat="1" applyFont="1" applyFill="1" applyBorder="1" applyAlignment="1" applyProtection="1">
      <alignment horizontal="right" shrinkToFit="1"/>
      <protection locked="0"/>
    </xf>
    <xf numFmtId="38" fontId="55" fillId="0" borderId="26" xfId="0" applyNumberFormat="1" applyFont="1" applyBorder="1" applyAlignment="1" applyProtection="1">
      <alignment horizontal="right" shrinkToFit="1"/>
      <protection locked="0"/>
    </xf>
    <xf numFmtId="38" fontId="55" fillId="16" borderId="26" xfId="0" applyNumberFormat="1" applyFont="1" applyFill="1" applyBorder="1" applyAlignment="1" applyProtection="1">
      <alignment horizontal="right" shrinkToFit="1"/>
    </xf>
    <xf numFmtId="38" fontId="55" fillId="16" borderId="3" xfId="0" applyNumberFormat="1" applyFont="1" applyFill="1" applyBorder="1" applyAlignment="1" applyProtection="1">
      <alignment horizontal="right" shrinkToFit="1"/>
    </xf>
    <xf numFmtId="38" fontId="55" fillId="22" borderId="49" xfId="0" applyNumberFormat="1" applyFont="1" applyFill="1" applyBorder="1" applyAlignment="1" applyProtection="1">
      <alignment horizontal="right" shrinkToFit="1"/>
    </xf>
    <xf numFmtId="38" fontId="55" fillId="22" borderId="34" xfId="0" applyNumberFormat="1" applyFont="1" applyFill="1" applyBorder="1" applyAlignment="1" applyProtection="1">
      <alignment horizontal="right" shrinkToFit="1"/>
    </xf>
    <xf numFmtId="38" fontId="57" fillId="6" borderId="26" xfId="0" applyNumberFormat="1" applyFont="1" applyFill="1" applyBorder="1" applyAlignment="1">
      <alignment horizontal="right" shrinkToFit="1"/>
    </xf>
    <xf numFmtId="38" fontId="55" fillId="6" borderId="3" xfId="0" applyNumberFormat="1" applyFont="1" applyFill="1" applyBorder="1" applyAlignment="1">
      <alignment horizontal="right" shrinkToFit="1"/>
    </xf>
    <xf numFmtId="38" fontId="55" fillId="16" borderId="4" xfId="0" applyNumberFormat="1" applyFont="1" applyFill="1" applyBorder="1" applyAlignment="1" applyProtection="1">
      <alignment horizontal="right" shrinkToFit="1"/>
    </xf>
    <xf numFmtId="38" fontId="55" fillId="16" borderId="2" xfId="0" applyNumberFormat="1" applyFont="1" applyFill="1" applyBorder="1" applyAlignment="1" applyProtection="1">
      <alignment horizontal="right" shrinkToFit="1"/>
    </xf>
    <xf numFmtId="38" fontId="55" fillId="3" borderId="21" xfId="0" applyNumberFormat="1" applyFont="1" applyFill="1" applyBorder="1" applyAlignment="1" applyProtection="1">
      <alignment horizontal="right" shrinkToFit="1"/>
    </xf>
    <xf numFmtId="38" fontId="55" fillId="3" borderId="0" xfId="0" applyNumberFormat="1" applyFont="1" applyFill="1" applyBorder="1" applyAlignment="1" applyProtection="1">
      <alignment horizontal="right" shrinkToFit="1"/>
    </xf>
    <xf numFmtId="38" fontId="55" fillId="3" borderId="3" xfId="0" applyNumberFormat="1" applyFont="1" applyFill="1" applyBorder="1" applyAlignment="1" applyProtection="1">
      <alignment horizontal="right" shrinkToFit="1"/>
    </xf>
    <xf numFmtId="38" fontId="55" fillId="3" borderId="13" xfId="0" applyNumberFormat="1" applyFont="1" applyFill="1" applyBorder="1" applyAlignment="1" applyProtection="1">
      <alignment horizontal="right" shrinkToFit="1"/>
    </xf>
    <xf numFmtId="38" fontId="55" fillId="3" borderId="2" xfId="0" applyNumberFormat="1" applyFont="1" applyFill="1" applyBorder="1" applyAlignment="1" applyProtection="1">
      <alignment horizontal="right" shrinkToFit="1"/>
    </xf>
    <xf numFmtId="38" fontId="55" fillId="0" borderId="19" xfId="0" applyNumberFormat="1" applyFont="1" applyBorder="1" applyAlignment="1" applyProtection="1">
      <alignment horizontal="right" shrinkToFit="1"/>
      <protection locked="0"/>
    </xf>
    <xf numFmtId="38" fontId="55" fillId="0" borderId="11" xfId="0" applyNumberFormat="1" applyFont="1" applyBorder="1" applyAlignment="1" applyProtection="1">
      <alignment horizontal="right" shrinkToFit="1"/>
      <protection locked="0"/>
    </xf>
    <xf numFmtId="38" fontId="55" fillId="22" borderId="31" xfId="0" applyNumberFormat="1" applyFont="1" applyFill="1" applyBorder="1" applyAlignment="1" applyProtection="1">
      <alignment horizontal="right" shrinkToFit="1"/>
    </xf>
    <xf numFmtId="38" fontId="55" fillId="3" borderId="11" xfId="0" applyNumberFormat="1" applyFont="1" applyFill="1" applyBorder="1" applyAlignment="1" applyProtection="1">
      <alignment horizontal="right" shrinkToFit="1"/>
    </xf>
    <xf numFmtId="38" fontId="55" fillId="3" borderId="4" xfId="0" applyNumberFormat="1" applyFont="1" applyFill="1" applyBorder="1" applyAlignment="1" applyProtection="1">
      <alignment horizontal="right" shrinkToFit="1"/>
    </xf>
    <xf numFmtId="38" fontId="55" fillId="16" borderId="18" xfId="0" applyNumberFormat="1" applyFont="1" applyFill="1" applyBorder="1" applyAlignment="1" applyProtection="1">
      <alignment horizontal="right" shrinkToFit="1"/>
    </xf>
    <xf numFmtId="38" fontId="55" fillId="16" borderId="19" xfId="0" applyNumberFormat="1" applyFont="1" applyFill="1" applyBorder="1" applyAlignment="1" applyProtection="1">
      <alignment horizontal="right" shrinkToFit="1"/>
    </xf>
    <xf numFmtId="38" fontId="55" fillId="3" borderId="14" xfId="0" applyNumberFormat="1" applyFont="1" applyFill="1" applyBorder="1" applyAlignment="1" applyProtection="1">
      <alignment horizontal="right" shrinkToFit="1"/>
    </xf>
    <xf numFmtId="38" fontId="55" fillId="16" borderId="0" xfId="0" applyNumberFormat="1" applyFont="1" applyFill="1" applyAlignment="1" applyProtection="1">
      <alignment horizontal="right" shrinkToFit="1"/>
    </xf>
    <xf numFmtId="38" fontId="55" fillId="16" borderId="28" xfId="0" applyNumberFormat="1" applyFont="1" applyFill="1" applyBorder="1" applyAlignment="1" applyProtection="1">
      <alignment horizontal="right" shrinkToFit="1"/>
    </xf>
    <xf numFmtId="38" fontId="55" fillId="6" borderId="2" xfId="0" applyNumberFormat="1" applyFont="1" applyFill="1" applyBorder="1" applyAlignment="1" applyProtection="1">
      <alignment horizontal="right" shrinkToFit="1"/>
    </xf>
    <xf numFmtId="38" fontId="55" fillId="16" borderId="32" xfId="0" applyNumberFormat="1" applyFont="1" applyFill="1" applyBorder="1" applyAlignment="1" applyProtection="1">
      <alignment horizontal="right" shrinkToFit="1"/>
    </xf>
    <xf numFmtId="38" fontId="55" fillId="6" borderId="28" xfId="0" applyNumberFormat="1" applyFont="1" applyFill="1" applyBorder="1" applyAlignment="1" applyProtection="1">
      <alignment horizontal="right" shrinkToFit="1"/>
    </xf>
    <xf numFmtId="38" fontId="55" fillId="0" borderId="27" xfId="0" applyNumberFormat="1" applyFont="1" applyFill="1" applyBorder="1" applyAlignment="1" applyProtection="1">
      <alignment horizontal="right" shrinkToFit="1"/>
      <protection locked="0"/>
    </xf>
    <xf numFmtId="38" fontId="55" fillId="0" borderId="33" xfId="0" applyNumberFormat="1" applyFont="1" applyFill="1" applyBorder="1" applyAlignment="1" applyProtection="1">
      <alignment horizontal="right" shrinkToFit="1"/>
      <protection locked="0"/>
    </xf>
    <xf numFmtId="38" fontId="55" fillId="0" borderId="32" xfId="0" applyNumberFormat="1" applyFont="1" applyFill="1" applyBorder="1" applyAlignment="1" applyProtection="1">
      <alignment horizontal="right" shrinkToFit="1"/>
      <protection locked="0"/>
    </xf>
    <xf numFmtId="38" fontId="55" fillId="16" borderId="33" xfId="0" applyNumberFormat="1" applyFont="1" applyFill="1" applyBorder="1" applyAlignment="1" applyProtection="1">
      <alignment horizontal="right" shrinkToFit="1"/>
    </xf>
    <xf numFmtId="38" fontId="55" fillId="0" borderId="29" xfId="0" applyNumberFormat="1" applyFont="1" applyFill="1" applyBorder="1" applyAlignment="1" applyProtection="1">
      <alignment horizontal="right" shrinkToFit="1"/>
      <protection locked="0"/>
    </xf>
    <xf numFmtId="38" fontId="55" fillId="0" borderId="0" xfId="0" applyNumberFormat="1" applyFont="1" applyAlignment="1" applyProtection="1">
      <alignment horizontal="right" shrinkToFit="1"/>
      <protection locked="0"/>
    </xf>
    <xf numFmtId="38" fontId="55" fillId="0" borderId="13" xfId="0" applyNumberFormat="1" applyFont="1" applyBorder="1" applyAlignment="1" applyProtection="1">
      <alignment horizontal="right" shrinkToFit="1"/>
      <protection locked="0"/>
    </xf>
    <xf numFmtId="38" fontId="55" fillId="16" borderId="36" xfId="0" applyNumberFormat="1" applyFont="1" applyFill="1" applyBorder="1" applyAlignment="1" applyProtection="1">
      <alignment horizontal="right" shrinkToFit="1"/>
    </xf>
    <xf numFmtId="38" fontId="55" fillId="3" borderId="17" xfId="0" applyNumberFormat="1" applyFont="1" applyFill="1" applyBorder="1" applyAlignment="1" applyProtection="1">
      <alignment horizontal="right" shrinkToFit="1"/>
    </xf>
    <xf numFmtId="37" fontId="55" fillId="16" borderId="36" xfId="0" applyNumberFormat="1" applyFont="1" applyFill="1" applyBorder="1" applyAlignment="1" applyProtection="1">
      <alignment horizontal="right" shrinkToFit="1"/>
    </xf>
    <xf numFmtId="37" fontId="55" fillId="16" borderId="27" xfId="0" applyNumberFormat="1" applyFont="1" applyFill="1" applyBorder="1" applyAlignment="1" applyProtection="1">
      <alignment horizontal="right" shrinkToFit="1"/>
    </xf>
    <xf numFmtId="37" fontId="55" fillId="3" borderId="17" xfId="0" applyNumberFormat="1" applyFont="1" applyFill="1" applyBorder="1" applyAlignment="1" applyProtection="1">
      <alignment horizontal="right" shrinkToFit="1"/>
    </xf>
    <xf numFmtId="37" fontId="55" fillId="3" borderId="26" xfId="0" applyNumberFormat="1" applyFont="1" applyFill="1" applyBorder="1" applyAlignment="1" applyProtection="1">
      <alignment horizontal="right" shrinkToFit="1"/>
    </xf>
    <xf numFmtId="38" fontId="55" fillId="0" borderId="19" xfId="0" applyNumberFormat="1" applyFont="1" applyFill="1" applyBorder="1" applyAlignment="1" applyProtection="1">
      <alignment horizontal="right" shrinkToFit="1"/>
      <protection locked="0"/>
    </xf>
    <xf numFmtId="38" fontId="55" fillId="3" borderId="0" xfId="0" applyNumberFormat="1" applyFont="1" applyFill="1" applyAlignment="1" applyProtection="1">
      <alignment horizontal="right" shrinkToFit="1"/>
    </xf>
    <xf numFmtId="38" fontId="55" fillId="16" borderId="37" xfId="0" applyNumberFormat="1" applyFont="1" applyFill="1" applyBorder="1" applyAlignment="1" applyProtection="1">
      <alignment horizontal="right" shrinkToFit="1"/>
    </xf>
    <xf numFmtId="38" fontId="55" fillId="16" borderId="12" xfId="0" applyNumberFormat="1" applyFont="1" applyFill="1" applyBorder="1" applyAlignment="1" applyProtection="1">
      <alignment horizontal="right" shrinkToFit="1"/>
    </xf>
    <xf numFmtId="38" fontId="55" fillId="3" borderId="19" xfId="0" applyNumberFormat="1" applyFont="1" applyFill="1" applyBorder="1" applyAlignment="1" applyProtection="1">
      <alignment horizontal="right" shrinkToFit="1"/>
    </xf>
    <xf numFmtId="38" fontId="55" fillId="3" borderId="38" xfId="0" applyNumberFormat="1" applyFont="1" applyFill="1" applyBorder="1" applyAlignment="1" applyProtection="1">
      <alignment horizontal="right" shrinkToFit="1"/>
    </xf>
    <xf numFmtId="38" fontId="55" fillId="3" borderId="28" xfId="0" applyNumberFormat="1" applyFont="1" applyFill="1" applyBorder="1" applyAlignment="1" applyProtection="1">
      <alignment horizontal="right" shrinkToFit="1"/>
    </xf>
    <xf numFmtId="38" fontId="55" fillId="0" borderId="125" xfId="0" applyNumberFormat="1" applyFont="1" applyBorder="1" applyAlignment="1" applyProtection="1">
      <alignment horizontal="right" shrinkToFit="1"/>
      <protection locked="0"/>
    </xf>
    <xf numFmtId="38" fontId="55" fillId="3" borderId="125" xfId="0" applyNumberFormat="1" applyFont="1" applyFill="1" applyBorder="1" applyAlignment="1" applyProtection="1">
      <alignment horizontal="right" shrinkToFit="1"/>
    </xf>
    <xf numFmtId="38" fontId="55" fillId="3" borderId="29" xfId="0" applyNumberFormat="1" applyFont="1" applyFill="1" applyBorder="1" applyAlignment="1" applyProtection="1">
      <alignment horizontal="right" shrinkToFit="1"/>
    </xf>
    <xf numFmtId="38" fontId="55" fillId="0" borderId="32" xfId="0" applyNumberFormat="1" applyFont="1" applyBorder="1" applyAlignment="1" applyProtection="1">
      <alignment horizontal="right" shrinkToFit="1"/>
      <protection locked="0"/>
    </xf>
    <xf numFmtId="38" fontId="55" fillId="0" borderId="37" xfId="0" applyNumberFormat="1" applyFont="1" applyBorder="1" applyAlignment="1" applyProtection="1">
      <alignment horizontal="right" shrinkToFit="1"/>
      <protection locked="0"/>
    </xf>
    <xf numFmtId="38" fontId="55" fillId="0" borderId="33" xfId="0" applyNumberFormat="1" applyFont="1" applyBorder="1" applyAlignment="1" applyProtection="1">
      <alignment horizontal="right" shrinkToFit="1"/>
      <protection locked="0"/>
    </xf>
    <xf numFmtId="38" fontId="55" fillId="0" borderId="36" xfId="0" applyNumberFormat="1" applyFont="1" applyFill="1" applyBorder="1" applyAlignment="1" applyProtection="1">
      <alignment horizontal="right" shrinkToFit="1"/>
      <protection locked="0"/>
    </xf>
    <xf numFmtId="38" fontId="55" fillId="0" borderId="27" xfId="0" applyNumberFormat="1" applyFont="1" applyBorder="1" applyAlignment="1" applyProtection="1">
      <alignment horizontal="right" shrinkToFit="1"/>
      <protection locked="0"/>
    </xf>
    <xf numFmtId="38" fontId="55" fillId="0" borderId="55" xfId="0" applyNumberFormat="1" applyFont="1" applyBorder="1" applyAlignment="1" applyProtection="1">
      <alignment horizontal="right" vertical="center" shrinkToFit="1"/>
      <protection locked="0"/>
    </xf>
    <xf numFmtId="38" fontId="55" fillId="0" borderId="32" xfId="0" applyNumberFormat="1" applyFont="1" applyBorder="1" applyAlignment="1" applyProtection="1">
      <alignment horizontal="right" vertical="center" shrinkToFit="1"/>
      <protection locked="0"/>
    </xf>
    <xf numFmtId="38" fontId="55" fillId="0" borderId="27" xfId="0" applyNumberFormat="1" applyFont="1" applyFill="1" applyBorder="1" applyAlignment="1" applyProtection="1">
      <alignment horizontal="right" vertical="center" shrinkToFit="1"/>
      <protection locked="0"/>
    </xf>
    <xf numFmtId="38" fontId="55" fillId="0" borderId="32" xfId="0" applyNumberFormat="1" applyFont="1" applyFill="1" applyBorder="1" applyAlignment="1" applyProtection="1">
      <alignment horizontal="right" vertical="center" shrinkToFit="1"/>
      <protection locked="0"/>
    </xf>
    <xf numFmtId="38" fontId="55" fillId="16" borderId="55" xfId="0" applyNumberFormat="1" applyFont="1" applyFill="1" applyBorder="1" applyAlignment="1" applyProtection="1">
      <alignment horizontal="right" shrinkToFit="1"/>
    </xf>
    <xf numFmtId="38" fontId="55" fillId="3" borderId="31" xfId="0" applyNumberFormat="1" applyFont="1" applyFill="1" applyBorder="1" applyAlignment="1" applyProtection="1">
      <alignment horizontal="right" vertical="center" shrinkToFit="1"/>
    </xf>
    <xf numFmtId="38" fontId="55" fillId="3" borderId="28" xfId="0" applyNumberFormat="1" applyFont="1" applyFill="1" applyBorder="1" applyAlignment="1" applyProtection="1">
      <alignment horizontal="right" vertical="center" shrinkToFit="1"/>
    </xf>
    <xf numFmtId="38" fontId="55" fillId="3" borderId="0" xfId="0" applyNumberFormat="1" applyFont="1" applyFill="1" applyAlignment="1" applyProtection="1">
      <alignment horizontal="right" vertical="center" shrinkToFit="1"/>
    </xf>
    <xf numFmtId="38" fontId="55" fillId="3" borderId="26" xfId="0" applyNumberFormat="1" applyFont="1" applyFill="1" applyBorder="1" applyAlignment="1" applyProtection="1">
      <alignment horizontal="right" vertical="center" shrinkToFit="1"/>
    </xf>
    <xf numFmtId="38" fontId="55" fillId="3" borderId="39" xfId="0" applyNumberFormat="1" applyFont="1" applyFill="1" applyBorder="1" applyAlignment="1" applyProtection="1">
      <alignment horizontal="right" shrinkToFit="1"/>
    </xf>
    <xf numFmtId="38" fontId="55" fillId="0" borderId="2" xfId="0" applyNumberFormat="1" applyFont="1" applyFill="1" applyBorder="1" applyAlignment="1" applyProtection="1">
      <alignment horizontal="right" vertical="center" shrinkToFit="1"/>
      <protection locked="0"/>
    </xf>
    <xf numFmtId="38" fontId="55" fillId="6" borderId="2" xfId="0" applyNumberFormat="1" applyFont="1" applyFill="1" applyBorder="1" applyAlignment="1" applyProtection="1">
      <alignment horizontal="right" vertical="center" shrinkToFit="1"/>
    </xf>
    <xf numFmtId="38" fontId="55" fillId="0" borderId="122" xfId="0" applyNumberFormat="1" applyFont="1" applyFill="1" applyBorder="1" applyAlignment="1" applyProtection="1">
      <alignment horizontal="right" shrinkToFit="1"/>
      <protection locked="0"/>
    </xf>
    <xf numFmtId="38" fontId="55" fillId="0" borderId="121" xfId="0" applyNumberFormat="1" applyFont="1" applyFill="1" applyBorder="1" applyAlignment="1" applyProtection="1">
      <alignment horizontal="right" shrinkToFit="1"/>
      <protection locked="0"/>
    </xf>
    <xf numFmtId="38" fontId="55" fillId="0" borderId="111" xfId="0" applyNumberFormat="1" applyFont="1" applyFill="1" applyBorder="1" applyAlignment="1" applyProtection="1">
      <alignment horizontal="right" shrinkToFit="1"/>
      <protection locked="0"/>
    </xf>
    <xf numFmtId="3" fontId="55" fillId="3" borderId="125" xfId="0" applyNumberFormat="1" applyFont="1" applyFill="1" applyBorder="1" applyAlignment="1">
      <alignment horizontal="center" shrinkToFit="1"/>
    </xf>
    <xf numFmtId="3" fontId="55" fillId="3" borderId="26" xfId="0" applyNumberFormat="1" applyFont="1" applyFill="1" applyBorder="1" applyAlignment="1">
      <alignment horizontal="center" shrinkToFit="1"/>
    </xf>
    <xf numFmtId="3" fontId="55" fillId="3" borderId="125" xfId="0" applyNumberFormat="1" applyFont="1" applyFill="1" applyBorder="1" applyAlignment="1">
      <alignment horizontal="right" shrinkToFit="1"/>
    </xf>
    <xf numFmtId="38" fontId="55" fillId="16" borderId="2" xfId="0" applyNumberFormat="1" applyFont="1" applyFill="1" applyBorder="1" applyAlignment="1">
      <alignment horizontal="right" shrinkToFit="1"/>
    </xf>
    <xf numFmtId="38" fontId="55" fillId="3" borderId="26" xfId="0" applyNumberFormat="1" applyFont="1" applyFill="1" applyBorder="1" applyAlignment="1">
      <alignment horizontal="right" shrinkToFit="1"/>
    </xf>
    <xf numFmtId="38" fontId="55" fillId="16" borderId="27" xfId="0" applyNumberFormat="1" applyFont="1" applyFill="1" applyBorder="1" applyAlignment="1">
      <alignment horizontal="right" shrinkToFit="1"/>
    </xf>
    <xf numFmtId="38" fontId="55" fillId="3" borderId="28" xfId="0" applyNumberFormat="1" applyFont="1" applyFill="1" applyBorder="1" applyAlignment="1">
      <alignment horizontal="right" shrinkToFit="1"/>
    </xf>
    <xf numFmtId="38" fontId="55" fillId="3" borderId="4" xfId="0" applyNumberFormat="1" applyFont="1" applyFill="1" applyBorder="1" applyAlignment="1">
      <alignment horizontal="right" shrinkToFit="1"/>
    </xf>
    <xf numFmtId="38" fontId="55" fillId="3" borderId="29" xfId="0" applyNumberFormat="1" applyFont="1" applyFill="1" applyBorder="1" applyAlignment="1">
      <alignment horizontal="right" shrinkToFit="1"/>
    </xf>
    <xf numFmtId="38" fontId="55" fillId="16" borderId="4" xfId="0" applyNumberFormat="1" applyFont="1" applyFill="1" applyBorder="1" applyAlignment="1">
      <alignment horizontal="right" shrinkToFit="1"/>
    </xf>
    <xf numFmtId="38" fontId="55" fillId="16" borderId="30" xfId="0" applyNumberFormat="1" applyFont="1" applyFill="1" applyBorder="1" applyAlignment="1">
      <alignment horizontal="right" shrinkToFit="1"/>
    </xf>
    <xf numFmtId="38" fontId="55" fillId="3" borderId="31" xfId="0" applyNumberFormat="1" applyFont="1" applyFill="1" applyBorder="1" applyAlignment="1">
      <alignment horizontal="right" shrinkToFit="1"/>
    </xf>
    <xf numFmtId="38" fontId="55" fillId="16" borderId="32" xfId="0" applyNumberFormat="1" applyFont="1" applyFill="1" applyBorder="1" applyAlignment="1">
      <alignment horizontal="right" shrinkToFit="1"/>
    </xf>
    <xf numFmtId="38" fontId="55" fillId="5" borderId="4" xfId="0" applyNumberFormat="1" applyFont="1" applyFill="1" applyBorder="1" applyAlignment="1" applyProtection="1">
      <alignment horizontal="right" shrinkToFit="1"/>
      <protection locked="0"/>
    </xf>
    <xf numFmtId="38" fontId="55" fillId="6" borderId="28" xfId="0" applyNumberFormat="1" applyFont="1" applyFill="1" applyBorder="1" applyAlignment="1">
      <alignment horizontal="right" shrinkToFit="1"/>
    </xf>
    <xf numFmtId="38" fontId="55" fillId="6" borderId="26" xfId="0" applyNumberFormat="1" applyFont="1" applyFill="1" applyBorder="1" applyAlignment="1">
      <alignment horizontal="right" shrinkToFit="1"/>
    </xf>
    <xf numFmtId="38" fontId="55" fillId="0" borderId="125" xfId="0" applyNumberFormat="1" applyFont="1" applyFill="1" applyBorder="1" applyAlignment="1" applyProtection="1">
      <alignment horizontal="right" shrinkToFit="1"/>
      <protection locked="0"/>
    </xf>
    <xf numFmtId="38" fontId="55" fillId="6" borderId="4" xfId="0" applyNumberFormat="1" applyFont="1" applyFill="1" applyBorder="1" applyAlignment="1">
      <alignment horizontal="right" shrinkToFit="1"/>
    </xf>
    <xf numFmtId="38" fontId="55" fillId="16" borderId="33" xfId="0" applyNumberFormat="1" applyFont="1" applyFill="1" applyBorder="1" applyAlignment="1">
      <alignment horizontal="right" shrinkToFit="1"/>
    </xf>
    <xf numFmtId="38" fontId="55" fillId="16" borderId="26" xfId="0" applyNumberFormat="1" applyFont="1" applyFill="1" applyBorder="1" applyAlignment="1">
      <alignment horizontal="right" shrinkToFit="1"/>
    </xf>
    <xf numFmtId="38" fontId="55" fillId="16" borderId="28" xfId="0" applyNumberFormat="1" applyFont="1" applyFill="1" applyBorder="1" applyAlignment="1">
      <alignment horizontal="right" shrinkToFit="1"/>
    </xf>
    <xf numFmtId="38" fontId="55" fillId="0" borderId="21" xfId="0" applyNumberFormat="1" applyFont="1" applyFill="1" applyBorder="1" applyAlignment="1">
      <alignment horizontal="right" shrinkToFit="1"/>
    </xf>
    <xf numFmtId="38" fontId="55" fillId="23" borderId="19" xfId="0" applyNumberFormat="1" applyFont="1" applyFill="1" applyBorder="1" applyAlignment="1">
      <alignment horizontal="right" shrinkToFit="1"/>
    </xf>
    <xf numFmtId="38" fontId="55" fillId="23" borderId="20" xfId="0" applyNumberFormat="1" applyFont="1" applyFill="1" applyBorder="1" applyAlignment="1">
      <alignment horizontal="right" shrinkToFit="1"/>
    </xf>
    <xf numFmtId="38" fontId="55" fillId="23" borderId="11" xfId="0" applyNumberFormat="1" applyFont="1" applyFill="1" applyBorder="1" applyAlignment="1">
      <alignment horizontal="right" shrinkToFit="1"/>
    </xf>
    <xf numFmtId="38" fontId="55" fillId="3" borderId="2" xfId="0" applyNumberFormat="1" applyFont="1" applyFill="1" applyBorder="1" applyAlignment="1">
      <alignment horizontal="right" shrinkToFit="1"/>
    </xf>
    <xf numFmtId="38" fontId="55" fillId="0" borderId="29" xfId="0" applyNumberFormat="1" applyFont="1" applyBorder="1" applyAlignment="1" applyProtection="1">
      <alignment horizontal="right" shrinkToFit="1"/>
      <protection locked="0"/>
    </xf>
    <xf numFmtId="38" fontId="55" fillId="16" borderId="29" xfId="0" applyNumberFormat="1" applyFont="1" applyFill="1" applyBorder="1" applyAlignment="1">
      <alignment horizontal="right" shrinkToFit="1"/>
    </xf>
    <xf numFmtId="38" fontId="55" fillId="16" borderId="125" xfId="0" applyNumberFormat="1" applyFont="1" applyFill="1" applyBorder="1" applyAlignment="1" applyProtection="1">
      <alignment horizontal="right" shrinkToFit="1"/>
    </xf>
    <xf numFmtId="38" fontId="55" fillId="6" borderId="29" xfId="0" applyNumberFormat="1" applyFont="1" applyFill="1" applyBorder="1" applyAlignment="1">
      <alignment horizontal="right" shrinkToFit="1"/>
    </xf>
    <xf numFmtId="38" fontId="55" fillId="15" borderId="3" xfId="0" applyNumberFormat="1" applyFont="1" applyFill="1" applyBorder="1" applyAlignment="1" applyProtection="1">
      <alignment horizontal="right" shrinkToFit="1"/>
    </xf>
    <xf numFmtId="38" fontId="55" fillId="15" borderId="3" xfId="0" applyNumberFormat="1" applyFont="1" applyFill="1" applyBorder="1" applyAlignment="1">
      <alignment horizontal="right" shrinkToFit="1"/>
    </xf>
    <xf numFmtId="38" fontId="55" fillId="15" borderId="26" xfId="0" applyNumberFormat="1" applyFont="1" applyFill="1" applyBorder="1" applyAlignment="1" applyProtection="1">
      <alignment horizontal="right" shrinkToFit="1"/>
    </xf>
    <xf numFmtId="38" fontId="55" fillId="15" borderId="26" xfId="0" applyNumberFormat="1" applyFont="1" applyFill="1" applyBorder="1" applyAlignment="1">
      <alignment horizontal="right" shrinkToFit="1"/>
    </xf>
    <xf numFmtId="38" fontId="55" fillId="22" borderId="19" xfId="0" applyNumberFormat="1" applyFont="1" applyFill="1" applyBorder="1" applyAlignment="1">
      <alignment horizontal="right" shrinkToFit="1"/>
    </xf>
    <xf numFmtId="38" fontId="55" fillId="22" borderId="20" xfId="0" applyNumberFormat="1" applyFont="1" applyFill="1" applyBorder="1" applyAlignment="1">
      <alignment horizontal="right" shrinkToFit="1"/>
    </xf>
    <xf numFmtId="38" fontId="55" fillId="22" borderId="11" xfId="0" applyNumberFormat="1" applyFont="1" applyFill="1" applyBorder="1" applyAlignment="1">
      <alignment horizontal="right" shrinkToFit="1"/>
    </xf>
    <xf numFmtId="38" fontId="55" fillId="3" borderId="125" xfId="0" applyNumberFormat="1" applyFont="1" applyFill="1" applyBorder="1" applyAlignment="1">
      <alignment horizontal="right" shrinkToFit="1"/>
    </xf>
    <xf numFmtId="38" fontId="55" fillId="3" borderId="3" xfId="0" applyNumberFormat="1" applyFont="1" applyFill="1" applyBorder="1" applyAlignment="1">
      <alignment horizontal="right" shrinkToFit="1"/>
    </xf>
    <xf numFmtId="38" fontId="55" fillId="0" borderId="20" xfId="0" applyNumberFormat="1" applyFont="1" applyFill="1" applyBorder="1" applyAlignment="1">
      <alignment horizontal="right" shrinkToFit="1"/>
    </xf>
    <xf numFmtId="38" fontId="55" fillId="22" borderId="13" xfId="0" applyNumberFormat="1" applyFont="1" applyFill="1" applyBorder="1" applyAlignment="1">
      <alignment horizontal="right" shrinkToFit="1"/>
    </xf>
    <xf numFmtId="38" fontId="55" fillId="22" borderId="21" xfId="0" applyNumberFormat="1" applyFont="1" applyFill="1" applyBorder="1" applyAlignment="1">
      <alignment horizontal="right" shrinkToFit="1"/>
    </xf>
    <xf numFmtId="38" fontId="55" fillId="22" borderId="14" xfId="0" applyNumberFormat="1" applyFont="1" applyFill="1" applyBorder="1" applyAlignment="1">
      <alignment horizontal="right" shrinkToFit="1"/>
    </xf>
    <xf numFmtId="38" fontId="55" fillId="0" borderId="0" xfId="0" applyNumberFormat="1" applyFont="1" applyFill="1" applyBorder="1" applyAlignment="1">
      <alignment horizontal="right" shrinkToFit="1"/>
    </xf>
    <xf numFmtId="38" fontId="55" fillId="16" borderId="3" xfId="0" applyNumberFormat="1" applyFont="1" applyFill="1" applyBorder="1" applyAlignment="1">
      <alignment horizontal="right" shrinkToFit="1"/>
    </xf>
    <xf numFmtId="38" fontId="55" fillId="25" borderId="26" xfId="0" applyNumberFormat="1" applyFont="1" applyFill="1" applyBorder="1" applyAlignment="1">
      <alignment horizontal="right" shrinkToFit="1"/>
    </xf>
    <xf numFmtId="38" fontId="55" fillId="2" borderId="2" xfId="0" applyNumberFormat="1" applyFont="1" applyFill="1" applyBorder="1" applyAlignment="1">
      <alignment horizontal="right" shrinkToFit="1"/>
    </xf>
    <xf numFmtId="0" fontId="57" fillId="6" borderId="0" xfId="0" applyFont="1" applyFill="1" applyAlignment="1">
      <alignment vertical="center" shrinkToFit="1"/>
    </xf>
    <xf numFmtId="38" fontId="55" fillId="6" borderId="0" xfId="8" applyNumberFormat="1" applyFont="1" applyFill="1" applyBorder="1" applyAlignment="1" applyProtection="1">
      <alignment horizontal="right" shrinkToFit="1"/>
    </xf>
    <xf numFmtId="38" fontId="55" fillId="6" borderId="26" xfId="8" applyNumberFormat="1" applyFont="1" applyFill="1" applyBorder="1" applyAlignment="1" applyProtection="1">
      <alignment horizontal="right" shrinkToFit="1"/>
    </xf>
    <xf numFmtId="38" fontId="55" fillId="0" borderId="2" xfId="8" applyNumberFormat="1" applyFont="1" applyFill="1" applyBorder="1" applyAlignment="1" applyProtection="1">
      <alignment horizontal="right" shrinkToFit="1"/>
      <protection locked="0"/>
    </xf>
    <xf numFmtId="38" fontId="55" fillId="0" borderId="2" xfId="6" applyNumberFormat="1" applyFont="1" applyBorder="1" applyAlignment="1" applyProtection="1">
      <alignment shrinkToFit="1"/>
      <protection locked="0"/>
    </xf>
    <xf numFmtId="38" fontId="55" fillId="16" borderId="125" xfId="0" applyNumberFormat="1" applyFont="1" applyFill="1" applyBorder="1" applyAlignment="1" applyProtection="1">
      <alignment horizontal="right" vertical="center" shrinkToFit="1"/>
      <protection locked="0"/>
    </xf>
    <xf numFmtId="38" fontId="55" fillId="0" borderId="125" xfId="0" applyNumberFormat="1" applyFont="1" applyFill="1" applyBorder="1" applyAlignment="1" applyProtection="1">
      <alignment horizontal="right" vertical="center" shrinkToFit="1"/>
      <protection locked="0"/>
    </xf>
    <xf numFmtId="38" fontId="55" fillId="16" borderId="125" xfId="0" applyNumberFormat="1" applyFont="1" applyFill="1" applyBorder="1" applyAlignment="1" applyProtection="1">
      <alignment horizontal="right" vertical="center" shrinkToFit="1"/>
    </xf>
    <xf numFmtId="38" fontId="55" fillId="16" borderId="2" xfId="0" applyNumberFormat="1" applyFont="1" applyFill="1" applyBorder="1" applyAlignment="1" applyProtection="1">
      <alignment horizontal="right" vertical="center" shrinkToFit="1"/>
      <protection locked="0"/>
    </xf>
    <xf numFmtId="38" fontId="55" fillId="16" borderId="2" xfId="0" applyNumberFormat="1" applyFont="1" applyFill="1" applyBorder="1" applyAlignment="1" applyProtection="1">
      <alignment horizontal="right" vertical="center" shrinkToFit="1"/>
    </xf>
    <xf numFmtId="38" fontId="55" fillId="16" borderId="27" xfId="0" applyNumberFormat="1" applyFont="1" applyFill="1" applyBorder="1" applyAlignment="1" applyProtection="1">
      <alignment horizontal="right" vertical="center" shrinkToFit="1"/>
      <protection locked="0"/>
    </xf>
    <xf numFmtId="42" fontId="49" fillId="11" borderId="110" xfId="0" applyNumberFormat="1" applyFont="1" applyFill="1" applyBorder="1" applyAlignment="1" applyProtection="1">
      <alignment horizontal="right" shrinkToFit="1"/>
      <protection locked="0"/>
    </xf>
    <xf numFmtId="42" fontId="49" fillId="10" borderId="110" xfId="0" applyNumberFormat="1" applyFont="1" applyFill="1" applyBorder="1" applyAlignment="1">
      <alignment horizontal="right"/>
    </xf>
    <xf numFmtId="42" fontId="49" fillId="10" borderId="0" xfId="0" applyNumberFormat="1" applyFont="1" applyFill="1" applyBorder="1" applyAlignment="1" applyProtection="1">
      <alignment horizontal="right" shrinkToFit="1"/>
      <protection locked="0"/>
    </xf>
    <xf numFmtId="38" fontId="64" fillId="6" borderId="10" xfId="0" applyNumberFormat="1" applyFont="1" applyFill="1" applyBorder="1" applyAlignment="1" applyProtection="1">
      <alignment horizontal="center" vertical="center" wrapText="1"/>
      <protection hidden="1"/>
    </xf>
    <xf numFmtId="38" fontId="64" fillId="6" borderId="3" xfId="0" applyNumberFormat="1" applyFont="1" applyFill="1" applyBorder="1" applyAlignment="1" applyProtection="1">
      <alignment horizontal="center" vertical="center" wrapText="1"/>
      <protection hidden="1"/>
    </xf>
    <xf numFmtId="38" fontId="55" fillId="16" borderId="27" xfId="0" applyNumberFormat="1" applyFont="1" applyFill="1" applyBorder="1" applyAlignment="1" applyProtection="1">
      <alignment horizontal="right" vertical="center" shrinkToFit="1"/>
    </xf>
    <xf numFmtId="38" fontId="55" fillId="0" borderId="2" xfId="0" applyNumberFormat="1" applyFont="1" applyBorder="1" applyAlignment="1" applyProtection="1">
      <alignment horizontal="right" vertical="center" shrinkToFit="1"/>
      <protection locked="0"/>
    </xf>
    <xf numFmtId="38" fontId="55" fillId="0" borderId="2" xfId="9" applyNumberFormat="1" applyFont="1" applyFill="1" applyBorder="1" applyAlignment="1" applyProtection="1">
      <alignment horizontal="right" shrinkToFit="1"/>
      <protection locked="0"/>
    </xf>
    <xf numFmtId="3" fontId="55" fillId="0" borderId="2" xfId="9" applyNumberFormat="1" applyFont="1" applyFill="1" applyBorder="1" applyAlignment="1" applyProtection="1">
      <alignment horizontal="right" vertical="center" shrinkToFit="1"/>
      <protection locked="0"/>
    </xf>
    <xf numFmtId="38" fontId="55" fillId="16" borderId="2" xfId="9" applyNumberFormat="1" applyFont="1" applyFill="1" applyBorder="1" applyAlignment="1" applyProtection="1">
      <alignment horizontal="right" shrinkToFit="1"/>
    </xf>
    <xf numFmtId="38" fontId="55" fillId="0" borderId="2" xfId="9" applyNumberFormat="1" applyFont="1" applyFill="1" applyBorder="1" applyAlignment="1" applyProtection="1">
      <alignment horizontal="right" vertical="center" shrinkToFit="1"/>
      <protection locked="0"/>
    </xf>
    <xf numFmtId="0" fontId="55" fillId="0" borderId="2" xfId="0" applyFont="1" applyFill="1" applyBorder="1" applyAlignment="1" applyProtection="1">
      <alignment horizontal="right" shrinkToFit="1"/>
      <protection locked="0"/>
    </xf>
    <xf numFmtId="0" fontId="55" fillId="0" borderId="2" xfId="9" applyFont="1" applyFill="1" applyBorder="1" applyAlignment="1" applyProtection="1">
      <alignment horizontal="right" vertical="top" shrinkToFit="1"/>
      <protection locked="0"/>
    </xf>
    <xf numFmtId="38" fontId="55" fillId="0" borderId="2" xfId="9" applyNumberFormat="1" applyFont="1" applyFill="1" applyBorder="1" applyAlignment="1" applyProtection="1">
      <alignment horizontal="right" vertical="top" shrinkToFit="1"/>
      <protection locked="0"/>
    </xf>
    <xf numFmtId="38" fontId="55" fillId="0" borderId="2" xfId="9" quotePrefix="1" applyNumberFormat="1" applyFont="1" applyFill="1" applyBorder="1" applyAlignment="1" applyProtection="1">
      <alignment horizontal="right" shrinkToFit="1"/>
      <protection locked="0"/>
    </xf>
    <xf numFmtId="38" fontId="55" fillId="6" borderId="2" xfId="9" applyNumberFormat="1" applyFont="1" applyFill="1" applyBorder="1" applyAlignment="1" applyProtection="1">
      <alignment horizontal="right" shrinkToFit="1"/>
    </xf>
    <xf numFmtId="49" fontId="64" fillId="5" borderId="2" xfId="9" applyNumberFormat="1" applyFont="1" applyFill="1" applyBorder="1" applyAlignment="1" applyProtection="1">
      <alignment horizontal="center" vertical="center" wrapText="1"/>
    </xf>
    <xf numFmtId="38" fontId="55" fillId="0" borderId="22" xfId="0" applyNumberFormat="1" applyFont="1" applyBorder="1" applyAlignment="1" applyProtection="1">
      <alignment vertical="center" shrinkToFit="1"/>
      <protection locked="0"/>
    </xf>
    <xf numFmtId="38" fontId="55" fillId="0" borderId="22" xfId="0" applyNumberFormat="1" applyFont="1" applyFill="1" applyBorder="1" applyAlignment="1" applyProtection="1">
      <alignment horizontal="right" vertical="center" shrinkToFit="1"/>
      <protection locked="0"/>
    </xf>
    <xf numFmtId="38" fontId="55" fillId="6" borderId="45" xfId="0" applyNumberFormat="1" applyFont="1" applyFill="1" applyBorder="1" applyAlignment="1" applyProtection="1">
      <alignment vertical="center" shrinkToFit="1"/>
    </xf>
    <xf numFmtId="38" fontId="55" fillId="6" borderId="22" xfId="0" applyNumberFormat="1" applyFont="1" applyFill="1" applyBorder="1" applyAlignment="1" applyProtection="1">
      <alignment vertical="center" shrinkToFit="1"/>
    </xf>
    <xf numFmtId="38" fontId="55" fillId="6" borderId="45" xfId="0" applyNumberFormat="1" applyFont="1" applyFill="1" applyBorder="1" applyAlignment="1" applyProtection="1">
      <alignment horizontal="right" vertical="center" shrinkToFit="1"/>
    </xf>
    <xf numFmtId="38" fontId="55" fillId="6" borderId="8" xfId="0" applyNumberFormat="1" applyFont="1" applyFill="1" applyBorder="1" applyAlignment="1" applyProtection="1">
      <alignment vertical="center" shrinkToFit="1"/>
    </xf>
    <xf numFmtId="38" fontId="55" fillId="0" borderId="22" xfId="0" applyNumberFormat="1" applyFont="1" applyFill="1" applyBorder="1" applyAlignment="1" applyProtection="1">
      <alignment vertical="center" shrinkToFit="1"/>
      <protection locked="0"/>
    </xf>
    <xf numFmtId="38" fontId="55" fillId="6" borderId="8" xfId="0" applyNumberFormat="1" applyFont="1" applyFill="1" applyBorder="1" applyAlignment="1" applyProtection="1">
      <alignment horizontal="right" vertical="center" shrinkToFit="1"/>
    </xf>
    <xf numFmtId="38" fontId="55" fillId="6" borderId="22"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vertical="center" shrinkToFit="1"/>
    </xf>
    <xf numFmtId="38" fontId="55" fillId="0" borderId="7" xfId="0" applyNumberFormat="1" applyFont="1" applyBorder="1" applyAlignment="1" applyProtection="1">
      <alignment vertical="center" shrinkToFit="1"/>
      <protection locked="0"/>
    </xf>
    <xf numFmtId="38" fontId="55" fillId="16" borderId="41" xfId="0" applyNumberFormat="1" applyFont="1" applyFill="1" applyBorder="1" applyAlignment="1" applyProtection="1">
      <alignment vertical="center" shrinkToFit="1"/>
    </xf>
    <xf numFmtId="0" fontId="55" fillId="6" borderId="42" xfId="0" applyFont="1" applyFill="1" applyBorder="1" applyAlignment="1" applyProtection="1">
      <alignment horizontal="right" vertical="center" shrinkToFit="1"/>
    </xf>
    <xf numFmtId="0" fontId="55" fillId="6" borderId="43" xfId="0" applyFont="1" applyFill="1" applyBorder="1" applyAlignment="1" applyProtection="1">
      <alignment horizontal="right" vertical="center" shrinkToFit="1"/>
    </xf>
    <xf numFmtId="0" fontId="55" fillId="6" borderId="40" xfId="0" applyFont="1" applyFill="1" applyBorder="1" applyAlignment="1" applyProtection="1">
      <alignment horizontal="right" vertical="center" shrinkToFit="1"/>
    </xf>
    <xf numFmtId="38" fontId="55" fillId="3" borderId="45" xfId="0" applyNumberFormat="1" applyFont="1" applyFill="1" applyBorder="1" applyAlignment="1" applyProtection="1">
      <alignment vertical="center" shrinkToFit="1"/>
    </xf>
    <xf numFmtId="38" fontId="55" fillId="3" borderId="44" xfId="0" applyNumberFormat="1" applyFont="1" applyFill="1" applyBorder="1" applyAlignment="1" applyProtection="1">
      <alignment vertical="center" shrinkToFit="1"/>
    </xf>
    <xf numFmtId="38" fontId="55" fillId="3" borderId="8" xfId="0" applyNumberFormat="1" applyFont="1" applyFill="1" applyBorder="1" applyAlignment="1" applyProtection="1">
      <alignment horizontal="right" vertical="center" shrinkToFit="1"/>
    </xf>
    <xf numFmtId="38" fontId="55" fillId="3" borderId="44"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horizontal="right" vertical="center" shrinkToFit="1"/>
    </xf>
    <xf numFmtId="38" fontId="55" fillId="3" borderId="8" xfId="0" applyNumberFormat="1" applyFont="1" applyFill="1" applyBorder="1" applyAlignment="1" applyProtection="1">
      <alignment vertical="center" shrinkToFit="1"/>
    </xf>
    <xf numFmtId="38" fontId="55" fillId="16" borderId="41" xfId="0" applyNumberFormat="1" applyFont="1" applyFill="1" applyBorder="1" applyAlignment="1" applyProtection="1">
      <alignment horizontal="right" vertical="center" shrinkToFit="1"/>
    </xf>
    <xf numFmtId="38" fontId="55" fillId="0" borderId="8" xfId="0" applyNumberFormat="1" applyFont="1" applyFill="1" applyBorder="1" applyAlignment="1" applyProtection="1">
      <alignment horizontal="right" vertical="center" shrinkToFit="1"/>
      <protection locked="0"/>
    </xf>
    <xf numFmtId="38" fontId="55" fillId="16" borderId="60" xfId="0" applyNumberFormat="1" applyFont="1" applyFill="1" applyBorder="1" applyAlignment="1" applyProtection="1">
      <alignment shrinkToFit="1"/>
    </xf>
    <xf numFmtId="38" fontId="55" fillId="0" borderId="8" xfId="0" applyNumberFormat="1" applyFont="1" applyFill="1" applyBorder="1" applyAlignment="1" applyProtection="1">
      <alignment vertical="center" shrinkToFit="1"/>
      <protection locked="0"/>
    </xf>
    <xf numFmtId="38" fontId="55" fillId="0" borderId="44" xfId="0" applyNumberFormat="1" applyFont="1" applyFill="1" applyBorder="1" applyAlignment="1" applyProtection="1">
      <alignment horizontal="right" vertical="center" shrinkToFit="1"/>
      <protection locked="0"/>
    </xf>
    <xf numFmtId="38" fontId="55" fillId="0" borderId="8"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shrinkToFit="1"/>
      <protection locked="0"/>
    </xf>
    <xf numFmtId="38" fontId="55" fillId="16" borderId="41" xfId="0" applyNumberFormat="1" applyFont="1" applyFill="1" applyBorder="1" applyAlignment="1" applyProtection="1">
      <alignment horizontal="right" shrinkToFit="1"/>
    </xf>
    <xf numFmtId="3" fontId="62" fillId="16" borderId="9" xfId="10" applyNumberFormat="1" applyFont="1" applyFill="1" applyBorder="1" applyAlignment="1" applyProtection="1">
      <alignment vertical="center" shrinkToFit="1"/>
    </xf>
    <xf numFmtId="3" fontId="62" fillId="16" borderId="6" xfId="10" applyNumberFormat="1" applyFont="1" applyFill="1" applyBorder="1" applyAlignment="1" applyProtection="1">
      <alignment vertical="center" shrinkToFit="1"/>
    </xf>
    <xf numFmtId="3" fontId="64" fillId="16" borderId="57" xfId="10" applyNumberFormat="1" applyFont="1" applyFill="1" applyBorder="1" applyAlignment="1" applyProtection="1">
      <alignment vertical="center" shrinkToFit="1"/>
    </xf>
    <xf numFmtId="0" fontId="62" fillId="0" borderId="0" xfId="10" applyFont="1" applyFill="1" applyAlignment="1">
      <alignment vertical="center" shrinkToFit="1"/>
    </xf>
    <xf numFmtId="0" fontId="62" fillId="0" borderId="0" xfId="10" applyFont="1" applyFill="1" applyBorder="1" applyAlignment="1">
      <alignment vertical="center" shrinkToFit="1"/>
    </xf>
    <xf numFmtId="38" fontId="62" fillId="16" borderId="9" xfId="10" applyNumberFormat="1" applyFont="1" applyFill="1" applyBorder="1" applyAlignment="1" applyProtection="1">
      <alignment horizontal="right" vertical="center" shrinkToFit="1"/>
    </xf>
    <xf numFmtId="38" fontId="62" fillId="16" borderId="0" xfId="10" applyNumberFormat="1" applyFont="1" applyFill="1" applyAlignment="1">
      <alignment vertical="top" shrinkToFit="1"/>
    </xf>
    <xf numFmtId="38" fontId="62" fillId="16" borderId="6" xfId="10" applyNumberFormat="1" applyFont="1" applyFill="1" applyBorder="1" applyAlignment="1" applyProtection="1">
      <alignment horizontal="right" vertical="center" shrinkToFit="1"/>
    </xf>
    <xf numFmtId="38" fontId="62" fillId="16" borderId="6" xfId="10" applyNumberFormat="1" applyFont="1" applyFill="1" applyBorder="1" applyAlignment="1" applyProtection="1">
      <alignment horizontal="right" shrinkToFit="1"/>
    </xf>
    <xf numFmtId="38" fontId="62" fillId="16" borderId="0" xfId="10" applyNumberFormat="1" applyFont="1" applyFill="1" applyAlignment="1">
      <alignment horizontal="right" shrinkToFit="1"/>
    </xf>
    <xf numFmtId="38" fontId="62" fillId="16" borderId="9" xfId="10" applyNumberFormat="1" applyFont="1" applyFill="1" applyBorder="1" applyAlignment="1" applyProtection="1">
      <alignment horizontal="right" shrinkToFit="1"/>
    </xf>
    <xf numFmtId="38" fontId="62" fillId="16" borderId="6" xfId="10" applyNumberFormat="1" applyFont="1" applyFill="1" applyBorder="1" applyAlignment="1">
      <alignment horizontal="right" shrinkToFit="1"/>
    </xf>
    <xf numFmtId="38" fontId="62" fillId="16" borderId="145" xfId="10" applyNumberFormat="1" applyFont="1" applyFill="1" applyBorder="1" applyAlignment="1" applyProtection="1">
      <alignment horizontal="right" shrinkToFit="1"/>
    </xf>
    <xf numFmtId="38" fontId="64" fillId="16" borderId="47" xfId="10" applyNumberFormat="1" applyFont="1" applyFill="1" applyBorder="1" applyAlignment="1">
      <alignment horizontal="right" shrinkToFit="1"/>
    </xf>
    <xf numFmtId="38" fontId="62" fillId="16" borderId="58" xfId="10" applyNumberFormat="1" applyFont="1" applyFill="1" applyBorder="1" applyAlignment="1" applyProtection="1">
      <alignment horizontal="right" shrinkToFit="1"/>
    </xf>
    <xf numFmtId="40" fontId="62" fillId="0" borderId="9" xfId="10" applyNumberFormat="1" applyFont="1" applyFill="1" applyBorder="1" applyAlignment="1" applyProtection="1">
      <alignment horizontal="right" shrinkToFit="1"/>
      <protection locked="0"/>
    </xf>
    <xf numFmtId="40" fontId="64" fillId="16" borderId="47" xfId="10" applyNumberFormat="1" applyFont="1" applyFill="1" applyBorder="1" applyAlignment="1" applyProtection="1">
      <alignment horizontal="right" shrinkToFit="1"/>
    </xf>
    <xf numFmtId="4" fontId="64" fillId="0" borderId="0" xfId="10" applyNumberFormat="1" applyFont="1" applyFill="1" applyBorder="1" applyAlignment="1" applyProtection="1">
      <alignment vertical="center" shrinkToFit="1"/>
    </xf>
    <xf numFmtId="38" fontId="62" fillId="16" borderId="9" xfId="11" applyNumberFormat="1" applyFont="1" applyFill="1" applyBorder="1" applyAlignment="1" applyProtection="1">
      <alignment horizontal="right" shrinkToFit="1"/>
    </xf>
    <xf numFmtId="38" fontId="62" fillId="16" borderId="6" xfId="11" applyNumberFormat="1" applyFont="1" applyFill="1" applyBorder="1" applyAlignment="1" applyProtection="1">
      <alignment horizontal="right" shrinkToFit="1"/>
    </xf>
    <xf numFmtId="38" fontId="62" fillId="0" borderId="145" xfId="11" applyNumberFormat="1" applyFont="1" applyFill="1" applyBorder="1" applyAlignment="1" applyProtection="1">
      <alignment horizontal="right" shrinkToFit="1"/>
      <protection locked="0"/>
    </xf>
    <xf numFmtId="38" fontId="62" fillId="0" borderId="0" xfId="11" applyNumberFormat="1" applyFont="1" applyFill="1" applyAlignment="1">
      <alignment horizontal="right" shrinkToFit="1"/>
    </xf>
    <xf numFmtId="38" fontId="64" fillId="16" borderId="9" xfId="11" applyNumberFormat="1" applyFont="1" applyFill="1" applyBorder="1" applyAlignment="1" applyProtection="1">
      <alignment horizontal="right" shrinkToFit="1"/>
    </xf>
    <xf numFmtId="40" fontId="62" fillId="16" borderId="9" xfId="11" applyNumberFormat="1" applyFont="1" applyFill="1" applyBorder="1" applyAlignment="1" applyProtection="1">
      <alignment horizontal="right" shrinkToFit="1"/>
    </xf>
    <xf numFmtId="40" fontId="64" fillId="16" borderId="57" xfId="11" applyNumberFormat="1" applyFont="1" applyFill="1" applyBorder="1" applyAlignment="1" applyProtection="1">
      <alignment horizontal="right" shrinkToFit="1"/>
    </xf>
    <xf numFmtId="0" fontId="64" fillId="16" borderId="0" xfId="10" applyFont="1" applyFill="1" applyAlignment="1" applyProtection="1">
      <alignment horizontal="right" vertical="center"/>
      <protection hidden="1"/>
    </xf>
    <xf numFmtId="38" fontId="55" fillId="0" borderId="13" xfId="0" applyNumberFormat="1" applyFont="1" applyBorder="1" applyAlignment="1" applyProtection="1">
      <alignment vertical="center" shrinkToFit="1"/>
      <protection locked="0"/>
    </xf>
    <xf numFmtId="38" fontId="55" fillId="19" borderId="13" xfId="0" applyNumberFormat="1" applyFont="1" applyFill="1" applyBorder="1" applyAlignment="1" applyProtection="1">
      <alignment shrinkToFit="1"/>
      <protection locked="0"/>
    </xf>
    <xf numFmtId="0" fontId="55" fillId="16" borderId="124" xfId="0" applyFont="1" applyFill="1" applyBorder="1" applyAlignment="1">
      <alignment shrinkToFit="1"/>
    </xf>
    <xf numFmtId="37" fontId="55" fillId="16" borderId="124" xfId="0" applyNumberFormat="1" applyFont="1" applyFill="1" applyBorder="1" applyAlignment="1">
      <alignment shrinkToFit="1"/>
    </xf>
    <xf numFmtId="37" fontId="55" fillId="16" borderId="126" xfId="0" applyNumberFormat="1" applyFont="1" applyFill="1" applyBorder="1" applyAlignment="1">
      <alignment shrinkToFit="1"/>
    </xf>
    <xf numFmtId="0" fontId="55" fillId="16" borderId="14" xfId="0" applyFont="1" applyFill="1" applyBorder="1" applyAlignment="1">
      <alignment shrinkToFit="1"/>
    </xf>
    <xf numFmtId="0" fontId="55" fillId="16" borderId="21" xfId="0" applyFont="1" applyFill="1" applyBorder="1" applyAlignment="1">
      <alignment shrinkToFit="1"/>
    </xf>
    <xf numFmtId="37" fontId="55" fillId="16" borderId="14" xfId="0" applyNumberFormat="1" applyFont="1" applyFill="1" applyBorder="1" applyAlignment="1">
      <alignment shrinkToFit="1"/>
    </xf>
    <xf numFmtId="37" fontId="55" fillId="16" borderId="21" xfId="0" applyNumberFormat="1" applyFont="1" applyFill="1" applyBorder="1" applyAlignment="1">
      <alignment shrinkToFit="1"/>
    </xf>
    <xf numFmtId="38" fontId="55" fillId="16" borderId="14" xfId="0" applyNumberFormat="1" applyFont="1" applyFill="1" applyBorder="1" applyAlignment="1">
      <alignment shrinkToFit="1"/>
    </xf>
    <xf numFmtId="38" fontId="55" fillId="16" borderId="18" xfId="0" applyNumberFormat="1" applyFont="1" applyFill="1" applyBorder="1" applyAlignment="1">
      <alignment shrinkToFit="1"/>
    </xf>
    <xf numFmtId="10" fontId="54" fillId="16" borderId="14" xfId="0" applyNumberFormat="1" applyFont="1" applyFill="1" applyBorder="1" applyAlignment="1">
      <alignment horizontal="left" shrinkToFit="1"/>
    </xf>
    <xf numFmtId="0" fontId="100" fillId="22" borderId="0" xfId="18" applyFont="1" applyFill="1" applyAlignment="1" applyProtection="1">
      <alignment horizontal="centerContinuous" vertical="center"/>
      <protection hidden="1"/>
    </xf>
    <xf numFmtId="38" fontId="55" fillId="16" borderId="22" xfId="3" applyNumberFormat="1" applyFont="1" applyFill="1" applyBorder="1" applyAlignment="1">
      <alignment horizontal="right" vertical="center" shrinkToFit="1"/>
    </xf>
    <xf numFmtId="38" fontId="55" fillId="16" borderId="41"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4" fillId="16" borderId="75"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38" fontId="54" fillId="16" borderId="60" xfId="3" applyNumberFormat="1" applyFont="1" applyFill="1" applyBorder="1" applyAlignment="1">
      <alignment horizontal="right" vertical="center" shrinkToFit="1"/>
    </xf>
    <xf numFmtId="0" fontId="64" fillId="20" borderId="44" xfId="3" applyFont="1" applyFill="1" applyBorder="1" applyAlignment="1" applyProtection="1">
      <alignment horizontal="center"/>
      <protection hidden="1"/>
    </xf>
    <xf numFmtId="0" fontId="64" fillId="21" borderId="44" xfId="3" applyFont="1" applyFill="1" applyBorder="1" applyAlignment="1" applyProtection="1">
      <alignment horizontal="center"/>
      <protection hidden="1"/>
    </xf>
    <xf numFmtId="169" fontId="62" fillId="0" borderId="8" xfId="3" applyNumberFormat="1" applyFont="1" applyBorder="1" applyAlignment="1" applyProtection="1">
      <alignment horizontal="center" shrinkToFit="1"/>
      <protection locked="0"/>
    </xf>
    <xf numFmtId="1" fontId="62" fillId="0" borderId="8" xfId="3" applyNumberFormat="1" applyFont="1" applyBorder="1" applyAlignment="1" applyProtection="1">
      <alignment horizontal="center" shrinkToFit="1"/>
      <protection locked="0"/>
    </xf>
    <xf numFmtId="3" fontId="62" fillId="0" borderId="8" xfId="3" applyNumberFormat="1" applyFont="1" applyBorder="1" applyAlignment="1" applyProtection="1">
      <alignment horizontal="center" shrinkToFit="1"/>
      <protection locked="0"/>
    </xf>
    <xf numFmtId="169" fontId="62" fillId="0" borderId="22" xfId="3" applyNumberFormat="1" applyFont="1" applyBorder="1" applyAlignment="1" applyProtection="1">
      <alignment horizontal="center" shrinkToFit="1"/>
      <protection locked="0"/>
    </xf>
    <xf numFmtId="1" fontId="62" fillId="0" borderId="22" xfId="3" applyNumberFormat="1" applyFont="1" applyBorder="1" applyAlignment="1" applyProtection="1">
      <alignment horizontal="center" shrinkToFit="1"/>
      <protection locked="0"/>
    </xf>
    <xf numFmtId="3" fontId="62" fillId="0" borderId="22" xfId="3" applyNumberFormat="1" applyFont="1" applyBorder="1" applyAlignment="1" applyProtection="1">
      <alignment horizontal="center" shrinkToFit="1"/>
      <protection locked="0"/>
    </xf>
    <xf numFmtId="181" fontId="14" fillId="0" borderId="0" xfId="12" applyNumberFormat="1" applyFont="1" applyBorder="1" applyAlignment="1" applyProtection="1">
      <alignment vertical="center"/>
    </xf>
    <xf numFmtId="181" fontId="15" fillId="20" borderId="0" xfId="0" applyNumberFormat="1" applyFont="1" applyFill="1" applyAlignment="1">
      <alignment shrinkToFit="1"/>
    </xf>
    <xf numFmtId="181" fontId="0" fillId="20" borderId="0" xfId="0" applyNumberFormat="1" applyFill="1" applyAlignment="1">
      <alignment shrinkToFit="1"/>
    </xf>
    <xf numFmtId="0" fontId="34" fillId="0" borderId="0" xfId="0" applyFont="1" applyFill="1"/>
    <xf numFmtId="0" fontId="11" fillId="0" borderId="17" xfId="12" applyFont="1" applyBorder="1" applyAlignment="1" applyProtection="1">
      <alignment horizontal="left" vertical="center"/>
    </xf>
    <xf numFmtId="41" fontId="10" fillId="0" borderId="0" xfId="0" applyNumberFormat="1" applyFont="1" applyAlignment="1">
      <alignment horizontal="right"/>
    </xf>
    <xf numFmtId="41" fontId="10" fillId="0" borderId="0" xfId="0" applyNumberFormat="1" applyFont="1" applyFill="1" applyAlignment="1">
      <alignment horizontal="right"/>
    </xf>
    <xf numFmtId="0" fontId="11" fillId="0" borderId="123" xfId="12" applyFont="1" applyFill="1" applyBorder="1" applyAlignment="1" applyProtection="1">
      <alignment vertical="center"/>
      <protection hidden="1"/>
    </xf>
    <xf numFmtId="0" fontId="12" fillId="0" borderId="0" xfId="12" applyFont="1" applyFill="1" applyBorder="1" applyAlignment="1" applyProtection="1">
      <alignment horizontal="left" vertical="center"/>
      <protection hidden="1"/>
    </xf>
    <xf numFmtId="0" fontId="11" fillId="0" borderId="0" xfId="12" applyFont="1" applyFill="1" applyBorder="1" applyAlignment="1" applyProtection="1">
      <alignment vertical="center"/>
    </xf>
    <xf numFmtId="0" fontId="62" fillId="0" borderId="0" xfId="0" applyFont="1" applyFill="1" applyAlignment="1" applyProtection="1">
      <alignment horizontal="left" vertical="center"/>
      <protection hidden="1"/>
    </xf>
    <xf numFmtId="0" fontId="57" fillId="0" borderId="0" xfId="0" applyFont="1" applyFill="1" applyBorder="1" applyAlignment="1" applyProtection="1">
      <alignment vertical="center"/>
    </xf>
    <xf numFmtId="0" fontId="55" fillId="0" borderId="0" xfId="0" applyFont="1" applyFill="1" applyBorder="1" applyAlignment="1" applyProtection="1">
      <alignment horizontal="left" vertical="top"/>
    </xf>
    <xf numFmtId="0" fontId="57" fillId="0" borderId="0" xfId="0" applyFont="1" applyFill="1" applyBorder="1" applyAlignment="1">
      <alignment horizontal="left" vertical="top"/>
    </xf>
    <xf numFmtId="0" fontId="60" fillId="0" borderId="0" xfId="0" applyFont="1" applyFill="1" applyBorder="1" applyAlignment="1" applyProtection="1">
      <alignment vertical="center"/>
    </xf>
    <xf numFmtId="0" fontId="65" fillId="0" borderId="0" xfId="0" applyFont="1" applyFill="1" applyBorder="1" applyAlignment="1" applyProtection="1">
      <alignment horizontal="right"/>
      <protection hidden="1"/>
    </xf>
    <xf numFmtId="0" fontId="62" fillId="0" borderId="0" xfId="0" applyFont="1" applyFill="1" applyAlignment="1" applyProtection="1">
      <alignment vertical="center"/>
    </xf>
    <xf numFmtId="0" fontId="64" fillId="0" borderId="20" xfId="0" applyFont="1" applyFill="1" applyBorder="1" applyAlignment="1" applyProtection="1">
      <alignment horizontal="left" vertical="center" indent="2"/>
    </xf>
    <xf numFmtId="0" fontId="64" fillId="0" borderId="2" xfId="0" applyNumberFormat="1" applyFont="1" applyFill="1" applyBorder="1" applyAlignment="1" applyProtection="1">
      <alignment horizontal="center" vertical="center" wrapText="1"/>
      <protection hidden="1"/>
    </xf>
    <xf numFmtId="0" fontId="57" fillId="0" borderId="0" xfId="0" applyFont="1" applyFill="1" applyProtection="1"/>
    <xf numFmtId="0" fontId="54" fillId="0" borderId="8" xfId="0" applyFont="1" applyFill="1" applyBorder="1" applyAlignment="1" applyProtection="1">
      <alignment horizontal="center" vertical="center" wrapText="1"/>
      <protection hidden="1"/>
    </xf>
    <xf numFmtId="0" fontId="64" fillId="0" borderId="0" xfId="10" applyFont="1" applyFill="1" applyAlignment="1" applyProtection="1">
      <alignment vertical="center"/>
      <protection hidden="1"/>
    </xf>
    <xf numFmtId="0" fontId="64" fillId="0" borderId="0" xfId="11" applyFont="1" applyFill="1" applyAlignment="1">
      <alignment vertical="center"/>
    </xf>
    <xf numFmtId="0" fontId="64" fillId="0" borderId="0" xfId="11" applyFont="1" applyFill="1" applyAlignment="1">
      <alignment horizontal="right" vertical="center"/>
    </xf>
    <xf numFmtId="0" fontId="64" fillId="0" borderId="0" xfId="0" applyFont="1" applyFill="1" applyBorder="1" applyAlignment="1" applyProtection="1">
      <alignment horizontal="left" vertical="center"/>
      <protection hidden="1"/>
    </xf>
    <xf numFmtId="0" fontId="64" fillId="0" borderId="0" xfId="10" applyFont="1" applyFill="1" applyAlignment="1">
      <alignment vertical="center"/>
    </xf>
    <xf numFmtId="0" fontId="55" fillId="0" borderId="0" xfId="0" applyFont="1" applyFill="1"/>
    <xf numFmtId="0" fontId="103" fillId="0" borderId="0" xfId="18" applyFont="1" applyFill="1"/>
    <xf numFmtId="0" fontId="139" fillId="0" borderId="0" xfId="18" applyFont="1"/>
    <xf numFmtId="0" fontId="103" fillId="0" borderId="0" xfId="18" applyFont="1" applyProtection="1"/>
    <xf numFmtId="0" fontId="57" fillId="0" borderId="16" xfId="3" applyNumberFormat="1" applyFont="1" applyFill="1" applyBorder="1" applyAlignment="1" applyProtection="1">
      <alignment horizontal="centerContinuous" vertical="center"/>
      <protection hidden="1"/>
    </xf>
    <xf numFmtId="0" fontId="57" fillId="0" borderId="10" xfId="3" applyNumberFormat="1" applyFont="1" applyFill="1" applyBorder="1" applyAlignment="1" applyProtection="1">
      <alignment horizontal="centerContinuous" vertical="center"/>
      <protection hidden="1"/>
    </xf>
    <xf numFmtId="0" fontId="5" fillId="0" borderId="0" xfId="19" applyFont="1" applyAlignment="1">
      <alignment vertical="center"/>
    </xf>
    <xf numFmtId="182" fontId="5" fillId="0" borderId="0" xfId="19" applyNumberFormat="1" applyAlignment="1">
      <alignment vertical="center"/>
    </xf>
    <xf numFmtId="0" fontId="5" fillId="0" borderId="0" xfId="19" applyAlignment="1">
      <alignment vertical="center"/>
    </xf>
    <xf numFmtId="0" fontId="5" fillId="0" borderId="0" xfId="19"/>
    <xf numFmtId="0" fontId="5" fillId="0" borderId="0" xfId="19" applyAlignment="1">
      <alignment horizontal="center" vertical="center" wrapText="1"/>
    </xf>
    <xf numFmtId="182" fontId="5" fillId="0" borderId="0" xfId="19" applyNumberFormat="1" applyAlignment="1">
      <alignment horizontal="center" vertical="center" wrapText="1"/>
    </xf>
    <xf numFmtId="0" fontId="5" fillId="0" borderId="0" xfId="19" applyAlignment="1">
      <alignment horizontal="center" vertical="top" wrapText="1"/>
    </xf>
    <xf numFmtId="182" fontId="5" fillId="0" borderId="0" xfId="19" applyNumberFormat="1" applyAlignment="1">
      <alignment horizontal="center" vertical="top" wrapText="1"/>
    </xf>
    <xf numFmtId="0" fontId="99" fillId="0" borderId="138" xfId="19" applyFont="1" applyBorder="1" applyAlignment="1">
      <alignment horizontal="left" vertical="top"/>
    </xf>
    <xf numFmtId="182" fontId="126" fillId="0" borderId="139" xfId="19" applyNumberFormat="1" applyFont="1" applyBorder="1" applyAlignment="1">
      <alignment horizontal="center" vertical="top"/>
    </xf>
    <xf numFmtId="0" fontId="126" fillId="0" borderId="139" xfId="19" applyFont="1" applyBorder="1" applyAlignment="1">
      <alignment horizontal="center" vertical="top"/>
    </xf>
    <xf numFmtId="0" fontId="126" fillId="0" borderId="140" xfId="19" applyFont="1" applyBorder="1" applyAlignment="1">
      <alignment horizontal="center" vertical="top"/>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182" fontId="127" fillId="0" borderId="0" xfId="19" applyNumberFormat="1"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125" fillId="22" borderId="154" xfId="19" applyFont="1" applyFill="1" applyBorder="1" applyAlignment="1">
      <alignment horizontal="center" vertical="center" wrapText="1"/>
    </xf>
    <xf numFmtId="182" fontId="125" fillId="22" borderId="154" xfId="19" applyNumberFormat="1" applyFont="1" applyFill="1" applyBorder="1" applyAlignment="1">
      <alignment horizontal="center" vertical="center" wrapText="1"/>
    </xf>
    <xf numFmtId="38" fontId="125" fillId="22" borderId="154" xfId="19" applyNumberFormat="1" applyFont="1" applyFill="1" applyBorder="1" applyAlignment="1">
      <alignment horizontal="center" vertical="center" wrapText="1"/>
    </xf>
    <xf numFmtId="0" fontId="127" fillId="20" borderId="155" xfId="19" applyFont="1" applyFill="1" applyBorder="1" applyAlignment="1" applyProtection="1">
      <alignment horizontal="left" vertical="top" wrapText="1"/>
    </xf>
    <xf numFmtId="0" fontId="127" fillId="20" borderId="155" xfId="19" applyFont="1" applyFill="1" applyBorder="1" applyAlignment="1" applyProtection="1">
      <alignment vertical="top"/>
    </xf>
    <xf numFmtId="38" fontId="127" fillId="20" borderId="155" xfId="19" applyNumberFormat="1" applyFont="1" applyFill="1" applyBorder="1" applyAlignment="1" applyProtection="1">
      <alignment horizontal="right" vertical="top"/>
    </xf>
    <xf numFmtId="38" fontId="127" fillId="20" borderId="155" xfId="19" applyNumberFormat="1" applyFont="1" applyFill="1" applyBorder="1" applyAlignment="1" applyProtection="1">
      <alignment vertical="top"/>
    </xf>
    <xf numFmtId="0" fontId="5" fillId="0" borderId="155" xfId="19" applyFont="1" applyBorder="1" applyAlignment="1" applyProtection="1">
      <alignment horizontal="left" vertical="top" wrapText="1"/>
      <protection locked="0"/>
    </xf>
    <xf numFmtId="0" fontId="5" fillId="0" borderId="155" xfId="19" applyFont="1" applyBorder="1" applyAlignment="1" applyProtection="1">
      <alignment vertical="top"/>
      <protection locked="0"/>
    </xf>
    <xf numFmtId="38" fontId="5" fillId="0" borderId="155" xfId="19" applyNumberFormat="1" applyBorder="1" applyAlignment="1" applyProtection="1">
      <alignment horizontal="right" vertical="top"/>
      <protection locked="0"/>
    </xf>
    <xf numFmtId="0" fontId="5" fillId="0" borderId="0" xfId="19" quotePrefix="1" applyNumberFormat="1" applyFont="1"/>
    <xf numFmtId="0" fontId="5" fillId="0" borderId="155" xfId="19" applyBorder="1" applyAlignment="1" applyProtection="1">
      <alignment horizontal="left" vertical="top" wrapText="1"/>
      <protection locked="0"/>
    </xf>
    <xf numFmtId="0" fontId="5" fillId="0" borderId="155" xfId="19" applyBorder="1" applyAlignment="1" applyProtection="1">
      <alignment vertical="top"/>
      <protection locked="0"/>
    </xf>
    <xf numFmtId="0" fontId="5" fillId="16" borderId="156" xfId="19" applyFill="1" applyBorder="1" applyAlignment="1" applyProtection="1">
      <alignment horizontal="left" vertical="top" wrapText="1"/>
    </xf>
    <xf numFmtId="0" fontId="5" fillId="16" borderId="156" xfId="19" applyFill="1" applyBorder="1" applyAlignment="1" applyProtection="1">
      <alignment vertical="top"/>
    </xf>
    <xf numFmtId="38" fontId="5" fillId="16" borderId="156" xfId="19" applyNumberFormat="1" applyFill="1" applyBorder="1" applyAlignment="1" applyProtection="1">
      <alignment horizontal="right" vertical="top"/>
    </xf>
    <xf numFmtId="38" fontId="5" fillId="16" borderId="156" xfId="19" applyNumberFormat="1" applyFont="1" applyFill="1" applyBorder="1" applyAlignment="1" applyProtection="1">
      <alignment horizontal="right" vertical="top"/>
    </xf>
    <xf numFmtId="38" fontId="5" fillId="16" borderId="156" xfId="19" applyNumberFormat="1" applyFill="1" applyBorder="1" applyAlignment="1" applyProtection="1">
      <alignment vertical="top"/>
    </xf>
    <xf numFmtId="0" fontId="5" fillId="0" borderId="0" xfId="19" applyAlignment="1">
      <alignment horizontal="left" vertical="top" wrapText="1"/>
    </xf>
    <xf numFmtId="182" fontId="5" fillId="0" borderId="0" xfId="19" applyNumberFormat="1" applyAlignment="1">
      <alignment vertical="top"/>
    </xf>
    <xf numFmtId="0" fontId="5" fillId="0" borderId="0" xfId="19" applyAlignment="1">
      <alignment vertical="top"/>
    </xf>
    <xf numFmtId="38" fontId="5" fillId="0" borderId="0" xfId="19" applyNumberFormat="1" applyAlignment="1">
      <alignment horizontal="right" vertical="top"/>
    </xf>
    <xf numFmtId="183" fontId="5" fillId="0" borderId="0" xfId="19" applyNumberFormat="1"/>
    <xf numFmtId="0" fontId="138" fillId="0" borderId="0" xfId="0" applyFont="1"/>
    <xf numFmtId="0" fontId="85" fillId="0" borderId="2" xfId="0" applyFont="1" applyBorder="1" applyAlignment="1">
      <alignment horizontal="left" wrapText="1"/>
    </xf>
    <xf numFmtId="0" fontId="140" fillId="0" borderId="96" xfId="19" applyFont="1" applyBorder="1" applyAlignment="1">
      <alignment vertical="top"/>
    </xf>
    <xf numFmtId="0" fontId="140" fillId="0" borderId="0" xfId="19" applyFont="1" applyBorder="1" applyAlignment="1">
      <alignment vertical="top"/>
    </xf>
    <xf numFmtId="41" fontId="49" fillId="11" borderId="110" xfId="0" applyNumberFormat="1" applyFont="1" applyFill="1" applyBorder="1" applyAlignment="1" applyProtection="1">
      <alignment horizontal="right" shrinkToFit="1"/>
      <protection locked="0"/>
    </xf>
    <xf numFmtId="41" fontId="49" fillId="10" borderId="0" xfId="0" applyNumberFormat="1" applyFont="1" applyFill="1" applyBorder="1" applyAlignment="1">
      <alignment horizontal="right" shrinkToFit="1"/>
    </xf>
    <xf numFmtId="38" fontId="5" fillId="16" borderId="155" xfId="19" applyNumberFormat="1" applyFill="1" applyBorder="1" applyAlignment="1" applyProtection="1">
      <alignment horizontal="right" vertical="top"/>
    </xf>
    <xf numFmtId="184" fontId="127" fillId="20" borderId="155" xfId="19" applyNumberFormat="1" applyFont="1" applyFill="1" applyBorder="1" applyAlignment="1" applyProtection="1">
      <alignment horizontal="center" vertical="top"/>
    </xf>
    <xf numFmtId="184" fontId="5" fillId="0" borderId="155" xfId="19" applyNumberFormat="1" applyFont="1" applyBorder="1" applyAlignment="1" applyProtection="1">
      <alignment horizontal="center" vertical="top"/>
      <protection locked="0"/>
    </xf>
    <xf numFmtId="184" fontId="5" fillId="0" borderId="155" xfId="19" applyNumberFormat="1" applyFont="1" applyBorder="1" applyAlignment="1" applyProtection="1">
      <alignment horizontal="center" vertical="center"/>
      <protection locked="0"/>
    </xf>
    <xf numFmtId="184" fontId="5" fillId="0" borderId="155" xfId="19" applyNumberFormat="1" applyBorder="1" applyAlignment="1" applyProtection="1">
      <alignment horizontal="center" vertical="center"/>
      <protection locked="0"/>
    </xf>
    <xf numFmtId="184" fontId="5" fillId="16" borderId="156" xfId="19" applyNumberFormat="1" applyFill="1" applyBorder="1" applyAlignment="1" applyProtection="1">
      <alignment vertical="top"/>
    </xf>
    <xf numFmtId="0" fontId="57" fillId="0" borderId="126" xfId="3" applyNumberFormat="1" applyFont="1" applyBorder="1" applyAlignment="1">
      <alignment vertical="center"/>
    </xf>
    <xf numFmtId="0" fontId="4" fillId="0" borderId="0" xfId="19" applyFont="1" applyAlignment="1">
      <alignment horizontal="left" vertical="center"/>
    </xf>
    <xf numFmtId="0" fontId="64" fillId="0" borderId="44" xfId="3" applyFont="1" applyFill="1" applyBorder="1" applyAlignment="1" applyProtection="1">
      <alignment horizontal="center"/>
      <protection hidden="1"/>
    </xf>
    <xf numFmtId="0" fontId="57" fillId="0" borderId="0" xfId="3" applyFont="1" applyFill="1" applyAlignment="1" applyProtection="1">
      <alignment horizontal="center"/>
    </xf>
    <xf numFmtId="0" fontId="64" fillId="0" borderId="142" xfId="3" applyFont="1" applyFill="1" applyBorder="1" applyAlignment="1" applyProtection="1">
      <alignment horizontal="centerContinuous"/>
    </xf>
    <xf numFmtId="169" fontId="64" fillId="0" borderId="0" xfId="3" applyNumberFormat="1" applyFont="1" applyFill="1" applyProtection="1">
      <protection hidden="1"/>
    </xf>
    <xf numFmtId="0" fontId="57" fillId="0" borderId="0" xfId="3" applyFont="1" applyFill="1" applyProtection="1">
      <protection hidden="1"/>
    </xf>
    <xf numFmtId="0" fontId="65" fillId="0" borderId="0" xfId="3" applyFont="1" applyFill="1" applyBorder="1" applyAlignment="1" applyProtection="1">
      <alignment horizontal="right"/>
      <protection hidden="1"/>
    </xf>
    <xf numFmtId="0" fontId="65" fillId="0" borderId="0" xfId="3" applyNumberFormat="1" applyFont="1" applyBorder="1" applyAlignment="1">
      <alignment horizontal="left" vertical="center"/>
    </xf>
    <xf numFmtId="0" fontId="100" fillId="0" borderId="0" xfId="20" applyFont="1"/>
    <xf numFmtId="0" fontId="57" fillId="0" borderId="17" xfId="3" applyNumberFormat="1" applyFont="1" applyBorder="1" applyAlignment="1">
      <alignment horizontal="center" vertical="center"/>
    </xf>
    <xf numFmtId="0" fontId="57" fillId="0" borderId="0" xfId="3" applyNumberFormat="1" applyFont="1" applyBorder="1" applyAlignment="1">
      <alignment horizontal="center" vertical="center"/>
    </xf>
    <xf numFmtId="0" fontId="57" fillId="0" borderId="0" xfId="3" applyNumberFormat="1" applyFont="1" applyBorder="1" applyAlignment="1">
      <alignment horizontal="right" vertical="center" indent="1"/>
    </xf>
    <xf numFmtId="0" fontId="57" fillId="22" borderId="126" xfId="3" applyNumberFormat="1" applyFont="1" applyFill="1" applyBorder="1" applyAlignment="1">
      <alignment vertical="center"/>
    </xf>
    <xf numFmtId="0" fontId="57" fillId="22" borderId="124" xfId="3" applyNumberFormat="1" applyFont="1" applyFill="1" applyBorder="1" applyAlignment="1">
      <alignment vertical="center"/>
    </xf>
    <xf numFmtId="0" fontId="57" fillId="0" borderId="123" xfId="3" applyNumberFormat="1" applyFont="1" applyBorder="1" applyAlignment="1">
      <alignment vertical="center"/>
    </xf>
    <xf numFmtId="0" fontId="65" fillId="0" borderId="12" xfId="3" applyNumberFormat="1" applyFont="1" applyFill="1" applyBorder="1" applyAlignment="1" applyProtection="1">
      <alignment horizontal="centerContinuous" vertical="center"/>
      <protection hidden="1"/>
    </xf>
    <xf numFmtId="0" fontId="65" fillId="0" borderId="3" xfId="3" applyNumberFormat="1" applyFont="1" applyFill="1" applyBorder="1" applyAlignment="1" applyProtection="1">
      <alignment horizontal="centerContinuous" vertical="center"/>
      <protection hidden="1"/>
    </xf>
    <xf numFmtId="0" fontId="57" fillId="0" borderId="0" xfId="3" applyNumberFormat="1" applyFont="1" applyFill="1" applyBorder="1" applyAlignment="1">
      <alignment vertical="center"/>
    </xf>
    <xf numFmtId="0" fontId="57" fillId="0" borderId="0" xfId="3" applyNumberFormat="1" applyFont="1" applyFill="1" applyBorder="1" applyAlignment="1">
      <alignment horizontal="center" vertical="center"/>
    </xf>
    <xf numFmtId="0" fontId="57" fillId="0" borderId="26" xfId="3" applyNumberFormat="1" applyFont="1" applyFill="1" applyBorder="1" applyAlignment="1">
      <alignment vertical="center"/>
    </xf>
    <xf numFmtId="0" fontId="65" fillId="0" borderId="10" xfId="3" applyNumberFormat="1" applyFont="1" applyBorder="1" applyAlignment="1">
      <alignment horizontal="center" vertical="center"/>
    </xf>
    <xf numFmtId="0" fontId="65" fillId="0" borderId="3" xfId="3" applyNumberFormat="1" applyFont="1" applyBorder="1" applyAlignment="1">
      <alignment horizontal="center" vertical="center"/>
    </xf>
    <xf numFmtId="0" fontId="65" fillId="0" borderId="3" xfId="20" quotePrefix="1" applyNumberFormat="1" applyFont="1" applyBorder="1" applyAlignment="1">
      <alignment horizontal="center" vertical="center"/>
    </xf>
    <xf numFmtId="0" fontId="57" fillId="0" borderId="3" xfId="3" applyNumberFormat="1" applyFont="1" applyBorder="1" applyAlignment="1">
      <alignment horizontal="center" vertical="center"/>
    </xf>
    <xf numFmtId="0" fontId="65" fillId="0" borderId="125" xfId="3" applyNumberFormat="1" applyFont="1" applyBorder="1" applyAlignment="1">
      <alignment horizontal="center" vertical="center" wrapText="1"/>
    </xf>
    <xf numFmtId="0" fontId="65" fillId="0" borderId="125" xfId="20" applyNumberFormat="1" applyFont="1" applyBorder="1" applyAlignment="1">
      <alignment horizontal="center" vertical="center" wrapText="1"/>
    </xf>
    <xf numFmtId="0" fontId="65" fillId="0" borderId="125" xfId="3" applyNumberFormat="1" applyFont="1" applyBorder="1" applyAlignment="1">
      <alignment horizontal="center" vertical="center"/>
    </xf>
    <xf numFmtId="0" fontId="57" fillId="0" borderId="21" xfId="3" applyNumberFormat="1" applyFont="1" applyBorder="1" applyAlignment="1">
      <alignment horizontal="left" vertical="center"/>
    </xf>
    <xf numFmtId="0" fontId="57" fillId="0" borderId="2" xfId="3" applyNumberFormat="1" applyFont="1" applyBorder="1" applyAlignment="1">
      <alignment horizontal="left" vertical="center" indent="1"/>
    </xf>
    <xf numFmtId="0" fontId="57" fillId="15" borderId="2" xfId="3" applyNumberFormat="1" applyFont="1" applyFill="1" applyBorder="1" applyAlignment="1">
      <alignment vertical="center" shrinkToFit="1"/>
    </xf>
    <xf numFmtId="38" fontId="57" fillId="0" borderId="2" xfId="3" applyNumberFormat="1" applyFont="1" applyBorder="1" applyAlignment="1" applyProtection="1">
      <alignment vertical="center" shrinkToFit="1"/>
      <protection locked="0"/>
    </xf>
    <xf numFmtId="38" fontId="57" fillId="16" borderId="2" xfId="3" applyNumberFormat="1" applyFont="1" applyFill="1" applyBorder="1" applyAlignment="1">
      <alignment vertical="center" shrinkToFit="1"/>
    </xf>
    <xf numFmtId="0" fontId="57" fillId="0" borderId="2" xfId="3" applyNumberFormat="1" applyFont="1" applyBorder="1" applyAlignment="1">
      <alignment horizontal="left" vertical="top" indent="1"/>
    </xf>
    <xf numFmtId="38" fontId="57" fillId="0" borderId="2" xfId="3" applyNumberFormat="1" applyFont="1" applyFill="1" applyBorder="1" applyAlignment="1" applyProtection="1">
      <alignment vertical="center" shrinkToFit="1"/>
      <protection locked="0"/>
    </xf>
    <xf numFmtId="38" fontId="57" fillId="16" borderId="2" xfId="3" applyNumberFormat="1" applyFont="1" applyFill="1" applyBorder="1" applyAlignment="1" applyProtection="1">
      <alignment vertical="center" shrinkToFit="1"/>
    </xf>
    <xf numFmtId="0" fontId="65" fillId="0" borderId="21" xfId="3" applyNumberFormat="1" applyFont="1" applyBorder="1" applyAlignment="1">
      <alignment horizontal="left" vertical="center"/>
    </xf>
    <xf numFmtId="0" fontId="57" fillId="0" borderId="14" xfId="3" applyNumberFormat="1" applyFont="1" applyBorder="1" applyAlignment="1">
      <alignment horizontal="center" vertical="center"/>
    </xf>
    <xf numFmtId="38" fontId="57" fillId="16" borderId="27" xfId="3" applyNumberFormat="1" applyFont="1" applyFill="1" applyBorder="1" applyAlignment="1">
      <alignment vertical="center" shrinkToFit="1"/>
    </xf>
    <xf numFmtId="0" fontId="57" fillId="15" borderId="125" xfId="3" applyNumberFormat="1" applyFont="1" applyFill="1" applyBorder="1" applyAlignment="1">
      <alignment vertical="center" shrinkToFit="1"/>
    </xf>
    <xf numFmtId="9" fontId="57" fillId="16" borderId="125" xfId="3" applyNumberFormat="1" applyFont="1" applyFill="1" applyBorder="1" applyAlignment="1">
      <alignment horizontal="center" vertical="center" shrinkToFit="1"/>
    </xf>
    <xf numFmtId="0" fontId="57" fillId="0" borderId="0" xfId="3" applyNumberFormat="1" applyFont="1" applyBorder="1" applyAlignment="1">
      <alignment horizontal="center" wrapText="1"/>
    </xf>
    <xf numFmtId="0" fontId="80" fillId="0" borderId="0" xfId="3" applyFont="1" applyBorder="1" applyAlignment="1">
      <alignment horizontal="center" vertical="center" wrapText="1"/>
    </xf>
    <xf numFmtId="0" fontId="57" fillId="0" borderId="0" xfId="3" applyNumberFormat="1" applyFont="1" applyFill="1" applyBorder="1" applyAlignment="1">
      <alignment vertical="center" shrinkToFit="1"/>
    </xf>
    <xf numFmtId="9" fontId="57" fillId="0" borderId="0" xfId="3" applyNumberFormat="1" applyFont="1" applyFill="1" applyBorder="1" applyAlignment="1">
      <alignment horizontal="center" vertical="center" shrinkToFit="1"/>
    </xf>
    <xf numFmtId="0" fontId="80" fillId="0" borderId="131" xfId="3" applyNumberFormat="1" applyFont="1" applyBorder="1" applyAlignment="1">
      <alignment horizontal="center" vertical="center"/>
    </xf>
    <xf numFmtId="0" fontId="80" fillId="0" borderId="0" xfId="3" applyNumberFormat="1" applyFont="1" applyBorder="1" applyAlignment="1">
      <alignment vertical="center" wrapText="1"/>
    </xf>
    <xf numFmtId="0" fontId="80" fillId="0" borderId="0" xfId="3" applyNumberFormat="1" applyFont="1" applyBorder="1" applyAlignment="1"/>
    <xf numFmtId="0" fontId="80" fillId="0" borderId="131" xfId="3" applyNumberFormat="1" applyFont="1" applyBorder="1" applyAlignment="1">
      <alignment horizontal="center"/>
    </xf>
    <xf numFmtId="0" fontId="80" fillId="0" borderId="0" xfId="3" applyNumberFormat="1" applyFont="1" applyBorder="1" applyAlignment="1">
      <alignment horizontal="centerContinuous" vertical="center"/>
    </xf>
    <xf numFmtId="0" fontId="89" fillId="0" borderId="0" xfId="2" applyNumberFormat="1" applyFont="1" applyBorder="1" applyAlignment="1" applyProtection="1">
      <alignment horizontal="centerContinuous" vertical="center"/>
    </xf>
    <xf numFmtId="0" fontId="57" fillId="0" borderId="0" xfId="3" quotePrefix="1" applyNumberFormat="1" applyFont="1" applyFill="1" applyBorder="1" applyAlignment="1" applyProtection="1">
      <alignment horizontal="left" vertical="top" wrapText="1" indent="2"/>
      <protection hidden="1"/>
    </xf>
    <xf numFmtId="0" fontId="101" fillId="0" borderId="77" xfId="20" applyFont="1" applyBorder="1" applyAlignment="1">
      <alignment horizontal="center" wrapText="1"/>
    </xf>
    <xf numFmtId="0" fontId="101" fillId="0" borderId="167" xfId="20" applyFont="1" applyBorder="1" applyAlignment="1">
      <alignment horizontal="center" wrapText="1"/>
    </xf>
    <xf numFmtId="0" fontId="57" fillId="0" borderId="169" xfId="20" applyFont="1" applyBorder="1" applyAlignment="1">
      <alignment horizontal="center"/>
    </xf>
    <xf numFmtId="0" fontId="57" fillId="0" borderId="174" xfId="20" applyFont="1" applyBorder="1" applyAlignment="1">
      <alignment horizontal="center"/>
    </xf>
    <xf numFmtId="38" fontId="57" fillId="16" borderId="2" xfId="3" applyNumberFormat="1" applyFont="1" applyFill="1" applyBorder="1" applyAlignment="1" applyProtection="1">
      <alignment vertical="center" shrinkToFit="1"/>
      <protection locked="0"/>
    </xf>
    <xf numFmtId="0" fontId="57" fillId="0" borderId="178" xfId="20" applyFont="1" applyBorder="1" applyAlignment="1">
      <alignment horizontal="center"/>
    </xf>
    <xf numFmtId="0" fontId="57" fillId="26" borderId="77" xfId="20" applyFont="1" applyFill="1" applyBorder="1"/>
    <xf numFmtId="0" fontId="57" fillId="26" borderId="77" xfId="20" applyFont="1" applyFill="1" applyBorder="1" applyAlignment="1">
      <alignment horizontal="center"/>
    </xf>
    <xf numFmtId="38" fontId="57" fillId="26" borderId="0" xfId="20" applyNumberFormat="1" applyFont="1" applyFill="1" applyBorder="1" applyAlignment="1">
      <alignment horizontal="center"/>
    </xf>
    <xf numFmtId="38" fontId="65" fillId="26" borderId="77" xfId="20" applyNumberFormat="1" applyFont="1" applyFill="1" applyBorder="1" applyAlignment="1">
      <alignment horizontal="center"/>
    </xf>
    <xf numFmtId="38" fontId="65" fillId="16" borderId="77" xfId="20" applyNumberFormat="1" applyFont="1" applyFill="1" applyBorder="1" applyAlignment="1">
      <alignment horizontal="center"/>
    </xf>
    <xf numFmtId="38" fontId="65" fillId="16" borderId="172" xfId="20" applyNumberFormat="1" applyFont="1" applyFill="1" applyBorder="1" applyAlignment="1">
      <alignment horizontal="center" wrapText="1"/>
    </xf>
    <xf numFmtId="38" fontId="65" fillId="16" borderId="170" xfId="20" applyNumberFormat="1" applyFont="1" applyFill="1" applyBorder="1" applyAlignment="1">
      <alignment horizontal="center"/>
    </xf>
    <xf numFmtId="38" fontId="65" fillId="16" borderId="175" xfId="20" applyNumberFormat="1" applyFont="1" applyFill="1" applyBorder="1" applyAlignment="1">
      <alignment horizontal="center"/>
    </xf>
    <xf numFmtId="38" fontId="65" fillId="16" borderId="179" xfId="20" applyNumberFormat="1" applyFont="1" applyFill="1" applyBorder="1" applyAlignment="1">
      <alignment horizontal="center"/>
    </xf>
    <xf numFmtId="0" fontId="57" fillId="0" borderId="181" xfId="3" applyNumberFormat="1" applyFont="1" applyBorder="1" applyAlignment="1">
      <alignment vertical="center"/>
    </xf>
    <xf numFmtId="0" fontId="57" fillId="0" borderId="164" xfId="3" applyNumberFormat="1" applyFont="1" applyBorder="1" applyAlignment="1">
      <alignment vertical="center"/>
    </xf>
    <xf numFmtId="0" fontId="57" fillId="0" borderId="165" xfId="3" applyNumberFormat="1" applyFont="1" applyBorder="1" applyAlignment="1">
      <alignment vertical="center"/>
    </xf>
    <xf numFmtId="0" fontId="57" fillId="0" borderId="182" xfId="20" applyFont="1" applyBorder="1"/>
    <xf numFmtId="0" fontId="57" fillId="0" borderId="0" xfId="20" applyFont="1" applyBorder="1"/>
    <xf numFmtId="0" fontId="57" fillId="0" borderId="183" xfId="20" applyFont="1" applyBorder="1"/>
    <xf numFmtId="0" fontId="57" fillId="0" borderId="182" xfId="20" applyFont="1" applyBorder="1" applyAlignment="1">
      <alignment wrapText="1"/>
    </xf>
    <xf numFmtId="0" fontId="57" fillId="0" borderId="0" xfId="20" applyFont="1" applyBorder="1" applyAlignment="1">
      <alignment wrapText="1"/>
    </xf>
    <xf numFmtId="0" fontId="57" fillId="0" borderId="183" xfId="20" applyFont="1" applyBorder="1" applyAlignment="1">
      <alignment wrapText="1"/>
    </xf>
    <xf numFmtId="38" fontId="65" fillId="16" borderId="167" xfId="20" applyNumberFormat="1" applyFont="1" applyFill="1" applyBorder="1" applyAlignment="1">
      <alignment horizontal="center"/>
    </xf>
    <xf numFmtId="0" fontId="100" fillId="0" borderId="182" xfId="20" applyFont="1" applyBorder="1"/>
    <xf numFmtId="0" fontId="100" fillId="0" borderId="0" xfId="20" applyFont="1" applyBorder="1"/>
    <xf numFmtId="0" fontId="100" fillId="0" borderId="183" xfId="20" applyFont="1" applyBorder="1"/>
    <xf numFmtId="0" fontId="100" fillId="0" borderId="187" xfId="20" applyFont="1" applyBorder="1"/>
    <xf numFmtId="0" fontId="100" fillId="0" borderId="188" xfId="20" applyFont="1" applyBorder="1"/>
    <xf numFmtId="0" fontId="100" fillId="0" borderId="189" xfId="20" applyFont="1" applyBorder="1"/>
    <xf numFmtId="0" fontId="65" fillId="0" borderId="164" xfId="3" applyNumberFormat="1" applyFont="1" applyBorder="1" applyAlignment="1">
      <alignment horizontal="center" vertical="center"/>
    </xf>
    <xf numFmtId="0" fontId="65" fillId="0" borderId="164" xfId="3" applyNumberFormat="1" applyFont="1" applyBorder="1" applyAlignment="1">
      <alignment horizontal="left" vertical="center"/>
    </xf>
    <xf numFmtId="0" fontId="57" fillId="0" borderId="182" xfId="3" applyNumberFormat="1" applyFont="1" applyBorder="1" applyAlignment="1">
      <alignment vertical="center"/>
    </xf>
    <xf numFmtId="0" fontId="57" fillId="0" borderId="183" xfId="3" applyNumberFormat="1" applyFont="1" applyBorder="1" applyAlignment="1">
      <alignment vertical="center"/>
    </xf>
    <xf numFmtId="0" fontId="65" fillId="22" borderId="190" xfId="3" applyNumberFormat="1" applyFont="1" applyFill="1" applyBorder="1" applyAlignment="1">
      <alignment horizontal="left"/>
    </xf>
    <xf numFmtId="0" fontId="57" fillId="22" borderId="191" xfId="3" applyNumberFormat="1" applyFont="1" applyFill="1" applyBorder="1" applyAlignment="1">
      <alignment vertical="center"/>
    </xf>
    <xf numFmtId="0" fontId="57" fillId="0" borderId="190" xfId="3" applyNumberFormat="1" applyFont="1" applyBorder="1" applyAlignment="1">
      <alignment vertical="center"/>
    </xf>
    <xf numFmtId="0" fontId="57" fillId="0" borderId="182" xfId="3" applyNumberFormat="1" applyFont="1" applyFill="1" applyBorder="1" applyAlignment="1">
      <alignment vertical="center"/>
    </xf>
    <xf numFmtId="164" fontId="65" fillId="0" borderId="192" xfId="3" applyNumberFormat="1" applyFont="1" applyBorder="1" applyAlignment="1">
      <alignment horizontal="right" vertical="center"/>
    </xf>
    <xf numFmtId="164" fontId="65" fillId="0" borderId="192" xfId="3" applyNumberFormat="1" applyFont="1" applyBorder="1" applyAlignment="1">
      <alignment vertical="top"/>
    </xf>
    <xf numFmtId="0" fontId="57" fillId="0" borderId="182" xfId="3" applyNumberFormat="1" applyFont="1" applyBorder="1" applyAlignment="1">
      <alignment horizontal="right" vertical="center"/>
    </xf>
    <xf numFmtId="0" fontId="57" fillId="0" borderId="0" xfId="3" applyNumberFormat="1" applyFont="1" applyBorder="1" applyAlignment="1"/>
    <xf numFmtId="0" fontId="57" fillId="0" borderId="0" xfId="3" applyNumberFormat="1" applyFont="1" applyBorder="1" applyAlignment="1">
      <alignment horizontal="right" vertical="center"/>
    </xf>
    <xf numFmtId="0" fontId="65" fillId="0" borderId="182" xfId="3" applyNumberFormat="1" applyFont="1" applyBorder="1" applyAlignment="1">
      <alignment vertical="center"/>
    </xf>
    <xf numFmtId="0" fontId="57" fillId="0" borderId="182" xfId="3" applyNumberFormat="1" applyFont="1" applyFill="1" applyBorder="1" applyAlignment="1" applyProtection="1">
      <alignment vertical="center"/>
      <protection hidden="1"/>
    </xf>
    <xf numFmtId="0" fontId="57" fillId="0" borderId="0" xfId="3" applyNumberFormat="1" applyFont="1" applyFill="1" applyBorder="1" applyAlignment="1" applyProtection="1">
      <alignment horizontal="right" vertical="center"/>
      <protection hidden="1"/>
    </xf>
    <xf numFmtId="0" fontId="57" fillId="0" borderId="0" xfId="3" applyNumberFormat="1" applyFont="1" applyFill="1" applyBorder="1" applyAlignment="1" applyProtection="1">
      <alignment vertical="center"/>
      <protection hidden="1"/>
    </xf>
    <xf numFmtId="0" fontId="80" fillId="0" borderId="182" xfId="3" applyNumberFormat="1" applyFont="1" applyBorder="1" applyAlignment="1">
      <alignment vertical="center"/>
    </xf>
    <xf numFmtId="0" fontId="65" fillId="0" borderId="0" xfId="3" applyNumberFormat="1" applyFont="1" applyBorder="1" applyAlignment="1">
      <alignment horizontal="right"/>
    </xf>
    <xf numFmtId="0" fontId="79" fillId="0" borderId="0" xfId="3" applyNumberFormat="1" applyFont="1" applyBorder="1" applyAlignment="1">
      <alignment vertical="center"/>
    </xf>
    <xf numFmtId="0" fontId="65" fillId="0" borderId="0" xfId="3" applyNumberFormat="1" applyFont="1" applyBorder="1" applyAlignment="1">
      <alignment vertical="center"/>
    </xf>
    <xf numFmtId="0" fontId="57" fillId="0" borderId="0" xfId="3" applyFont="1" applyFill="1" applyBorder="1" applyAlignment="1" applyProtection="1">
      <alignment horizontal="left" vertical="top" wrapText="1" indent="2"/>
      <protection hidden="1"/>
    </xf>
    <xf numFmtId="0" fontId="57" fillId="0" borderId="0" xfId="3" applyNumberFormat="1" applyFont="1" applyBorder="1" applyAlignment="1">
      <alignment horizontal="left" vertical="center" indent="2"/>
    </xf>
    <xf numFmtId="0" fontId="57" fillId="0" borderId="0" xfId="3" applyFont="1" applyBorder="1" applyAlignment="1">
      <alignment horizontal="left" wrapText="1" indent="2"/>
    </xf>
    <xf numFmtId="0" fontId="57" fillId="0" borderId="0" xfId="3" applyFont="1" applyBorder="1" applyAlignment="1">
      <alignment vertical="top" wrapText="1"/>
    </xf>
    <xf numFmtId="0" fontId="57" fillId="0" borderId="187" xfId="3" applyNumberFormat="1" applyFont="1" applyBorder="1" applyAlignment="1">
      <alignment vertical="center"/>
    </xf>
    <xf numFmtId="0" fontId="57" fillId="0" borderId="188" xfId="3" applyNumberFormat="1" applyFont="1" applyBorder="1" applyAlignment="1">
      <alignment vertical="center"/>
    </xf>
    <xf numFmtId="0" fontId="57" fillId="0" borderId="189" xfId="3" applyNumberFormat="1" applyFont="1" applyBorder="1" applyAlignment="1">
      <alignment vertical="center"/>
    </xf>
    <xf numFmtId="0" fontId="99" fillId="0" borderId="182" xfId="20" applyFont="1" applyBorder="1"/>
    <xf numFmtId="0" fontId="88" fillId="0" borderId="0" xfId="20" applyFont="1" applyBorder="1"/>
    <xf numFmtId="0" fontId="99" fillId="0" borderId="0" xfId="20" applyFont="1" applyBorder="1" applyAlignment="1">
      <alignment wrapText="1"/>
    </xf>
    <xf numFmtId="0" fontId="99" fillId="0" borderId="183" xfId="20" applyFont="1" applyBorder="1" applyAlignment="1">
      <alignment wrapText="1"/>
    </xf>
    <xf numFmtId="0" fontId="51" fillId="0" borderId="0" xfId="20" applyFont="1"/>
    <xf numFmtId="0" fontId="142" fillId="0" borderId="182" xfId="20" applyFont="1" applyBorder="1" applyAlignment="1"/>
    <xf numFmtId="38" fontId="57" fillId="0" borderId="171" xfId="20" applyNumberFormat="1" applyFont="1" applyBorder="1" applyAlignment="1" applyProtection="1">
      <alignment horizontal="center"/>
      <protection locked="0"/>
    </xf>
    <xf numFmtId="38" fontId="57" fillId="0" borderId="169" xfId="20" applyNumberFormat="1" applyFont="1" applyBorder="1" applyAlignment="1" applyProtection="1">
      <alignment horizontal="center"/>
      <protection locked="0"/>
    </xf>
    <xf numFmtId="38" fontId="57" fillId="0" borderId="176" xfId="20" applyNumberFormat="1" applyFont="1" applyBorder="1" applyAlignment="1" applyProtection="1">
      <alignment horizontal="center"/>
      <protection locked="0"/>
    </xf>
    <xf numFmtId="38" fontId="57" fillId="0" borderId="174" xfId="20" applyNumberFormat="1" applyFont="1" applyBorder="1" applyAlignment="1" applyProtection="1">
      <alignment horizontal="center"/>
      <protection locked="0"/>
    </xf>
    <xf numFmtId="38" fontId="57" fillId="0" borderId="180" xfId="20" applyNumberFormat="1" applyFont="1" applyBorder="1" applyAlignment="1" applyProtection="1">
      <alignment horizontal="center"/>
      <protection locked="0"/>
    </xf>
    <xf numFmtId="38" fontId="57" fillId="0" borderId="178" xfId="20" applyNumberFormat="1" applyFont="1" applyBorder="1" applyAlignment="1" applyProtection="1">
      <alignment horizontal="center"/>
      <protection locked="0"/>
    </xf>
    <xf numFmtId="3" fontId="57" fillId="0" borderId="0" xfId="0" applyNumberFormat="1" applyFont="1"/>
    <xf numFmtId="0" fontId="2" fillId="0" borderId="155" xfId="19" applyFont="1" applyBorder="1" applyAlignment="1" applyProtection="1">
      <alignment vertical="top"/>
      <protection locked="0"/>
    </xf>
    <xf numFmtId="0" fontId="2" fillId="0" borderId="155" xfId="19" applyFont="1" applyBorder="1" applyAlignment="1" applyProtection="1">
      <alignment horizontal="left" vertical="top" wrapText="1"/>
      <protection locked="0"/>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14"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4"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6" xfId="12" applyFont="1" applyBorder="1" applyAlignment="1" applyProtection="1">
      <alignment horizontal="center" vertical="center" wrapText="1"/>
    </xf>
    <xf numFmtId="0" fontId="133" fillId="0" borderId="124" xfId="12" applyFont="1" applyBorder="1" applyAlignment="1" applyProtection="1">
      <alignment horizontal="center" vertical="center" wrapText="1"/>
    </xf>
    <xf numFmtId="0" fontId="14" fillId="0" borderId="20" xfId="12" applyFont="1" applyBorder="1" applyAlignment="1" applyProtection="1">
      <alignment vertical="center"/>
    </xf>
    <xf numFmtId="180" fontId="13" fillId="0" borderId="19" xfId="12"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3" fillId="0" borderId="17" xfId="12" applyNumberFormat="1" applyFont="1" applyBorder="1" applyAlignment="1" applyProtection="1">
      <alignment horizontal="left" vertical="center" indent="1"/>
      <protection locked="0"/>
    </xf>
    <xf numFmtId="0" fontId="13" fillId="0" borderId="0" xfId="0" applyNumberFormat="1"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0" fontId="0" fillId="0" borderId="0" xfId="0" applyBorder="1" applyAlignment="1">
      <alignment horizontal="center" vertical="center"/>
    </xf>
    <xf numFmtId="49" fontId="13" fillId="0" borderId="0" xfId="12" applyNumberFormat="1" applyFont="1" applyBorder="1" applyAlignment="1" applyProtection="1">
      <alignment horizontal="center" vertical="center"/>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13" fillId="0" borderId="18" xfId="0"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3" fillId="0" borderId="19" xfId="12" applyNumberFormat="1" applyFont="1" applyBorder="1" applyAlignment="1" applyProtection="1">
      <alignment horizontal="left" vertical="center"/>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4" xfId="12" applyFont="1" applyBorder="1" applyAlignment="1" applyProtection="1">
      <alignment horizontal="left" vertical="center" indent="1"/>
      <protection locked="0"/>
    </xf>
    <xf numFmtId="0" fontId="13" fillId="0" borderId="124"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6"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81" fontId="14" fillId="0" borderId="16" xfId="12" applyNumberFormat="1" applyFont="1" applyFill="1" applyBorder="1" applyAlignment="1" applyProtection="1">
      <alignment horizontal="left" vertical="center" shrinkToFit="1"/>
      <protection hidden="1"/>
    </xf>
    <xf numFmtId="181" fontId="14" fillId="0" borderId="10" xfId="12" applyNumberFormat="1" applyFont="1" applyFill="1" applyBorder="1" applyAlignment="1" applyProtection="1">
      <alignment horizontal="left" vertical="center" shrinkToFit="1"/>
      <protection hidden="1"/>
    </xf>
    <xf numFmtId="181" fontId="14" fillId="0" borderId="0" xfId="12" applyNumberFormat="1" applyFont="1" applyFill="1" applyBorder="1" applyAlignment="1" applyProtection="1">
      <alignment horizontal="left" vertical="center" shrinkToFit="1"/>
      <protection hidden="1"/>
    </xf>
    <xf numFmtId="181" fontId="14" fillId="0" borderId="18" xfId="12" applyNumberFormat="1" applyFont="1" applyFill="1" applyBorder="1" applyAlignment="1" applyProtection="1">
      <alignment horizontal="left" vertical="center" shrinkToFit="1"/>
      <protection hidden="1"/>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0" xfId="0" applyFont="1" applyBorder="1" applyAlignment="1" applyProtection="1">
      <alignment horizontal="left" vertical="center" indent="1"/>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protection locked="0"/>
    </xf>
    <xf numFmtId="14" fontId="13" fillId="0" borderId="123" xfId="12" applyNumberFormat="1" applyFont="1" applyBorder="1" applyAlignment="1" applyProtection="1">
      <alignment horizontal="left" vertical="center" indent="1"/>
      <protection locked="0"/>
    </xf>
    <xf numFmtId="0" fontId="13" fillId="0" borderId="126" xfId="12" applyNumberFormat="1" applyFont="1" applyBorder="1" applyAlignment="1" applyProtection="1">
      <alignment horizontal="left" vertical="center" indent="1"/>
      <protection locked="0"/>
    </xf>
    <xf numFmtId="0" fontId="13" fillId="0" borderId="124" xfId="12" applyNumberFormat="1" applyFont="1" applyBorder="1" applyAlignment="1" applyProtection="1">
      <alignment horizontal="left" vertical="center" indent="1"/>
      <protection locked="0"/>
    </xf>
    <xf numFmtId="180" fontId="13" fillId="0" borderId="123" xfId="12" applyNumberFormat="1" applyFont="1" applyBorder="1" applyAlignment="1" applyProtection="1">
      <alignment horizontal="left" vertical="center" indent="1"/>
      <protection locked="0"/>
    </xf>
    <xf numFmtId="180" fontId="13" fillId="0" borderId="126" xfId="12" applyNumberFormat="1" applyFont="1" applyBorder="1" applyAlignment="1" applyProtection="1">
      <alignment horizontal="left" vertical="center" indent="1"/>
      <protection locked="0"/>
    </xf>
    <xf numFmtId="180" fontId="13" fillId="0" borderId="124" xfId="12" applyNumberFormat="1"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54" fillId="0" borderId="0" xfId="0" applyFont="1" applyBorder="1" applyAlignment="1">
      <alignment horizontal="center" vertical="center"/>
    </xf>
    <xf numFmtId="0" fontId="54" fillId="0" borderId="0" xfId="0" applyFont="1" applyBorder="1" applyAlignment="1">
      <alignment horizontal="center"/>
    </xf>
    <xf numFmtId="0" fontId="33" fillId="0" borderId="0" xfId="2"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3" xfId="3" applyFont="1" applyBorder="1" applyAlignment="1" applyProtection="1">
      <alignment horizontal="left" vertical="top"/>
      <protection locked="0"/>
    </xf>
    <xf numFmtId="0" fontId="55" fillId="0" borderId="126" xfId="3" applyFont="1" applyBorder="1" applyAlignment="1" applyProtection="1">
      <alignment horizontal="left" vertical="top"/>
      <protection locked="0"/>
    </xf>
    <xf numFmtId="0" fontId="55" fillId="0" borderId="124" xfId="3" applyFont="1" applyBorder="1" applyAlignment="1" applyProtection="1">
      <alignment horizontal="left" vertical="top"/>
      <protection locked="0"/>
    </xf>
    <xf numFmtId="0" fontId="54" fillId="0" borderId="132"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3" xfId="0" applyFont="1" applyBorder="1" applyAlignment="1" applyProtection="1">
      <alignment horizontal="left" vertical="top" wrapText="1"/>
      <protection locked="0"/>
    </xf>
    <xf numFmtId="0" fontId="55" fillId="0" borderId="126" xfId="0" applyFont="1" applyBorder="1" applyAlignment="1" applyProtection="1">
      <alignment horizontal="left" vertical="top" wrapText="1"/>
      <protection locked="0"/>
    </xf>
    <xf numFmtId="0" fontId="55" fillId="0" borderId="124" xfId="0" applyFont="1" applyBorder="1" applyAlignment="1" applyProtection="1">
      <alignment horizontal="left" vertical="top" wrapText="1"/>
      <protection locked="0"/>
    </xf>
    <xf numFmtId="0" fontId="78" fillId="11" borderId="118" xfId="0" applyFont="1" applyFill="1" applyBorder="1" applyAlignment="1">
      <alignment horizontal="center" vertical="center" shrinkToFit="1"/>
    </xf>
    <xf numFmtId="0" fontId="78" fillId="11" borderId="163" xfId="0" applyFont="1" applyFill="1" applyBorder="1" applyAlignment="1">
      <alignment horizontal="center" vertical="center" shrinkToFit="1"/>
    </xf>
    <xf numFmtId="0" fontId="62" fillId="13" borderId="117" xfId="0" applyFont="1" applyFill="1" applyBorder="1" applyAlignment="1" applyProtection="1">
      <alignment horizontal="center" vertical="center" shrinkToFit="1"/>
    </xf>
    <xf numFmtId="0" fontId="62" fillId="13" borderId="110" xfId="0" applyFont="1" applyFill="1" applyBorder="1" applyAlignment="1" applyProtection="1">
      <alignment horizontal="center" vertical="center" shrinkToFit="1"/>
    </xf>
    <xf numFmtId="0" fontId="62" fillId="13" borderId="103" xfId="0" applyFont="1" applyFill="1" applyBorder="1" applyAlignment="1" applyProtection="1">
      <alignment horizontal="center" vertical="center" shrinkToFit="1"/>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4" xfId="0" applyFont="1" applyFill="1" applyBorder="1" applyAlignment="1" applyProtection="1">
      <alignment horizontal="center" vertical="center" wrapText="1"/>
    </xf>
    <xf numFmtId="3" fontId="64" fillId="22" borderId="13" xfId="0" applyNumberFormat="1" applyFont="1" applyFill="1" applyBorder="1" applyAlignment="1" applyProtection="1">
      <alignment horizontal="left" vertical="center"/>
    </xf>
    <xf numFmtId="3" fontId="64" fillId="22" borderId="14" xfId="0" applyNumberFormat="1" applyFont="1" applyFill="1" applyBorder="1" applyAlignment="1" applyProtection="1">
      <alignment horizontal="left" vertical="center"/>
    </xf>
    <xf numFmtId="164" fontId="64" fillId="22" borderId="49" xfId="0" applyNumberFormat="1" applyFont="1" applyFill="1" applyBorder="1" applyAlignment="1" applyProtection="1">
      <alignment horizontal="left" vertical="center"/>
    </xf>
    <xf numFmtId="164" fontId="64" fillId="22" borderId="31" xfId="0" applyNumberFormat="1" applyFont="1" applyFill="1" applyBorder="1" applyAlignment="1" applyProtection="1">
      <alignment horizontal="left" vertical="center"/>
    </xf>
    <xf numFmtId="0" fontId="64" fillId="22" borderId="34" xfId="0" applyFont="1" applyFill="1" applyBorder="1" applyAlignment="1" applyProtection="1">
      <alignment horizontal="left" vertical="center"/>
    </xf>
    <xf numFmtId="0" fontId="64" fillId="22" borderId="31" xfId="0" applyFont="1" applyFill="1" applyBorder="1" applyAlignment="1" applyProtection="1">
      <alignment horizontal="left" vertical="center"/>
    </xf>
    <xf numFmtId="164" fontId="64" fillId="22" borderId="13" xfId="0" applyNumberFormat="1" applyFont="1" applyFill="1" applyBorder="1" applyAlignment="1" applyProtection="1">
      <alignment horizontal="left" vertical="center"/>
    </xf>
    <xf numFmtId="164" fontId="64" fillId="22"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protection hidden="1"/>
    </xf>
    <xf numFmtId="0" fontId="64" fillId="16" borderId="30" xfId="0" applyFont="1" applyFill="1" applyBorder="1" applyAlignment="1" applyProtection="1">
      <alignment horizontal="left" vertical="center" indent="2"/>
      <protection hidden="1"/>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4"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4" borderId="13" xfId="0" applyNumberFormat="1" applyFont="1" applyFill="1" applyBorder="1" applyAlignment="1" applyProtection="1">
      <alignment horizontal="left" vertical="center" wrapText="1" indent="1"/>
    </xf>
    <xf numFmtId="164" fontId="64" fillId="24"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2" borderId="13" xfId="0" applyNumberFormat="1" applyFont="1" applyFill="1" applyBorder="1" applyAlignment="1" applyProtection="1">
      <alignment horizontal="left" vertical="center"/>
    </xf>
    <xf numFmtId="49" fontId="64" fillId="22" borderId="14" xfId="0" applyNumberFormat="1" applyFont="1" applyFill="1" applyBorder="1" applyAlignment="1" applyProtection="1">
      <alignment horizontal="left" vertical="center"/>
    </xf>
    <xf numFmtId="0" fontId="64" fillId="22" borderId="13" xfId="0" applyFont="1" applyFill="1" applyBorder="1" applyAlignment="1" applyProtection="1">
      <alignment vertical="center"/>
    </xf>
    <xf numFmtId="0" fontId="64" fillId="22"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0" borderId="18" xfId="0" applyNumberFormat="1" applyFont="1" applyBorder="1" applyAlignment="1" applyProtection="1">
      <alignment horizontal="center" vertical="center" wrapText="1"/>
    </xf>
    <xf numFmtId="0" fontId="65" fillId="22" borderId="19" xfId="0" applyFont="1" applyFill="1" applyBorder="1" applyAlignment="1">
      <alignment horizontal="center" vertical="center"/>
    </xf>
    <xf numFmtId="0" fontId="57" fillId="22" borderId="11" xfId="0" applyFont="1" applyFill="1" applyBorder="1" applyAlignment="1">
      <alignment horizontal="center" vertical="center"/>
    </xf>
    <xf numFmtId="0" fontId="65" fillId="23" borderId="20" xfId="0" applyFont="1" applyFill="1" applyBorder="1" applyAlignment="1">
      <alignment horizontal="center" vertical="center"/>
    </xf>
    <xf numFmtId="0" fontId="65" fillId="23" borderId="11" xfId="0" applyFont="1" applyFill="1" applyBorder="1" applyAlignment="1">
      <alignment horizontal="center" vertical="center"/>
    </xf>
    <xf numFmtId="0" fontId="57" fillId="23" borderId="11" xfId="0" applyFont="1" applyFill="1" applyBorder="1" applyAlignment="1">
      <alignment horizontal="center" vertical="center"/>
    </xf>
    <xf numFmtId="0" fontId="65" fillId="22" borderId="107" xfId="0" applyFont="1" applyFill="1" applyBorder="1" applyAlignment="1">
      <alignment horizontal="center" vertical="center"/>
    </xf>
    <xf numFmtId="0" fontId="57" fillId="22" borderId="129" xfId="0" applyFont="1" applyFill="1" applyBorder="1" applyAlignment="1">
      <alignment horizontal="center" vertical="center"/>
    </xf>
    <xf numFmtId="0" fontId="65" fillId="22"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2" borderId="20" xfId="0" applyFont="1" applyFill="1" applyBorder="1" applyAlignment="1">
      <alignment horizontal="center" vertical="center" wrapText="1"/>
    </xf>
    <xf numFmtId="0" fontId="57" fillId="22" borderId="11" xfId="0" applyFont="1" applyFill="1" applyBorder="1" applyAlignment="1">
      <alignment horizontal="center" vertical="center" wrapText="1"/>
    </xf>
    <xf numFmtId="3" fontId="65" fillId="22" borderId="13" xfId="0" applyNumberFormat="1" applyFont="1" applyFill="1" applyBorder="1" applyAlignment="1">
      <alignment horizontal="center" vertical="center"/>
    </xf>
    <xf numFmtId="0" fontId="57" fillId="22" borderId="14" xfId="0" applyFont="1" applyFill="1" applyBorder="1" applyAlignment="1">
      <alignment horizontal="center" vertical="center"/>
    </xf>
    <xf numFmtId="0" fontId="65" fillId="22" borderId="21" xfId="0" applyFont="1" applyFill="1" applyBorder="1" applyAlignment="1">
      <alignment horizontal="center" vertical="center"/>
    </xf>
    <xf numFmtId="3" fontId="64" fillId="15" borderId="10" xfId="0" applyNumberFormat="1" applyFont="1" applyFill="1" applyBorder="1" applyAlignment="1" applyProtection="1">
      <alignment horizontal="center" vertical="center" wrapText="1"/>
    </xf>
    <xf numFmtId="3" fontId="64" fillId="15" borderId="124" xfId="0" applyNumberFormat="1" applyFont="1" applyFill="1" applyBorder="1" applyAlignment="1" applyProtection="1">
      <alignment horizontal="center" vertical="center" wrapText="1"/>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0" fontId="65" fillId="12" borderId="13" xfId="9" applyFont="1" applyFill="1" applyBorder="1" applyAlignment="1">
      <alignment horizontal="center" vertical="center"/>
    </xf>
    <xf numFmtId="0" fontId="57" fillId="12" borderId="14" xfId="0" applyFont="1" applyFill="1" applyBorder="1" applyAlignment="1">
      <alignment horizontal="center" vertical="center"/>
    </xf>
    <xf numFmtId="0" fontId="64" fillId="6" borderId="13" xfId="0" applyFont="1" applyFill="1" applyBorder="1" applyAlignment="1" applyProtection="1">
      <alignment horizontal="left" vertical="center" wrapText="1"/>
    </xf>
    <xf numFmtId="49" fontId="65" fillId="12" borderId="13" xfId="0" applyNumberFormat="1" applyFont="1" applyFill="1" applyBorder="1" applyAlignment="1" applyProtection="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5" xfId="0" applyFont="1" applyBorder="1" applyAlignment="1" applyProtection="1">
      <alignment horizontal="left" vertical="center" wrapText="1" indent="1"/>
    </xf>
    <xf numFmtId="0" fontId="62" fillId="0" borderId="146" xfId="0" applyFont="1" applyBorder="1" applyAlignment="1" applyProtection="1">
      <alignment horizontal="left" vertical="center" wrapText="1" inden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Fill="1" applyBorder="1" applyAlignment="1" applyProtection="1">
      <alignment horizontal="left" vertical="center" wrapText="1"/>
      <protection hidden="1"/>
    </xf>
    <xf numFmtId="0" fontId="64" fillId="0" borderId="6" xfId="0" applyFont="1" applyFill="1" applyBorder="1" applyAlignment="1" applyProtection="1">
      <alignment horizontal="left" vertical="center" wrapText="1"/>
      <protection hidden="1"/>
    </xf>
    <xf numFmtId="0" fontId="57" fillId="0" borderId="6" xfId="0" applyFont="1" applyFill="1" applyBorder="1" applyAlignment="1" applyProtection="1">
      <alignment wrapText="1"/>
      <protection hidden="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5"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protection hidden="1"/>
    </xf>
    <xf numFmtId="0" fontId="64" fillId="16" borderId="145" xfId="0" applyFont="1" applyFill="1" applyBorder="1" applyAlignment="1" applyProtection="1">
      <alignment horizontal="left" vertical="center" indent="1"/>
      <protection hidden="1"/>
    </xf>
    <xf numFmtId="0" fontId="64" fillId="3" borderId="145" xfId="0" applyFont="1" applyFill="1" applyBorder="1" applyAlignment="1" applyProtection="1">
      <alignment horizontal="left" vertical="center"/>
    </xf>
    <xf numFmtId="0" fontId="64" fillId="3" borderId="146" xfId="0" applyFont="1" applyFill="1" applyBorder="1" applyAlignment="1" applyProtection="1">
      <alignment horizontal="left" vertical="center"/>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2" borderId="144" xfId="0" applyFont="1" applyFill="1" applyBorder="1" applyAlignment="1" applyProtection="1">
      <alignment horizontal="left" vertical="center" indent="1"/>
    </xf>
    <xf numFmtId="0" fontId="65" fillId="22" borderId="145" xfId="0" applyFont="1" applyFill="1" applyBorder="1" applyAlignment="1" applyProtection="1">
      <alignment horizontal="left" vertical="center" indent="1"/>
    </xf>
    <xf numFmtId="0" fontId="65" fillId="22" borderId="146"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2" borderId="92" xfId="10" applyFont="1" applyFill="1" applyBorder="1" applyAlignment="1" applyProtection="1">
      <alignment horizontal="center" vertical="center" wrapText="1"/>
      <protection hidden="1"/>
    </xf>
    <xf numFmtId="0" fontId="65" fillId="22" borderId="25" xfId="0" applyFont="1" applyFill="1" applyBorder="1" applyAlignment="1" applyProtection="1">
      <alignment horizontal="center" vertical="center" wrapText="1"/>
      <protection hidden="1"/>
    </xf>
    <xf numFmtId="0" fontId="65" fillId="22" borderId="93" xfId="0" applyFont="1" applyFill="1" applyBorder="1" applyAlignment="1" applyProtection="1">
      <alignment horizontal="center" vertical="center" wrapText="1"/>
      <protection hidden="1"/>
    </xf>
    <xf numFmtId="0" fontId="129" fillId="22" borderId="94" xfId="10" applyFont="1" applyFill="1" applyBorder="1" applyAlignment="1">
      <alignment horizontal="center" vertical="center"/>
    </xf>
    <xf numFmtId="0" fontId="55" fillId="22" borderId="47" xfId="0" applyFont="1" applyFill="1" applyBorder="1" applyAlignment="1">
      <alignment horizontal="center" vertical="center"/>
    </xf>
    <xf numFmtId="0" fontId="55" fillId="22"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9" applyFont="1" applyFill="1" applyBorder="1" applyAlignment="1" applyProtection="1">
      <alignment horizontal="left" vertical="top" wrapText="1"/>
      <protection hidden="1"/>
    </xf>
    <xf numFmtId="0" fontId="127" fillId="0" borderId="0" xfId="19" applyFont="1" applyFill="1" applyBorder="1" applyAlignment="1" applyProtection="1">
      <alignment horizontal="left" vertical="top" wrapText="1"/>
      <protection hidden="1"/>
    </xf>
    <xf numFmtId="0" fontId="127" fillId="0" borderId="97" xfId="19" applyFont="1" applyFill="1" applyBorder="1" applyAlignment="1" applyProtection="1">
      <alignment horizontal="left" vertical="top" wrapText="1"/>
      <protection hidden="1"/>
    </xf>
    <xf numFmtId="0" fontId="126" fillId="22" borderId="138" xfId="19" applyFont="1" applyFill="1" applyBorder="1" applyAlignment="1">
      <alignment horizontal="center" vertical="center"/>
    </xf>
    <xf numFmtId="0" fontId="126" fillId="22" borderId="139" xfId="19" applyFont="1" applyFill="1" applyBorder="1" applyAlignment="1">
      <alignment horizontal="center" vertical="center"/>
    </xf>
    <xf numFmtId="0" fontId="126" fillId="22" borderId="140" xfId="19" applyFont="1" applyFill="1" applyBorder="1" applyAlignment="1">
      <alignment horizontal="center" vertical="center"/>
    </xf>
    <xf numFmtId="0" fontId="126" fillId="22" borderId="98" xfId="19" applyFont="1" applyFill="1" applyBorder="1" applyAlignment="1">
      <alignment horizontal="center" vertical="center"/>
    </xf>
    <xf numFmtId="0" fontId="126" fillId="22" borderId="78" xfId="19" applyFont="1" applyFill="1" applyBorder="1" applyAlignment="1">
      <alignment horizontal="center" vertical="center"/>
    </xf>
    <xf numFmtId="0" fontId="126" fillId="22" borderId="99" xfId="19" applyFont="1" applyFill="1" applyBorder="1" applyAlignment="1">
      <alignment horizontal="center" vertical="center"/>
    </xf>
    <xf numFmtId="0" fontId="127" fillId="0" borderId="96" xfId="19" applyFont="1" applyBorder="1" applyAlignment="1">
      <alignment vertical="top" wrapText="1"/>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protection hidden="1"/>
    </xf>
    <xf numFmtId="0" fontId="57" fillId="19" borderId="21" xfId="0" applyFont="1" applyFill="1" applyBorder="1" applyAlignment="1" applyProtection="1">
      <alignment horizontal="left" vertical="center" wrapText="1" indent="1"/>
      <protection hidden="1"/>
    </xf>
    <xf numFmtId="0" fontId="57" fillId="19" borderId="14" xfId="0" applyFont="1" applyFill="1" applyBorder="1" applyAlignment="1" applyProtection="1">
      <alignment horizontal="left" vertical="center" wrapText="1" indent="1"/>
      <protection hidden="1"/>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6" fillId="0" borderId="96" xfId="18" applyFont="1" applyBorder="1" applyAlignment="1" applyProtection="1">
      <alignment vertical="top" wrapText="1"/>
      <protection locked="0"/>
    </xf>
    <xf numFmtId="0" fontId="6" fillId="0" borderId="0" xfId="18" applyFont="1" applyBorder="1" applyAlignment="1" applyProtection="1">
      <alignment vertical="top" wrapText="1"/>
      <protection locked="0"/>
    </xf>
    <xf numFmtId="0" fontId="6" fillId="0" borderId="97" xfId="18" applyFont="1" applyBorder="1" applyAlignment="1" applyProtection="1">
      <alignment vertical="top" wrapText="1"/>
      <protection locked="0"/>
    </xf>
    <xf numFmtId="0" fontId="6" fillId="0" borderId="98" xfId="18" applyFont="1" applyBorder="1" applyAlignment="1" applyProtection="1">
      <alignment vertical="top" wrapText="1"/>
      <protection locked="0"/>
    </xf>
    <xf numFmtId="0" fontId="6" fillId="0" borderId="78" xfId="18" applyFont="1" applyBorder="1" applyAlignment="1" applyProtection="1">
      <alignment vertical="top" wrapText="1"/>
      <protection locked="0"/>
    </xf>
    <xf numFmtId="0" fontId="6" fillId="0" borderId="99" xfId="18" applyFont="1" applyBorder="1" applyAlignment="1" applyProtection="1">
      <alignment vertical="top" wrapText="1"/>
      <protection locked="0"/>
    </xf>
    <xf numFmtId="0" fontId="49" fillId="0" borderId="139" xfId="18" applyFont="1" applyBorder="1" applyAlignment="1" applyProtection="1">
      <alignment horizontal="center" vertical="top" wrapText="1"/>
      <protection locked="0"/>
    </xf>
    <xf numFmtId="0" fontId="49" fillId="0" borderId="140"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101" fillId="22" borderId="0" xfId="18" applyFont="1" applyFill="1" applyAlignment="1">
      <alignment horizontal="center" vertical="center"/>
    </xf>
    <xf numFmtId="0" fontId="73" fillId="0" borderId="135"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6" fillId="0" borderId="139" xfId="18" applyFont="1" applyBorder="1" applyAlignment="1" applyProtection="1">
      <alignment horizontal="center" vertical="top" wrapText="1"/>
      <protection locked="0"/>
    </xf>
    <xf numFmtId="0" fontId="6" fillId="0" borderId="140" xfId="18" applyFont="1" applyBorder="1" applyAlignment="1" applyProtection="1">
      <alignment horizontal="center" vertical="top" wrapText="1"/>
      <protection locked="0"/>
    </xf>
    <xf numFmtId="0" fontId="57" fillId="0" borderId="173" xfId="20" applyFont="1" applyBorder="1" applyAlignment="1"/>
    <xf numFmtId="0" fontId="57" fillId="0" borderId="174" xfId="20" applyFont="1" applyBorder="1" applyAlignment="1"/>
    <xf numFmtId="0" fontId="57" fillId="0" borderId="177" xfId="20" applyFont="1" applyBorder="1" applyAlignment="1"/>
    <xf numFmtId="0" fontId="57" fillId="0" borderId="178" xfId="20" applyFont="1" applyBorder="1" applyAlignment="1"/>
    <xf numFmtId="0" fontId="65" fillId="0" borderId="186" xfId="20" applyFont="1" applyBorder="1" applyAlignment="1"/>
    <xf numFmtId="0" fontId="65" fillId="0" borderId="77" xfId="20" applyFont="1" applyBorder="1" applyAlignment="1"/>
    <xf numFmtId="0" fontId="57" fillId="0" borderId="173" xfId="20" applyFont="1" applyBorder="1" applyAlignment="1">
      <alignment wrapText="1"/>
    </xf>
    <xf numFmtId="0" fontId="57" fillId="0" borderId="174" xfId="20" applyFont="1" applyBorder="1" applyAlignment="1">
      <alignment wrapText="1"/>
    </xf>
    <xf numFmtId="0" fontId="57" fillId="0" borderId="0" xfId="3" applyNumberFormat="1" applyFont="1" applyFill="1" applyBorder="1" applyAlignment="1" applyProtection="1">
      <alignment horizontal="left" vertical="top" wrapText="1" indent="2"/>
      <protection hidden="1"/>
    </xf>
    <xf numFmtId="0" fontId="57" fillId="0" borderId="0" xfId="3" applyFont="1" applyFill="1" applyBorder="1" applyAlignment="1" applyProtection="1">
      <alignment horizontal="left" vertical="top" wrapText="1" indent="2"/>
      <protection hidden="1"/>
    </xf>
    <xf numFmtId="0" fontId="57" fillId="0" borderId="5" xfId="3" quotePrefix="1" applyNumberFormat="1" applyFont="1" applyFill="1" applyBorder="1" applyAlignment="1" applyProtection="1">
      <alignment horizontal="left" vertical="top" wrapText="1" indent="2"/>
      <protection hidden="1"/>
    </xf>
    <xf numFmtId="0" fontId="57" fillId="0" borderId="0" xfId="3" quotePrefix="1" applyNumberFormat="1" applyFont="1" applyFill="1" applyBorder="1" applyAlignment="1" applyProtection="1">
      <alignment horizontal="left" vertical="top" wrapText="1" indent="2"/>
      <protection hidden="1"/>
    </xf>
    <xf numFmtId="0" fontId="141" fillId="0" borderId="193" xfId="20" applyFont="1" applyBorder="1" applyAlignment="1">
      <alignment horizontal="center"/>
    </xf>
    <xf numFmtId="0" fontId="141" fillId="0" borderId="194" xfId="20" applyFont="1" applyBorder="1" applyAlignment="1">
      <alignment horizontal="center"/>
    </xf>
    <xf numFmtId="0" fontId="141" fillId="0" borderId="195" xfId="20" applyFont="1" applyBorder="1" applyAlignment="1">
      <alignment horizontal="center"/>
    </xf>
    <xf numFmtId="0" fontId="57" fillId="0" borderId="182" xfId="20" applyFont="1" applyBorder="1" applyAlignment="1">
      <alignment wrapText="1"/>
    </xf>
    <xf numFmtId="0" fontId="57" fillId="0" borderId="0" xfId="20" applyFont="1" applyBorder="1" applyAlignment="1">
      <alignment wrapText="1"/>
    </xf>
    <xf numFmtId="0" fontId="57" fillId="0" borderId="183" xfId="20" applyFont="1" applyBorder="1" applyAlignment="1">
      <alignment wrapText="1"/>
    </xf>
    <xf numFmtId="0" fontId="57" fillId="0" borderId="126" xfId="3" applyNumberFormat="1" applyFont="1" applyBorder="1" applyAlignment="1">
      <alignment horizontal="left" vertical="center" indent="1"/>
    </xf>
    <xf numFmtId="0" fontId="57" fillId="0" borderId="184" xfId="3" applyNumberFormat="1" applyFont="1" applyBorder="1" applyAlignment="1">
      <alignment horizontal="left" vertical="center"/>
    </xf>
    <xf numFmtId="166" fontId="57" fillId="0" borderId="21" xfId="3" applyNumberFormat="1" applyFont="1" applyBorder="1" applyAlignment="1">
      <alignment horizontal="left" vertical="center" indent="1"/>
    </xf>
    <xf numFmtId="166" fontId="57" fillId="0" borderId="185" xfId="3" applyNumberFormat="1" applyFont="1" applyBorder="1" applyAlignment="1">
      <alignment horizontal="left" vertical="center" indent="1"/>
    </xf>
    <xf numFmtId="0" fontId="57" fillId="26" borderId="186" xfId="20" applyFont="1" applyFill="1" applyBorder="1"/>
    <xf numFmtId="0" fontId="57" fillId="26" borderId="77" xfId="20" applyFont="1" applyFill="1" applyBorder="1"/>
    <xf numFmtId="0" fontId="65" fillId="0" borderId="164" xfId="20" applyFont="1" applyBorder="1" applyAlignment="1">
      <alignment horizontal="center" wrapText="1"/>
    </xf>
    <xf numFmtId="0" fontId="65" fillId="0" borderId="165" xfId="20" applyFont="1" applyBorder="1" applyAlignment="1">
      <alignment horizontal="center" wrapText="1"/>
    </xf>
    <xf numFmtId="0" fontId="101" fillId="0" borderId="166" xfId="20" applyFont="1" applyBorder="1" applyAlignment="1">
      <alignment horizontal="center"/>
    </xf>
    <xf numFmtId="0" fontId="101" fillId="0" borderId="78" xfId="20" applyFont="1" applyBorder="1" applyAlignment="1">
      <alignment horizontal="center"/>
    </xf>
    <xf numFmtId="0" fontId="101" fillId="0" borderId="99" xfId="20" applyFont="1" applyBorder="1" applyAlignment="1">
      <alignment horizontal="center"/>
    </xf>
    <xf numFmtId="0" fontId="57" fillId="0" borderId="168" xfId="20" applyFont="1" applyBorder="1" applyAlignment="1"/>
    <xf numFmtId="0" fontId="57" fillId="0" borderId="169" xfId="20" applyFont="1" applyBorder="1" applyAlignment="1"/>
    <xf numFmtId="0" fontId="80" fillId="0" borderId="131" xfId="3" applyNumberFormat="1" applyFont="1" applyBorder="1" applyAlignment="1">
      <alignment horizontal="center"/>
    </xf>
    <xf numFmtId="0" fontId="57" fillId="0" borderId="126" xfId="3" applyNumberFormat="1" applyFont="1" applyBorder="1" applyAlignment="1">
      <alignment horizontal="left" vertical="center"/>
    </xf>
    <xf numFmtId="0" fontId="57" fillId="22" borderId="182" xfId="3" applyNumberFormat="1" applyFont="1" applyFill="1" applyBorder="1" applyAlignment="1">
      <alignment horizontal="left" vertical="top" wrapText="1"/>
    </xf>
    <xf numFmtId="0" fontId="57" fillId="22" borderId="0" xfId="3" applyFont="1" applyFill="1" applyBorder="1" applyAlignment="1">
      <alignment vertical="top"/>
    </xf>
    <xf numFmtId="0" fontId="57" fillId="22" borderId="18" xfId="3" applyFont="1" applyFill="1" applyBorder="1" applyAlignment="1">
      <alignment vertical="top"/>
    </xf>
    <xf numFmtId="0" fontId="65" fillId="0" borderId="191" xfId="3" applyNumberFormat="1" applyFont="1" applyBorder="1" applyAlignment="1">
      <alignment horizontal="center" vertical="center"/>
    </xf>
    <xf numFmtId="0" fontId="57" fillId="0" borderId="126" xfId="3" applyFont="1" applyBorder="1" applyAlignment="1">
      <alignment horizontal="center" vertical="center"/>
    </xf>
    <xf numFmtId="0" fontId="57" fillId="0" borderId="124" xfId="3" applyFont="1" applyBorder="1" applyAlignment="1">
      <alignment horizontal="center" vertical="center"/>
    </xf>
    <xf numFmtId="0" fontId="57"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5" fillId="0" borderId="21" xfId="3" applyNumberFormat="1" applyFont="1" applyFill="1" applyBorder="1" applyAlignment="1" applyProtection="1">
      <alignment vertical="center"/>
      <protection hidden="1"/>
    </xf>
    <xf numFmtId="0" fontId="65" fillId="0" borderId="14" xfId="3" applyNumberFormat="1" applyFont="1" applyFill="1" applyBorder="1" applyAlignment="1" applyProtection="1">
      <alignment vertical="center"/>
      <protection hidden="1"/>
    </xf>
    <xf numFmtId="0" fontId="57" fillId="0" borderId="132" xfId="3" applyNumberFormat="1" applyFont="1" applyBorder="1" applyAlignment="1" applyProtection="1">
      <alignment horizontal="center" vertical="center"/>
      <protection locked="0"/>
    </xf>
    <xf numFmtId="171" fontId="57" fillId="0" borderId="132" xfId="3" applyNumberFormat="1" applyFont="1" applyBorder="1" applyAlignment="1" applyProtection="1">
      <alignment horizontal="center"/>
      <protection locked="0"/>
    </xf>
    <xf numFmtId="0" fontId="80" fillId="0" borderId="131" xfId="3" applyFont="1" applyBorder="1" applyAlignment="1">
      <alignment horizontal="center" vertical="center" wrapText="1"/>
    </xf>
    <xf numFmtId="0" fontId="57" fillId="0" borderId="132" xfId="3" applyNumberFormat="1" applyFont="1" applyBorder="1" applyAlignment="1" applyProtection="1">
      <alignment horizontal="center"/>
      <protection locked="0"/>
    </xf>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12"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09" fillId="0" borderId="116" xfId="3" applyFont="1" applyBorder="1" applyAlignment="1">
      <alignment horizontal="center" vertical="center" wrapText="1"/>
    </xf>
    <xf numFmtId="0" fontId="110" fillId="0" borderId="13" xfId="3" applyNumberFormat="1" applyFont="1" applyFill="1" applyBorder="1" applyAlignment="1" applyProtection="1">
      <alignment vertical="top" wrapText="1"/>
      <protection hidden="1"/>
    </xf>
    <xf numFmtId="0" fontId="110" fillId="0" borderId="21" xfId="3" applyNumberFormat="1" applyFont="1" applyFill="1" applyBorder="1" applyAlignment="1" applyProtection="1">
      <alignment vertical="top" wrapText="1"/>
      <protection hidden="1"/>
    </xf>
    <xf numFmtId="0" fontId="110" fillId="0" borderId="14" xfId="3" applyNumberFormat="1" applyFont="1" applyFill="1" applyBorder="1" applyAlignment="1" applyProtection="1">
      <alignment vertical="top" wrapText="1"/>
      <protection hidden="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Fill="1" applyBorder="1" applyAlignment="1" applyProtection="1">
      <alignment vertical="top"/>
      <protection hidden="1"/>
    </xf>
    <xf numFmtId="0" fontId="83" fillId="0" borderId="0" xfId="3" applyFont="1" applyFill="1" applyBorder="1" applyAlignment="1" applyProtection="1">
      <alignment vertical="top"/>
      <protection hidden="1"/>
    </xf>
    <xf numFmtId="0" fontId="83" fillId="0" borderId="40" xfId="3" applyFont="1" applyFill="1" applyBorder="1" applyAlignment="1" applyProtection="1">
      <alignment vertical="top"/>
      <protection hidden="1"/>
    </xf>
    <xf numFmtId="0" fontId="83" fillId="0" borderId="50" xfId="3" applyFont="1" applyFill="1" applyBorder="1" applyAlignment="1" applyProtection="1">
      <alignment vertical="top"/>
      <protection hidden="1"/>
    </xf>
    <xf numFmtId="0" fontId="83" fillId="0" borderId="9" xfId="3" applyFont="1" applyFill="1" applyBorder="1" applyAlignment="1" applyProtection="1">
      <alignment vertical="top"/>
      <protection hidden="1"/>
    </xf>
    <xf numFmtId="0" fontId="83" fillId="0" borderId="59" xfId="3" applyFont="1" applyFill="1" applyBorder="1" applyAlignment="1" applyProtection="1">
      <alignment vertical="top"/>
      <protection hidden="1"/>
    </xf>
    <xf numFmtId="0" fontId="112" fillId="12" borderId="123" xfId="0" applyFont="1" applyFill="1" applyBorder="1" applyAlignment="1">
      <alignment horizontal="center" vertical="center"/>
    </xf>
    <xf numFmtId="0" fontId="112" fillId="12" borderId="126" xfId="0" applyFont="1" applyFill="1" applyBorder="1" applyAlignment="1">
      <alignment horizontal="center" vertical="center"/>
    </xf>
    <xf numFmtId="0" fontId="112" fillId="12" borderId="151"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3" xfId="0" applyNumberFormat="1" applyFont="1" applyFill="1" applyBorder="1" applyAlignment="1">
      <alignment horizontal="center" vertical="top"/>
    </xf>
    <xf numFmtId="164" fontId="113" fillId="12" borderId="126" xfId="0" applyNumberFormat="1" applyFont="1" applyFill="1" applyBorder="1" applyAlignment="1">
      <alignment horizontal="center" vertical="top"/>
    </xf>
    <xf numFmtId="164" fontId="113" fillId="12" borderId="151"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6" xfId="0" applyNumberFormat="1" applyFont="1" applyBorder="1" applyAlignment="1">
      <alignment horizontal="left" vertical="center" wrapText="1"/>
    </xf>
    <xf numFmtId="0" fontId="57" fillId="0" borderId="124"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5" xfId="3" applyNumberFormat="1" applyFont="1" applyBorder="1" applyAlignment="1" applyProtection="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65" fillId="0" borderId="0" xfId="3" applyNumberFormat="1" applyFont="1" applyAlignment="1" applyProtection="1">
      <alignment horizontal="center" vertical="center"/>
    </xf>
    <xf numFmtId="0" fontId="55" fillId="0" borderId="144" xfId="3" applyNumberFormat="1" applyFont="1" applyBorder="1" applyProtection="1"/>
    <xf numFmtId="0" fontId="55" fillId="0" borderId="145"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5" xfId="3" applyNumberFormat="1" applyFont="1" applyBorder="1" applyAlignment="1" applyProtection="1">
      <alignment horizontal="left" indent="1"/>
      <protection locked="0"/>
    </xf>
    <xf numFmtId="0" fontId="65" fillId="0" borderId="145" xfId="3" applyFont="1" applyBorder="1" applyAlignment="1" applyProtection="1">
      <alignment horizontal="left" indent="1"/>
      <protection locked="0"/>
    </xf>
    <xf numFmtId="0" fontId="65" fillId="0" borderId="146" xfId="3" applyFont="1" applyBorder="1" applyAlignment="1" applyProtection="1">
      <alignment horizontal="left" indent="1"/>
      <protection locked="0"/>
    </xf>
    <xf numFmtId="0" fontId="65" fillId="0" borderId="0" xfId="3" applyNumberFormat="1" applyFont="1" applyFill="1" applyAlignment="1" applyProtection="1">
      <alignment horizontal="center" vertical="center"/>
      <protection hidden="1"/>
    </xf>
    <xf numFmtId="0" fontId="57" fillId="0" borderId="0" xfId="3" applyFont="1" applyFill="1" applyAlignment="1" applyProtection="1">
      <alignment horizontal="center" vertical="center"/>
      <protection hidden="1"/>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54" fillId="0" borderId="0" xfId="3" applyFont="1" applyAlignment="1">
      <alignment horizontal="center" vertical="center"/>
    </xf>
    <xf numFmtId="0" fontId="57"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5" fillId="0" borderId="0" xfId="3" applyNumberFormat="1" applyFont="1" applyAlignment="1">
      <alignment horizontal="center"/>
    </xf>
    <xf numFmtId="165" fontId="65" fillId="0" borderId="0" xfId="3" applyNumberFormat="1" applyFont="1" applyAlignment="1" applyProtection="1">
      <alignment horizontal="center" vertic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3" fontId="55" fillId="0" borderId="77" xfId="3" applyNumberFormat="1" applyFont="1" applyBorder="1" applyAlignment="1" applyProtection="1">
      <alignment horizontal="right" indent="1"/>
      <protection locked="0"/>
    </xf>
    <xf numFmtId="0" fontId="54" fillId="0" borderId="0" xfId="3" applyFont="1" applyAlignment="1" applyProtection="1">
      <alignment horizontal="center"/>
    </xf>
    <xf numFmtId="0" fontId="54" fillId="0" borderId="78" xfId="3" applyFont="1" applyBorder="1" applyAlignment="1" applyProtection="1">
      <alignment horizontal="center"/>
    </xf>
    <xf numFmtId="0" fontId="62" fillId="0" borderId="0" xfId="3" applyFont="1" applyAlignment="1" applyProtection="1">
      <alignment horizontal="left" vertical="center" wrapText="1"/>
    </xf>
    <xf numFmtId="0" fontId="55" fillId="0" borderId="0" xfId="3" applyFont="1" applyBorder="1" applyAlignment="1" applyProtection="1">
      <alignment vertical="center" wrapText="1"/>
      <protection locked="0"/>
    </xf>
    <xf numFmtId="5" fontId="65" fillId="0" borderId="147" xfId="3" applyNumberFormat="1" applyFont="1" applyBorder="1" applyAlignment="1" applyProtection="1">
      <protection locked="0"/>
    </xf>
    <xf numFmtId="0" fontId="65" fillId="0" borderId="148" xfId="3" applyFont="1" applyBorder="1" applyAlignment="1" applyProtection="1">
      <protection locked="0"/>
    </xf>
    <xf numFmtId="0" fontId="62" fillId="0" borderId="0" xfId="3" applyFont="1" applyBorder="1" applyAlignment="1" applyProtection="1">
      <alignment horizontal="left" vertical="top" wrapText="1"/>
    </xf>
    <xf numFmtId="0" fontId="62" fillId="0" borderId="147"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48"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7" xfId="3" applyFont="1" applyBorder="1" applyAlignment="1" applyProtection="1">
      <alignment horizontal="center"/>
    </xf>
    <xf numFmtId="0" fontId="62" fillId="0" borderId="76" xfId="3" applyFont="1" applyBorder="1" applyAlignment="1" applyProtection="1">
      <alignment horizontal="center"/>
    </xf>
    <xf numFmtId="0" fontId="62" fillId="0" borderId="148" xfId="3" applyFont="1" applyBorder="1" applyAlignment="1" applyProtection="1">
      <alignment horizontal="center"/>
    </xf>
    <xf numFmtId="38" fontId="62" fillId="0" borderId="147"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48" xfId="3" applyNumberFormat="1" applyFont="1" applyBorder="1" applyAlignment="1" applyProtection="1">
      <alignment horizontal="right" vertical="center"/>
      <protection locked="0"/>
    </xf>
    <xf numFmtId="0" fontId="64" fillId="0" borderId="147"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48"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7" xfId="3" applyNumberFormat="1" applyFont="1" applyBorder="1" applyProtection="1">
      <protection locked="0"/>
    </xf>
    <xf numFmtId="6" fontId="62" fillId="0" borderId="148"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2" xfId="3" applyFont="1" applyBorder="1" applyAlignment="1" applyProtection="1">
      <alignment horizontal="center" vertical="center" wrapText="1"/>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Alignment="1" applyProtection="1">
      <alignment horizontal="center" vertical="center" wrapText="1"/>
    </xf>
  </cellXfs>
  <cellStyles count="21">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00000000-0005-0000-0000-00000B000000}"/>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THRESHOLD CALCULATOR v3" xfId="13"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504825</xdr:colOff>
          <xdr:row>9</xdr:row>
          <xdr:rowOff>95250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F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1476375</xdr:colOff>
          <xdr:row>9</xdr:row>
          <xdr:rowOff>95250</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F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10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10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10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10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10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1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1</xdr:col>
          <xdr:colOff>914400</xdr:colOff>
          <xdr:row>8</xdr:row>
          <xdr:rowOff>38100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15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isbe.net/Pages/ebfdistribution.aspx"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6.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22.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7.bin"/><Relationship Id="rId4" Type="http://schemas.openxmlformats.org/officeDocument/2006/relationships/hyperlink" Target="https://www.isbe.net/Pages/School-Nutrition-Programs-Food-Distribution.aspx"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zoomScaleNormal="100" workbookViewId="0">
      <selection activeCell="A18" sqref="A18"/>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121">
        <f>+'AFR20'!E4</f>
        <v>44119</v>
      </c>
      <c r="C1" s="2121"/>
      <c r="D1" s="2122"/>
      <c r="I1" s="2080" t="s">
        <v>402</v>
      </c>
      <c r="J1" s="2081"/>
      <c r="K1" s="2081"/>
      <c r="L1" s="2081"/>
      <c r="M1" s="2081"/>
      <c r="N1" s="2081"/>
      <c r="O1" s="2081"/>
      <c r="P1" s="2081"/>
      <c r="Q1" s="2081"/>
      <c r="R1" s="2081"/>
      <c r="S1" s="2081"/>
    </row>
    <row r="2" spans="1:32" ht="12" customHeight="1" x14ac:dyDescent="0.2">
      <c r="A2" s="1831" t="str">
        <f>"Due to ISBE on "</f>
        <v xml:space="preserve">Due to ISBE on </v>
      </c>
      <c r="B2" s="2123">
        <f>+'AFR20'!F4</f>
        <v>44151</v>
      </c>
      <c r="C2" s="2123"/>
      <c r="D2" s="2124"/>
      <c r="I2" s="2082" t="s">
        <v>2003</v>
      </c>
      <c r="J2" s="2081"/>
      <c r="K2" s="2081"/>
      <c r="L2" s="2081"/>
      <c r="M2" s="2081"/>
      <c r="N2" s="2081"/>
      <c r="O2" s="2081"/>
      <c r="P2" s="2081"/>
      <c r="Q2" s="2081"/>
      <c r="R2" s="2081"/>
      <c r="S2" s="2081"/>
    </row>
    <row r="3" spans="1:32" ht="12" customHeight="1" x14ac:dyDescent="0.2">
      <c r="A3" s="1834" t="str">
        <f>"SD/JA"&amp;MID('AFR20'!E2,3,2)</f>
        <v>SD/JA20</v>
      </c>
      <c r="B3" s="151"/>
      <c r="C3" s="151"/>
      <c r="D3" s="152"/>
      <c r="I3" s="2082" t="s">
        <v>52</v>
      </c>
      <c r="J3" s="2081"/>
      <c r="K3" s="2081"/>
      <c r="L3" s="2081"/>
      <c r="M3" s="2081"/>
      <c r="N3" s="2081"/>
      <c r="O3" s="2081"/>
      <c r="P3" s="2081"/>
      <c r="Q3" s="2081"/>
      <c r="R3" s="2081"/>
      <c r="S3" s="2081"/>
    </row>
    <row r="4" spans="1:32" ht="12" customHeight="1" x14ac:dyDescent="0.2">
      <c r="A4" s="37"/>
      <c r="I4" s="2082" t="s">
        <v>521</v>
      </c>
      <c r="J4" s="2081"/>
      <c r="K4" s="2081"/>
      <c r="L4" s="2081"/>
      <c r="M4" s="2081"/>
      <c r="N4" s="2081"/>
      <c r="O4" s="2081"/>
      <c r="P4" s="2081"/>
      <c r="Q4" s="2081"/>
      <c r="R4" s="2081"/>
      <c r="S4" s="2081"/>
    </row>
    <row r="5" spans="1:32" ht="14.1" customHeight="1" x14ac:dyDescent="0.2">
      <c r="B5" s="101" t="s">
        <v>2051</v>
      </c>
      <c r="C5" s="26" t="s">
        <v>904</v>
      </c>
      <c r="D5" s="81"/>
      <c r="E5" s="81"/>
      <c r="H5" s="38"/>
      <c r="I5" s="2090" t="s">
        <v>675</v>
      </c>
      <c r="J5" s="2089"/>
      <c r="K5" s="2089"/>
      <c r="L5" s="2089"/>
      <c r="M5" s="2089"/>
      <c r="N5" s="2089"/>
      <c r="O5" s="2089"/>
      <c r="P5" s="2089"/>
      <c r="Q5" s="2089"/>
      <c r="R5" s="2089"/>
      <c r="S5" s="2089"/>
      <c r="AF5" s="1827"/>
    </row>
    <row r="6" spans="1:32" ht="14.1" customHeight="1" x14ac:dyDescent="0.2">
      <c r="B6" s="101"/>
      <c r="C6" s="26" t="s">
        <v>905</v>
      </c>
      <c r="D6" s="81"/>
      <c r="E6" s="81"/>
      <c r="I6" s="2088" t="s">
        <v>877</v>
      </c>
      <c r="J6" s="2089"/>
      <c r="K6" s="2089"/>
      <c r="L6" s="2089"/>
      <c r="M6" s="2089"/>
      <c r="N6" s="2089"/>
      <c r="O6" s="2089"/>
      <c r="P6" s="2089"/>
      <c r="Q6" s="2089"/>
      <c r="R6" s="2089"/>
      <c r="S6" s="2089"/>
    </row>
    <row r="7" spans="1:32" ht="12.2" customHeight="1" x14ac:dyDescent="0.2">
      <c r="I7" s="2083" t="str">
        <f>"June 30, "&amp;'AFR20'!E2</f>
        <v>June 30, 2020</v>
      </c>
      <c r="J7" s="2084"/>
      <c r="K7" s="2084"/>
      <c r="L7" s="2084"/>
      <c r="M7" s="2084"/>
      <c r="N7" s="2084"/>
      <c r="O7" s="2084"/>
      <c r="P7" s="2084"/>
      <c r="Q7" s="2084"/>
      <c r="R7" s="2084"/>
      <c r="S7" s="2084"/>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085" t="s">
        <v>669</v>
      </c>
      <c r="J9" s="2086"/>
      <c r="K9" s="2086"/>
      <c r="L9" s="2086"/>
      <c r="M9" s="2086"/>
      <c r="N9" s="2086"/>
      <c r="O9" s="2086"/>
      <c r="P9" s="2086"/>
      <c r="Q9" s="2086"/>
      <c r="R9" s="2086"/>
      <c r="S9" s="2087"/>
      <c r="T9" s="2138" t="s">
        <v>530</v>
      </c>
      <c r="U9" s="2139"/>
      <c r="V9" s="2139"/>
      <c r="W9" s="2139"/>
      <c r="X9" s="2139"/>
      <c r="Y9" s="2139"/>
      <c r="Z9" s="2139"/>
      <c r="AA9" s="2140"/>
    </row>
    <row r="10" spans="1:32" ht="13.5" customHeight="1" x14ac:dyDescent="0.2">
      <c r="A10" s="2145" t="s">
        <v>670</v>
      </c>
      <c r="B10" s="2146"/>
      <c r="C10" s="2146"/>
      <c r="D10" s="2146"/>
      <c r="E10" s="2146"/>
      <c r="F10" s="2146"/>
      <c r="G10" s="2146"/>
      <c r="H10" s="2147"/>
      <c r="I10" s="29"/>
      <c r="J10" s="30"/>
      <c r="K10" s="28"/>
      <c r="R10" s="30"/>
      <c r="S10" s="30"/>
      <c r="T10" s="2141"/>
      <c r="U10" s="2089"/>
      <c r="V10" s="2089"/>
      <c r="W10" s="2089"/>
      <c r="X10" s="2089"/>
      <c r="Y10" s="2089"/>
      <c r="Z10" s="2089"/>
      <c r="AA10" s="2095"/>
    </row>
    <row r="11" spans="1:32" ht="14.25" customHeight="1" x14ac:dyDescent="0.2">
      <c r="A11" s="2148" t="s">
        <v>949</v>
      </c>
      <c r="B11" s="2149"/>
      <c r="C11" s="2149"/>
      <c r="D11" s="2149"/>
      <c r="E11" s="2149"/>
      <c r="F11" s="2149"/>
      <c r="G11" s="2149"/>
      <c r="H11" s="2150"/>
      <c r="I11" s="27"/>
      <c r="J11" s="71"/>
      <c r="K11" s="27"/>
      <c r="O11" s="144" t="s">
        <v>2051</v>
      </c>
      <c r="P11" s="97" t="s">
        <v>199</v>
      </c>
      <c r="Q11" s="30"/>
      <c r="R11" s="28"/>
      <c r="S11" s="27"/>
      <c r="T11" s="2142"/>
      <c r="U11" s="2143"/>
      <c r="V11" s="2143"/>
      <c r="W11" s="2143"/>
      <c r="X11" s="2143"/>
      <c r="Y11" s="2143"/>
      <c r="Z11" s="2143"/>
      <c r="AA11" s="2144"/>
    </row>
    <row r="12" spans="1:32" ht="13.5" customHeight="1" x14ac:dyDescent="0.2">
      <c r="A12" s="82" t="s">
        <v>919</v>
      </c>
      <c r="B12" s="73"/>
      <c r="C12" s="73"/>
      <c r="D12" s="73"/>
      <c r="E12" s="73"/>
      <c r="F12" s="73"/>
      <c r="G12" s="73"/>
      <c r="H12" s="50"/>
      <c r="I12" s="29"/>
      <c r="J12" s="30"/>
      <c r="K12" s="28"/>
      <c r="O12" s="145"/>
      <c r="P12" s="97" t="s">
        <v>200</v>
      </c>
      <c r="Q12" s="71"/>
      <c r="R12" s="30"/>
      <c r="S12" s="30"/>
      <c r="T12" s="82" t="s">
        <v>263</v>
      </c>
      <c r="U12" s="48"/>
      <c r="V12" s="48"/>
      <c r="W12" s="48"/>
      <c r="X12" s="48"/>
      <c r="Y12" s="43"/>
      <c r="Z12" s="43"/>
      <c r="AA12" s="44"/>
    </row>
    <row r="13" spans="1:32" ht="13.5" customHeight="1" x14ac:dyDescent="0.2">
      <c r="A13" s="2101">
        <v>39055009026</v>
      </c>
      <c r="B13" s="2102"/>
      <c r="C13" s="2102"/>
      <c r="D13" s="2102"/>
      <c r="E13" s="2102"/>
      <c r="F13" s="2102"/>
      <c r="G13" s="2102"/>
      <c r="H13" s="2103"/>
      <c r="I13" s="31"/>
      <c r="J13" s="30"/>
      <c r="K13" s="28"/>
      <c r="L13" s="30"/>
      <c r="M13" s="30"/>
      <c r="N13" s="30"/>
      <c r="O13" s="30"/>
      <c r="P13" s="30"/>
      <c r="Q13" s="30"/>
      <c r="R13" s="30"/>
      <c r="S13" s="30"/>
      <c r="T13" s="2107" t="s">
        <v>2067</v>
      </c>
      <c r="U13" s="2108"/>
      <c r="V13" s="2108"/>
      <c r="W13" s="2108"/>
      <c r="X13" s="2108"/>
      <c r="Y13" s="2109"/>
      <c r="Z13" s="2109"/>
      <c r="AA13" s="2110"/>
    </row>
    <row r="14" spans="1:32" ht="14.1" customHeight="1" x14ac:dyDescent="0.2">
      <c r="A14" s="82" t="s">
        <v>708</v>
      </c>
      <c r="B14" s="73"/>
      <c r="C14" s="73"/>
      <c r="D14" s="73"/>
      <c r="E14" s="73"/>
      <c r="F14" s="73"/>
      <c r="G14" s="73"/>
      <c r="H14" s="50"/>
      <c r="I14" s="113"/>
      <c r="S14" s="45"/>
      <c r="T14" s="82" t="s">
        <v>1318</v>
      </c>
      <c r="U14" s="48"/>
      <c r="V14" s="48"/>
      <c r="W14" s="48"/>
      <c r="X14" s="48"/>
      <c r="Y14" s="43"/>
      <c r="Z14" s="43"/>
      <c r="AA14" s="44"/>
    </row>
    <row r="15" spans="1:32" ht="13.5" customHeight="1" x14ac:dyDescent="0.2">
      <c r="A15" s="2104" t="s">
        <v>2052</v>
      </c>
      <c r="B15" s="2105"/>
      <c r="C15" s="2105"/>
      <c r="D15" s="2105"/>
      <c r="E15" s="2105"/>
      <c r="F15" s="2105"/>
      <c r="G15" s="2105"/>
      <c r="H15" s="2106"/>
      <c r="T15" s="2111" t="s">
        <v>2059</v>
      </c>
      <c r="U15" s="2068"/>
      <c r="V15" s="2068"/>
      <c r="W15" s="2068"/>
      <c r="X15" s="2068"/>
      <c r="Y15" s="2112"/>
      <c r="Z15" s="2112"/>
      <c r="AA15" s="2113"/>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074" t="s">
        <v>2106</v>
      </c>
      <c r="B17" s="2075"/>
      <c r="C17" s="2075"/>
      <c r="D17" s="2075"/>
      <c r="E17" s="2075"/>
      <c r="F17" s="2075"/>
      <c r="G17" s="2075"/>
      <c r="H17" s="2100"/>
      <c r="T17" s="2118" t="s">
        <v>2060</v>
      </c>
      <c r="U17" s="2119"/>
      <c r="V17" s="2119"/>
      <c r="W17" s="2119"/>
      <c r="X17" s="2119"/>
      <c r="Y17" s="2119"/>
      <c r="Z17" s="2119"/>
      <c r="AA17" s="2120"/>
    </row>
    <row r="18" spans="1:27" ht="13.5" customHeight="1" x14ac:dyDescent="0.2">
      <c r="A18" s="82" t="s">
        <v>527</v>
      </c>
      <c r="B18" s="73"/>
      <c r="C18" s="69"/>
      <c r="D18" s="73"/>
      <c r="E18" s="73"/>
      <c r="F18" s="73"/>
      <c r="G18" s="73"/>
      <c r="H18" s="53"/>
      <c r="I18" s="2099" t="s">
        <v>671</v>
      </c>
      <c r="J18" s="2050"/>
      <c r="K18" s="2050"/>
      <c r="L18" s="2050"/>
      <c r="M18" s="2050"/>
      <c r="N18" s="2050"/>
      <c r="O18" s="2050"/>
      <c r="P18" s="2050"/>
      <c r="Q18" s="2050"/>
      <c r="R18" s="2050"/>
      <c r="S18" s="2051"/>
      <c r="T18" s="82" t="s">
        <v>706</v>
      </c>
      <c r="U18" s="48"/>
      <c r="V18" s="69"/>
      <c r="W18" s="47"/>
      <c r="X18" s="82" t="s">
        <v>264</v>
      </c>
      <c r="Y18" s="78"/>
      <c r="Z18" s="154" t="s">
        <v>672</v>
      </c>
      <c r="AA18" s="44"/>
    </row>
    <row r="19" spans="1:27" ht="13.5" customHeight="1" x14ac:dyDescent="0.2">
      <c r="A19" s="2104" t="s">
        <v>2053</v>
      </c>
      <c r="B19" s="2060"/>
      <c r="C19" s="2060"/>
      <c r="D19" s="2060"/>
      <c r="E19" s="2060"/>
      <c r="F19" s="2060"/>
      <c r="G19" s="2060"/>
      <c r="H19" s="2040"/>
      <c r="I19" s="30"/>
      <c r="J19" s="96"/>
      <c r="K19" s="40"/>
      <c r="L19" s="38"/>
      <c r="M19" s="109" t="s">
        <v>312</v>
      </c>
      <c r="P19" s="27"/>
      <c r="Q19" s="27"/>
      <c r="R19" s="27"/>
      <c r="S19" s="31"/>
      <c r="T19" s="2104" t="s">
        <v>2061</v>
      </c>
      <c r="U19" s="2039"/>
      <c r="V19" s="2039"/>
      <c r="W19" s="2040"/>
      <c r="X19" s="2116" t="s">
        <v>2062</v>
      </c>
      <c r="Y19" s="2117"/>
      <c r="Z19" s="2114">
        <v>61727</v>
      </c>
      <c r="AA19" s="2115"/>
    </row>
    <row r="20" spans="1:27" ht="13.5" customHeight="1" x14ac:dyDescent="0.2">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
      <c r="A21" s="2038" t="s">
        <v>2054</v>
      </c>
      <c r="B21" s="2039"/>
      <c r="C21" s="2039"/>
      <c r="D21" s="2039"/>
      <c r="E21" s="2039"/>
      <c r="F21" s="2039"/>
      <c r="G21" s="2039"/>
      <c r="H21" s="2040"/>
      <c r="I21" s="2094" t="s">
        <v>673</v>
      </c>
      <c r="J21" s="2089"/>
      <c r="K21" s="2089"/>
      <c r="L21" s="2089"/>
      <c r="M21" s="2089"/>
      <c r="N21" s="2089"/>
      <c r="O21" s="2089"/>
      <c r="P21" s="2089"/>
      <c r="Q21" s="2089"/>
      <c r="R21" s="2089"/>
      <c r="S21" s="2095"/>
      <c r="T21" s="2129" t="s">
        <v>2063</v>
      </c>
      <c r="U21" s="2130"/>
      <c r="V21" s="2130"/>
      <c r="W21" s="2130"/>
      <c r="X21" s="2135" t="s">
        <v>2064</v>
      </c>
      <c r="Y21" s="2136"/>
      <c r="Z21" s="2136"/>
      <c r="AA21" s="2137"/>
    </row>
    <row r="22" spans="1:27" ht="13.5" customHeight="1" x14ac:dyDescent="0.2">
      <c r="A22" s="84" t="s">
        <v>528</v>
      </c>
      <c r="B22" s="56"/>
      <c r="C22" s="56"/>
      <c r="D22" s="56"/>
      <c r="E22" s="56"/>
      <c r="F22" s="56"/>
      <c r="G22" s="56"/>
      <c r="H22" s="57"/>
      <c r="I22" s="2096" t="s">
        <v>1412</v>
      </c>
      <c r="J22" s="2097"/>
      <c r="K22" s="2097"/>
      <c r="L22" s="2097"/>
      <c r="M22" s="2097"/>
      <c r="N22" s="2097"/>
      <c r="O22" s="2097"/>
      <c r="P22" s="2097"/>
      <c r="Q22" s="2097"/>
      <c r="R22" s="2097"/>
      <c r="S22" s="2098"/>
      <c r="T22" s="82" t="s">
        <v>1499</v>
      </c>
      <c r="U22" s="48"/>
      <c r="V22" s="69"/>
      <c r="W22" s="48"/>
      <c r="X22" s="155" t="s">
        <v>1307</v>
      </c>
      <c r="Z22" s="43"/>
      <c r="AA22" s="44"/>
    </row>
    <row r="23" spans="1:27" ht="13.5" customHeight="1" x14ac:dyDescent="0.2">
      <c r="A23" s="2091"/>
      <c r="B23" s="2092"/>
      <c r="C23" s="2092"/>
      <c r="D23" s="2092"/>
      <c r="E23" s="2092"/>
      <c r="F23" s="2092"/>
      <c r="G23" s="2092"/>
      <c r="H23" s="2093"/>
      <c r="T23" s="2074" t="s">
        <v>2065</v>
      </c>
      <c r="U23" s="2128"/>
      <c r="V23" s="2128"/>
      <c r="W23" s="2128"/>
      <c r="X23" s="2132">
        <v>44530</v>
      </c>
      <c r="Y23" s="2133"/>
      <c r="Z23" s="2133"/>
      <c r="AA23" s="2134"/>
    </row>
    <row r="24" spans="1:27" ht="14.1" customHeight="1" x14ac:dyDescent="0.2">
      <c r="A24" s="85" t="s">
        <v>672</v>
      </c>
      <c r="B24" s="46"/>
      <c r="C24" s="46"/>
      <c r="D24" s="46"/>
      <c r="E24" s="46"/>
      <c r="F24" s="46"/>
      <c r="G24" s="46"/>
      <c r="H24" s="58"/>
      <c r="J24" s="2061">
        <f>IF(B5="x",IF(AUDITCHECK!D29="AFR form Incomplete.","",IF(AUDITCHECK!D29="Deficit reduction plan is required.","School District must complete a deficit reduction plan in the 2020-2021 Budget",)),"")</f>
        <v>0</v>
      </c>
      <c r="K24" s="2061"/>
      <c r="L24" s="2061"/>
      <c r="M24" s="2061"/>
      <c r="N24" s="2061"/>
      <c r="O24" s="2061"/>
      <c r="P24" s="2061"/>
      <c r="Q24" s="2061"/>
      <c r="R24" s="2061"/>
      <c r="S24" s="2062"/>
      <c r="T24" s="102" t="s">
        <v>528</v>
      </c>
      <c r="U24" s="103"/>
      <c r="V24" s="103"/>
      <c r="W24" s="103"/>
      <c r="X24" s="104"/>
      <c r="Y24" s="104"/>
      <c r="Z24" s="104"/>
      <c r="AA24" s="105"/>
    </row>
    <row r="25" spans="1:27" ht="14.1" customHeight="1" x14ac:dyDescent="0.2">
      <c r="A25" s="2038">
        <v>62551</v>
      </c>
      <c r="B25" s="2039"/>
      <c r="C25" s="2039"/>
      <c r="D25" s="2039"/>
      <c r="E25" s="2039"/>
      <c r="F25" s="2039"/>
      <c r="G25" s="2039"/>
      <c r="H25" s="2040"/>
      <c r="I25" s="110"/>
      <c r="J25" s="2063"/>
      <c r="K25" s="2063"/>
      <c r="L25" s="2063"/>
      <c r="M25" s="2063"/>
      <c r="N25" s="2063"/>
      <c r="O25" s="2063"/>
      <c r="P25" s="2063"/>
      <c r="Q25" s="2063"/>
      <c r="R25" s="2063"/>
      <c r="S25" s="2064"/>
      <c r="T25" s="2125" t="s">
        <v>2066</v>
      </c>
      <c r="U25" s="2126"/>
      <c r="V25" s="2126"/>
      <c r="W25" s="2126"/>
      <c r="X25" s="2126"/>
      <c r="Y25" s="2126"/>
      <c r="Z25" s="2126"/>
      <c r="AA25" s="2127"/>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1152</v>
      </c>
      <c r="D27" s="116"/>
      <c r="E27" s="116"/>
      <c r="I27" s="2049" t="s">
        <v>1494</v>
      </c>
      <c r="J27" s="2050"/>
      <c r="K27" s="2050"/>
      <c r="L27" s="2050"/>
      <c r="M27" s="2050"/>
      <c r="N27" s="2050"/>
      <c r="O27" s="2050"/>
      <c r="P27" s="2050"/>
      <c r="Q27" s="2050"/>
      <c r="R27" s="2050"/>
      <c r="S27" s="2051"/>
      <c r="T27" s="127"/>
      <c r="U27" s="128"/>
      <c r="V27" s="128"/>
      <c r="W27" s="128"/>
      <c r="X27" s="128"/>
      <c r="Y27" s="128"/>
      <c r="Z27" s="128"/>
      <c r="AA27" s="129"/>
    </row>
    <row r="28" spans="1:27" ht="14.1" customHeight="1" x14ac:dyDescent="0.2">
      <c r="A28" s="148"/>
      <c r="B28" s="111"/>
      <c r="C28" s="115" t="s">
        <v>1153</v>
      </c>
      <c r="D28" s="111"/>
      <c r="E28" s="111"/>
      <c r="F28" s="111"/>
      <c r="G28" s="111"/>
      <c r="I28" s="113"/>
      <c r="S28" s="45"/>
      <c r="T28" s="127"/>
      <c r="U28" s="128"/>
      <c r="V28" s="128"/>
      <c r="W28" s="130" t="s">
        <v>1039</v>
      </c>
      <c r="X28" s="128"/>
      <c r="Y28" s="128"/>
      <c r="Z28" s="128"/>
      <c r="AA28" s="129"/>
    </row>
    <row r="29" spans="1:27" ht="14.1" customHeight="1" x14ac:dyDescent="0.2">
      <c r="A29" s="148"/>
      <c r="B29" s="133"/>
      <c r="C29" s="121" t="s">
        <v>815</v>
      </c>
      <c r="D29" s="111"/>
      <c r="E29" s="133"/>
      <c r="F29" s="137" t="s">
        <v>1305</v>
      </c>
      <c r="G29" s="111"/>
      <c r="I29" s="51"/>
      <c r="J29" s="99"/>
      <c r="K29" s="28" t="s">
        <v>572</v>
      </c>
      <c r="L29" s="144" t="s">
        <v>2068</v>
      </c>
      <c r="M29" s="40" t="s">
        <v>99</v>
      </c>
      <c r="N29" s="32" t="s">
        <v>1506</v>
      </c>
      <c r="O29" s="32"/>
      <c r="P29" s="32"/>
      <c r="Q29" s="32"/>
      <c r="R29" s="32"/>
      <c r="S29" s="120"/>
      <c r="T29" s="6"/>
      <c r="U29" s="6"/>
      <c r="V29" s="6"/>
      <c r="W29" s="6"/>
      <c r="X29" s="6"/>
      <c r="Y29" s="6"/>
      <c r="Z29" s="6"/>
      <c r="AA29" s="129"/>
    </row>
    <row r="30" spans="1:27" ht="13.5" customHeight="1" x14ac:dyDescent="0.2">
      <c r="A30" s="149"/>
      <c r="B30" s="133" t="s">
        <v>2068</v>
      </c>
      <c r="C30" s="121" t="s">
        <v>1154</v>
      </c>
      <c r="D30" s="28"/>
      <c r="E30" s="28"/>
      <c r="F30" s="136"/>
      <c r="G30" s="111"/>
      <c r="H30" s="111"/>
      <c r="I30" s="51"/>
      <c r="J30" s="99"/>
      <c r="K30" s="28" t="s">
        <v>572</v>
      </c>
      <c r="L30" s="144" t="s">
        <v>2068</v>
      </c>
      <c r="M30" s="40" t="s">
        <v>99</v>
      </c>
      <c r="N30" s="32" t="s">
        <v>1495</v>
      </c>
      <c r="O30" s="32"/>
      <c r="P30" s="32"/>
      <c r="Q30" s="32"/>
      <c r="R30" s="32"/>
      <c r="S30" s="52"/>
      <c r="T30" s="6"/>
      <c r="U30" s="6"/>
      <c r="V30" s="6"/>
      <c r="W30" s="6"/>
      <c r="X30" s="6"/>
      <c r="Y30" s="6"/>
      <c r="Z30" s="6"/>
      <c r="AA30" s="45"/>
    </row>
    <row r="31" spans="1:27" ht="13.5" customHeight="1" x14ac:dyDescent="0.2">
      <c r="A31" s="149"/>
      <c r="B31" s="133"/>
      <c r="C31" s="121" t="s">
        <v>1155</v>
      </c>
      <c r="D31" s="28"/>
      <c r="E31" s="28"/>
      <c r="F31" s="28"/>
      <c r="G31" s="28"/>
      <c r="H31" s="28"/>
      <c r="I31" s="51"/>
      <c r="J31" s="99"/>
      <c r="K31" s="40" t="s">
        <v>879</v>
      </c>
      <c r="L31" s="144" t="s">
        <v>2068</v>
      </c>
      <c r="M31" s="40" t="s">
        <v>99</v>
      </c>
      <c r="N31" s="32" t="s">
        <v>1583</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703</v>
      </c>
      <c r="N35" s="33"/>
      <c r="O35" s="33"/>
      <c r="P35" s="2060"/>
      <c r="Q35" s="2039"/>
      <c r="R35" s="2039"/>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074" t="s">
        <v>2055</v>
      </c>
      <c r="B38" s="2075"/>
      <c r="C38" s="2075"/>
      <c r="D38" s="2075"/>
      <c r="E38" s="2075"/>
      <c r="F38" s="2039"/>
      <c r="G38" s="2039"/>
      <c r="H38" s="2040"/>
      <c r="I38" s="2067"/>
      <c r="J38" s="2068"/>
      <c r="K38" s="2068"/>
      <c r="L38" s="2068"/>
      <c r="M38" s="2068"/>
      <c r="N38" s="2068"/>
      <c r="O38" s="2068"/>
      <c r="P38" s="2069"/>
      <c r="Q38" s="2069"/>
      <c r="R38" s="2069"/>
      <c r="S38" s="2070"/>
      <c r="T38" s="2111"/>
      <c r="U38" s="2068"/>
      <c r="V38" s="2068"/>
      <c r="W38" s="2068"/>
      <c r="X38" s="2069"/>
      <c r="Y38" s="2069"/>
      <c r="Z38" s="2069"/>
      <c r="AA38" s="2070"/>
    </row>
    <row r="39" spans="1:27" ht="12" customHeight="1" x14ac:dyDescent="0.2">
      <c r="A39" s="2044" t="s">
        <v>528</v>
      </c>
      <c r="B39" s="2045"/>
      <c r="C39" s="69"/>
      <c r="D39" s="66"/>
      <c r="E39" s="66"/>
      <c r="F39" s="76"/>
      <c r="G39" s="66"/>
      <c r="H39" s="53"/>
      <c r="I39" s="2044" t="s">
        <v>528</v>
      </c>
      <c r="J39" s="2045"/>
      <c r="K39" s="2045"/>
      <c r="L39" s="2045"/>
      <c r="M39" s="2045"/>
      <c r="N39" s="64"/>
      <c r="O39" s="69"/>
      <c r="P39" s="69"/>
      <c r="Q39" s="75"/>
      <c r="R39" s="69"/>
      <c r="S39" s="53"/>
      <c r="T39" s="69" t="s">
        <v>528</v>
      </c>
      <c r="U39" s="48"/>
      <c r="V39" s="69"/>
      <c r="W39" s="47"/>
      <c r="X39" s="75"/>
      <c r="Y39" s="43"/>
      <c r="Z39" s="43"/>
      <c r="AA39" s="44"/>
    </row>
    <row r="40" spans="1:27" ht="13.5" customHeight="1" x14ac:dyDescent="0.2">
      <c r="A40" s="2052" t="s">
        <v>2056</v>
      </c>
      <c r="B40" s="2053"/>
      <c r="C40" s="2054"/>
      <c r="D40" s="2054"/>
      <c r="E40" s="2054"/>
      <c r="F40" s="2055"/>
      <c r="G40" s="2055"/>
      <c r="H40" s="2056"/>
      <c r="I40" s="2077"/>
      <c r="J40" s="2078"/>
      <c r="K40" s="2078"/>
      <c r="L40" s="2078"/>
      <c r="M40" s="2078"/>
      <c r="N40" s="2078"/>
      <c r="O40" s="2078"/>
      <c r="P40" s="2078"/>
      <c r="Q40" s="2078"/>
      <c r="R40" s="2078"/>
      <c r="S40" s="2079"/>
      <c r="T40" s="2077"/>
      <c r="U40" s="2131"/>
      <c r="V40" s="2078"/>
      <c r="W40" s="2078"/>
      <c r="X40" s="2078"/>
      <c r="Y40" s="2078"/>
      <c r="Z40" s="2078"/>
      <c r="AA40" s="2079"/>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066" t="s">
        <v>2057</v>
      </c>
      <c r="B42" s="2058"/>
      <c r="C42" s="2059"/>
      <c r="D42" s="2057" t="s">
        <v>2058</v>
      </c>
      <c r="E42" s="2058"/>
      <c r="F42" s="2058"/>
      <c r="G42" s="2058"/>
      <c r="H42" s="2059"/>
      <c r="I42" s="2041"/>
      <c r="J42" s="2042"/>
      <c r="K42" s="2042"/>
      <c r="L42" s="2042"/>
      <c r="M42" s="2042"/>
      <c r="N42" s="2042"/>
      <c r="O42" s="2043"/>
      <c r="P42" s="2076"/>
      <c r="Q42" s="2042"/>
      <c r="R42" s="2042"/>
      <c r="S42" s="2043"/>
      <c r="T42" s="2041"/>
      <c r="U42" s="2042"/>
      <c r="V42" s="2042"/>
      <c r="W42" s="2043"/>
      <c r="X42" s="2076"/>
      <c r="Y42" s="2042"/>
      <c r="Z42" s="2042"/>
      <c r="AA42" s="2043"/>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071"/>
      <c r="B44" s="2072"/>
      <c r="C44" s="2072"/>
      <c r="D44" s="2072"/>
      <c r="E44" s="2072"/>
      <c r="F44" s="2072"/>
      <c r="G44" s="2072"/>
      <c r="H44" s="2073"/>
      <c r="I44" s="2046"/>
      <c r="J44" s="2047"/>
      <c r="K44" s="2047"/>
      <c r="L44" s="2047"/>
      <c r="M44" s="2047"/>
      <c r="N44" s="2047"/>
      <c r="O44" s="2047"/>
      <c r="P44" s="2047"/>
      <c r="Q44" s="2047"/>
      <c r="R44" s="2047"/>
      <c r="S44" s="2048"/>
      <c r="T44" s="2046"/>
      <c r="U44" s="2065"/>
      <c r="V44" s="2065"/>
      <c r="W44" s="2065"/>
      <c r="X44" s="2065"/>
      <c r="Y44" s="2065"/>
      <c r="Z44" s="2047"/>
      <c r="AA44" s="2048"/>
    </row>
    <row r="45" spans="1:27" ht="13.5" customHeight="1" x14ac:dyDescent="0.2">
      <c r="A45" s="41" t="s">
        <v>185</v>
      </c>
      <c r="Q45" s="41" t="s">
        <v>1402</v>
      </c>
      <c r="R45" s="41"/>
      <c r="S45" s="41"/>
      <c r="T45" s="143"/>
      <c r="U45" s="41"/>
      <c r="V45" s="41"/>
      <c r="W45" s="41"/>
      <c r="X45" s="41"/>
      <c r="Y45" s="41"/>
      <c r="Z45" s="41"/>
      <c r="AA45" s="41"/>
    </row>
    <row r="46" spans="1:27" ht="10.5" customHeight="1" x14ac:dyDescent="0.2">
      <c r="A46" s="1835" t="str">
        <f>"ISBE Form SD50-35/JA50-60 (05/"&amp;MID('AFR20'!E2,3,2)&amp;"-version"&amp;'AFR20'!F2&amp;")"</f>
        <v>ISBE Form SD50-35/JA50-60 (05/20-version1)</v>
      </c>
      <c r="B46" s="112"/>
      <c r="C46" s="112"/>
      <c r="D46" s="1836"/>
      <c r="E46" s="41"/>
      <c r="F46" s="41"/>
      <c r="G46" s="41"/>
      <c r="Q46" s="29" t="s">
        <v>1403</v>
      </c>
      <c r="R46" s="41"/>
      <c r="S46" s="41"/>
      <c r="T46" s="41"/>
      <c r="U46" s="41"/>
      <c r="V46" s="41"/>
      <c r="W46" s="41"/>
      <c r="X46" s="41"/>
      <c r="Y46" s="41"/>
      <c r="Z46" s="41"/>
      <c r="AA46" s="41"/>
    </row>
    <row r="47" spans="1:27" x14ac:dyDescent="0.2">
      <c r="A47" s="134"/>
      <c r="Q47" s="41" t="s">
        <v>1891</v>
      </c>
      <c r="R47" s="41"/>
      <c r="S47" s="41"/>
      <c r="T47" s="41"/>
      <c r="U47" s="41"/>
      <c r="V47" s="41"/>
      <c r="W47" s="41"/>
      <c r="X47" s="41"/>
      <c r="Y47" s="41"/>
      <c r="Z47" s="41"/>
      <c r="AA47" s="41"/>
    </row>
    <row r="48" spans="1:27" x14ac:dyDescent="0.2">
      <c r="Q48" s="41" t="s">
        <v>1892</v>
      </c>
      <c r="R48" s="41"/>
      <c r="S48" s="41"/>
      <c r="T48" s="41"/>
      <c r="U48" s="41"/>
      <c r="V48" s="41"/>
      <c r="W48" s="41"/>
      <c r="X48" s="41"/>
      <c r="Y48" s="41"/>
      <c r="Z48" s="41"/>
      <c r="AA48" s="41"/>
    </row>
  </sheetData>
  <sheetProtection algorithmName="SHA-512" hashValue="7UkjaSeN62r0oVEmD9JDp7Ry+wSHU77UzXCSET3TIFeq8uAKVw2XARs4hzzHYGOL8hdEn/o8aYJoo42/ORZHrw==" saltValue="xys1/qgTYyszYmqC7JmG4A==" spinCount="100000" sheet="1" objects="1" scenarios="1"/>
  <mergeCells count="54">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5"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colorId="8" zoomScale="110" zoomScaleNormal="110" workbookViewId="0">
      <selection activeCell="B30" sqref="B30"/>
    </sheetView>
  </sheetViews>
  <sheetFormatPr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12" t="s">
        <v>104</v>
      </c>
      <c r="B1" s="307"/>
      <c r="C1" s="307"/>
      <c r="D1" s="307"/>
      <c r="E1" s="307"/>
    </row>
    <row r="2" spans="1:8" ht="39.75" customHeight="1" x14ac:dyDescent="0.2">
      <c r="A2" s="2289" t="s">
        <v>1779</v>
      </c>
      <c r="B2" s="1730" t="str">
        <f>"Taxes Received 7-1-"&amp;MID('AFR20'!E2,3,2)-1&amp;" thru 6-30-"&amp;MID('AFR20'!E2,3,2)&amp;" (from "&amp;'AFR20'!E2-2&amp;" Levy &amp; Prior Levies)  *"</f>
        <v>Taxes Received 7-1-19 thru 6-30-20 (from 2018 Levy &amp; Prior Levies)  *</v>
      </c>
      <c r="C2" s="1731" t="str">
        <f>"Taxes Received            (from the "&amp;'AFR20'!E2-1&amp;" Levy)"</f>
        <v>Taxes Received            (from the 2019 Levy)</v>
      </c>
      <c r="D2" s="1731" t="str">
        <f>"Taxes Received (from "&amp;'AFR20'!E2-2&amp;" &amp; Prior Levies)"</f>
        <v>Taxes Received (from 2018 &amp; Prior Levies)</v>
      </c>
      <c r="E2" s="1731" t="str">
        <f>"Total Estimated Taxes (from the "&amp;'AFR20'!E2-1&amp;" Levy)   "</f>
        <v xml:space="preserve">Total Estimated Taxes (from the 2019 Levy)   </v>
      </c>
      <c r="F2" s="1731" t="str">
        <f>"Estimated Taxes Due (from the "&amp;'AFR20'!E2-1&amp;" Levy)"</f>
        <v>Estimated Taxes Due (from the 2019 Levy)</v>
      </c>
      <c r="H2" s="548"/>
    </row>
    <row r="3" spans="1:8" ht="12" customHeight="1" x14ac:dyDescent="0.2">
      <c r="A3" s="2290"/>
      <c r="B3" s="1294"/>
      <c r="C3" s="1295"/>
      <c r="D3" s="1296" t="s">
        <v>254</v>
      </c>
      <c r="E3" s="1295"/>
      <c r="F3" s="1296" t="s">
        <v>255</v>
      </c>
    </row>
    <row r="4" spans="1:8" ht="13.7" customHeight="1" x14ac:dyDescent="0.2">
      <c r="A4" s="579" t="s">
        <v>1145</v>
      </c>
      <c r="B4" s="1721">
        <f>'Revenues 9-14'!C5</f>
        <v>3130904</v>
      </c>
      <c r="C4" s="1722">
        <v>691611</v>
      </c>
      <c r="D4" s="1723">
        <f>B4-C4</f>
        <v>2439293</v>
      </c>
      <c r="E4" s="1722">
        <v>3380854</v>
      </c>
      <c r="F4" s="1723">
        <f>E4-C4</f>
        <v>2689243</v>
      </c>
    </row>
    <row r="5" spans="1:8" ht="13.7" customHeight="1" x14ac:dyDescent="0.2">
      <c r="A5" s="579" t="s">
        <v>865</v>
      </c>
      <c r="B5" s="1724">
        <f>'Revenues 9-14'!D5</f>
        <v>478342</v>
      </c>
      <c r="C5" s="1664">
        <v>105664</v>
      </c>
      <c r="D5" s="1725">
        <f t="shared" ref="D5:D18" si="0">B5-C5</f>
        <v>372678</v>
      </c>
      <c r="E5" s="1664">
        <v>516527</v>
      </c>
      <c r="F5" s="1725">
        <f>E5-C5</f>
        <v>410863</v>
      </c>
    </row>
    <row r="6" spans="1:8" ht="13.7" customHeight="1" x14ac:dyDescent="0.2">
      <c r="A6" s="579" t="s">
        <v>408</v>
      </c>
      <c r="B6" s="1724">
        <f>'Revenues 9-14'!E5</f>
        <v>166062</v>
      </c>
      <c r="C6" s="1664">
        <v>38378</v>
      </c>
      <c r="D6" s="1725">
        <f t="shared" si="0"/>
        <v>127684</v>
      </c>
      <c r="E6" s="1664">
        <v>187605</v>
      </c>
      <c r="F6" s="1725">
        <f t="shared" ref="F6:F18" si="1">E6-C6</f>
        <v>149227</v>
      </c>
    </row>
    <row r="7" spans="1:8" ht="13.7" customHeight="1" x14ac:dyDescent="0.2">
      <c r="A7" s="579" t="s">
        <v>154</v>
      </c>
      <c r="B7" s="1724">
        <f>'Revenues 9-14'!F5</f>
        <v>172382</v>
      </c>
      <c r="C7" s="1664">
        <v>36870</v>
      </c>
      <c r="D7" s="1725">
        <f t="shared" si="0"/>
        <v>135512</v>
      </c>
      <c r="E7" s="1664">
        <v>180237</v>
      </c>
      <c r="F7" s="1725">
        <f t="shared" si="1"/>
        <v>143367</v>
      </c>
    </row>
    <row r="8" spans="1:8" ht="13.7" customHeight="1" x14ac:dyDescent="0.2">
      <c r="A8" s="579" t="s">
        <v>1169</v>
      </c>
      <c r="B8" s="1724">
        <f>'Revenues 9-14'!G5</f>
        <v>78526</v>
      </c>
      <c r="C8" s="1664">
        <v>16793</v>
      </c>
      <c r="D8" s="1725">
        <f t="shared" si="0"/>
        <v>61733</v>
      </c>
      <c r="E8" s="1664">
        <v>82089</v>
      </c>
      <c r="F8" s="1725">
        <f t="shared" si="1"/>
        <v>65296</v>
      </c>
    </row>
    <row r="9" spans="1:8" ht="13.7" customHeight="1" x14ac:dyDescent="0.2">
      <c r="A9" s="579" t="s">
        <v>405</v>
      </c>
      <c r="B9" s="1724">
        <f>'Revenues 9-14'!H5</f>
        <v>0</v>
      </c>
      <c r="C9" s="1664"/>
      <c r="D9" s="1725">
        <f t="shared" si="0"/>
        <v>0</v>
      </c>
      <c r="E9" s="1664"/>
      <c r="F9" s="1725">
        <f t="shared" si="1"/>
        <v>0</v>
      </c>
    </row>
    <row r="10" spans="1:8" ht="13.7" customHeight="1" x14ac:dyDescent="0.2">
      <c r="A10" s="579" t="s">
        <v>404</v>
      </c>
      <c r="B10" s="1724">
        <f>'Revenues 9-14'!I5</f>
        <v>7516</v>
      </c>
      <c r="C10" s="1664"/>
      <c r="D10" s="1725">
        <f t="shared" si="0"/>
        <v>7516</v>
      </c>
      <c r="E10" s="1664"/>
      <c r="F10" s="1725">
        <f t="shared" si="1"/>
        <v>0</v>
      </c>
    </row>
    <row r="11" spans="1:8" x14ac:dyDescent="0.2">
      <c r="A11" s="579" t="s">
        <v>406</v>
      </c>
      <c r="B11" s="1724">
        <f>'Revenues 9-14'!J5</f>
        <v>179777</v>
      </c>
      <c r="C11" s="1664">
        <v>33759</v>
      </c>
      <c r="D11" s="1725">
        <f t="shared" si="0"/>
        <v>146018</v>
      </c>
      <c r="E11" s="1664">
        <v>165028</v>
      </c>
      <c r="F11" s="1725">
        <f t="shared" si="1"/>
        <v>131269</v>
      </c>
    </row>
    <row r="12" spans="1:8" ht="13.7" customHeight="1" x14ac:dyDescent="0.2">
      <c r="A12" s="579" t="s">
        <v>156</v>
      </c>
      <c r="B12" s="1724">
        <f>'Revenues 9-14'!K5</f>
        <v>43479</v>
      </c>
      <c r="C12" s="1664">
        <v>9604</v>
      </c>
      <c r="D12" s="1725">
        <f t="shared" si="0"/>
        <v>33875</v>
      </c>
      <c r="E12" s="1664">
        <v>46948</v>
      </c>
      <c r="F12" s="1725">
        <f t="shared" si="1"/>
        <v>37344</v>
      </c>
    </row>
    <row r="13" spans="1:8" ht="13.7" customHeight="1" x14ac:dyDescent="0.2">
      <c r="A13" s="579" t="s">
        <v>930</v>
      </c>
      <c r="B13" s="1724">
        <f>SUM('Revenues 9-14'!C6:D6)</f>
        <v>43480</v>
      </c>
      <c r="C13" s="1664">
        <v>9604</v>
      </c>
      <c r="D13" s="1725">
        <f t="shared" si="0"/>
        <v>33876</v>
      </c>
      <c r="E13" s="1664">
        <v>46948</v>
      </c>
      <c r="F13" s="1725">
        <f t="shared" si="1"/>
        <v>37344</v>
      </c>
    </row>
    <row r="14" spans="1:8" ht="13.7" customHeight="1" x14ac:dyDescent="0.2">
      <c r="A14" s="579" t="s">
        <v>407</v>
      </c>
      <c r="B14" s="1724">
        <f>SUM('Revenues 9-14'!C7:D7,'Revenues 9-14'!F7:H7)</f>
        <v>34800</v>
      </c>
      <c r="C14" s="1664">
        <v>7691</v>
      </c>
      <c r="D14" s="1725">
        <f t="shared" si="0"/>
        <v>27109</v>
      </c>
      <c r="E14" s="1664">
        <v>37597</v>
      </c>
      <c r="F14" s="1725">
        <f t="shared" si="1"/>
        <v>29906</v>
      </c>
    </row>
    <row r="15" spans="1:8" ht="13.7" customHeight="1" x14ac:dyDescent="0.2">
      <c r="A15" s="579" t="s">
        <v>1148</v>
      </c>
      <c r="B15" s="1724">
        <f>SUM('Revenues 9-14'!D9:E9,'Revenues 9-14'!H9)</f>
        <v>0</v>
      </c>
      <c r="C15" s="1664"/>
      <c r="D15" s="1725">
        <f t="shared" si="0"/>
        <v>0</v>
      </c>
      <c r="E15" s="1664"/>
      <c r="F15" s="1725">
        <f t="shared" si="1"/>
        <v>0</v>
      </c>
    </row>
    <row r="16" spans="1:8" ht="13.7" customHeight="1" x14ac:dyDescent="0.2">
      <c r="A16" s="579" t="s">
        <v>1149</v>
      </c>
      <c r="B16" s="1724">
        <f>'Revenues 9-14'!G8</f>
        <v>148431</v>
      </c>
      <c r="C16" s="1664">
        <v>31750</v>
      </c>
      <c r="D16" s="1725">
        <f t="shared" si="0"/>
        <v>116681</v>
      </c>
      <c r="E16" s="1664">
        <v>155204</v>
      </c>
      <c r="F16" s="1725">
        <f t="shared" si="1"/>
        <v>123454</v>
      </c>
    </row>
    <row r="17" spans="1:6" ht="13.7" customHeight="1" x14ac:dyDescent="0.2">
      <c r="A17" s="579" t="s">
        <v>1150</v>
      </c>
      <c r="B17" s="1724">
        <f>'Revenues 9-14'!C10</f>
        <v>0</v>
      </c>
      <c r="C17" s="1664"/>
      <c r="D17" s="1725">
        <f t="shared" si="0"/>
        <v>0</v>
      </c>
      <c r="E17" s="1664"/>
      <c r="F17" s="1725">
        <f t="shared" si="1"/>
        <v>0</v>
      </c>
    </row>
    <row r="18" spans="1:6" ht="13.7" customHeight="1" x14ac:dyDescent="0.2">
      <c r="A18" s="579" t="s">
        <v>757</v>
      </c>
      <c r="B18" s="1724">
        <f>SUM('Revenues 9-14'!C11:K11)</f>
        <v>0</v>
      </c>
      <c r="C18" s="1664"/>
      <c r="D18" s="1725">
        <f t="shared" si="0"/>
        <v>0</v>
      </c>
      <c r="E18" s="1664"/>
      <c r="F18" s="1725">
        <f t="shared" si="1"/>
        <v>0</v>
      </c>
    </row>
    <row r="19" spans="1:6" ht="13.7" customHeight="1" thickBot="1" x14ac:dyDescent="0.25">
      <c r="A19" s="1432" t="s">
        <v>1151</v>
      </c>
      <c r="B19" s="1726">
        <f>SUM(B4:B18)</f>
        <v>4483699</v>
      </c>
      <c r="C19" s="1726">
        <f>SUM(C4:C18)</f>
        <v>981724</v>
      </c>
      <c r="D19" s="1726">
        <f>SUM(D4:D18)</f>
        <v>3501975</v>
      </c>
      <c r="E19" s="1726">
        <f>SUM(E4:E18)</f>
        <v>4799037</v>
      </c>
      <c r="F19" s="1726">
        <f>SUM(F4:F18)</f>
        <v>3817313</v>
      </c>
    </row>
    <row r="20" spans="1:6" ht="13.5" thickTop="1" x14ac:dyDescent="0.2">
      <c r="B20" s="578"/>
      <c r="F20" s="580"/>
    </row>
    <row r="21" spans="1:6" x14ac:dyDescent="0.2">
      <c r="A21" s="581" t="s">
        <v>1785</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34" colorId="8" zoomScale="110" zoomScaleNormal="110" workbookViewId="0">
      <selection activeCell="B30" sqref="B30"/>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311" t="s">
        <v>625</v>
      </c>
      <c r="B1" s="2309"/>
      <c r="C1" s="585"/>
    </row>
    <row r="2" spans="1:7" ht="33.75" x14ac:dyDescent="0.2">
      <c r="A2" s="2316" t="s">
        <v>1779</v>
      </c>
      <c r="B2" s="2317"/>
      <c r="C2" s="1845" t="str">
        <f>"Outstanding        Beginning July 1, "&amp;'AFR20'!$E$2-1</f>
        <v>Outstanding        Beginning July 1, 2019</v>
      </c>
      <c r="D2" s="1845" t="str">
        <f>"Issued                                        July 1, "&amp;'AFR20'!$E$2-1&amp;" thru           June 30, "&amp;'AFR20'!$E$2</f>
        <v>Issued                                        July 1, 2019 thru           June 30, 2020</v>
      </c>
      <c r="E2" s="1845" t="str">
        <f>"Retired                                        July 1, "&amp;'AFR20'!$E$2-1&amp;" thru           June 30, "&amp;'AFR20'!$E$2</f>
        <v>Retired                                        July 1, 2019 thru           June 30, 2020</v>
      </c>
      <c r="F2" s="1845" t="str">
        <f>"Outstanding            Ending June 30, "&amp;'AFR20'!$E$2</f>
        <v>Outstanding            Ending June 30, 2020</v>
      </c>
    </row>
    <row r="3" spans="1:7" ht="15.75" customHeight="1" x14ac:dyDescent="0.2">
      <c r="A3" s="2318" t="s">
        <v>1104</v>
      </c>
      <c r="B3" s="2319"/>
      <c r="C3" s="2312"/>
      <c r="D3" s="2313"/>
      <c r="E3" s="2313"/>
      <c r="F3" s="2314"/>
    </row>
    <row r="4" spans="1:7" ht="12.75" customHeight="1" thickBot="1" x14ac:dyDescent="0.25">
      <c r="A4" s="2306" t="s">
        <v>626</v>
      </c>
      <c r="B4" s="2307"/>
      <c r="C4" s="1656"/>
      <c r="D4" s="1656"/>
      <c r="E4" s="1656"/>
      <c r="F4" s="1732">
        <f>SUM(C4+D4)-E4</f>
        <v>0</v>
      </c>
    </row>
    <row r="5" spans="1:7" ht="15.75" customHeight="1" thickTop="1" x14ac:dyDescent="0.2">
      <c r="A5" s="2310" t="s">
        <v>1101</v>
      </c>
      <c r="B5" s="2305"/>
      <c r="C5" s="2299"/>
      <c r="D5" s="2300"/>
      <c r="E5" s="2300"/>
      <c r="F5" s="2301"/>
    </row>
    <row r="6" spans="1:7" ht="12.75" customHeight="1" thickBot="1" x14ac:dyDescent="0.25">
      <c r="A6" s="587" t="s">
        <v>64</v>
      </c>
      <c r="B6" s="588"/>
      <c r="C6" s="1733"/>
      <c r="D6" s="1664"/>
      <c r="E6" s="1733"/>
      <c r="F6" s="1732">
        <f t="shared" ref="F6:F14" si="0">SUM(C6+D6)-E6</f>
        <v>0</v>
      </c>
    </row>
    <row r="7" spans="1:7" ht="12.75" customHeight="1" thickTop="1" thickBot="1" x14ac:dyDescent="0.25">
      <c r="A7" s="587" t="s">
        <v>6</v>
      </c>
      <c r="B7" s="588"/>
      <c r="C7" s="1733"/>
      <c r="D7" s="1664"/>
      <c r="E7" s="1733"/>
      <c r="F7" s="1732">
        <f t="shared" si="0"/>
        <v>0</v>
      </c>
    </row>
    <row r="8" spans="1:7" ht="12.75" customHeight="1" thickTop="1" thickBot="1" x14ac:dyDescent="0.25">
      <c r="A8" s="587" t="s">
        <v>505</v>
      </c>
      <c r="B8" s="588"/>
      <c r="C8" s="1733"/>
      <c r="D8" s="1664"/>
      <c r="E8" s="1733"/>
      <c r="F8" s="1732">
        <f t="shared" si="0"/>
        <v>0</v>
      </c>
    </row>
    <row r="9" spans="1:7" ht="12.75" customHeight="1" thickTop="1" thickBot="1" x14ac:dyDescent="0.25">
      <c r="A9" s="587" t="s">
        <v>506</v>
      </c>
      <c r="B9" s="588"/>
      <c r="C9" s="1733"/>
      <c r="D9" s="1664"/>
      <c r="E9" s="1733"/>
      <c r="F9" s="1732">
        <f t="shared" si="0"/>
        <v>0</v>
      </c>
    </row>
    <row r="10" spans="1:7" ht="12.75" customHeight="1" thickTop="1" thickBot="1" x14ac:dyDescent="0.25">
      <c r="A10" s="587" t="s">
        <v>507</v>
      </c>
      <c r="B10" s="588"/>
      <c r="C10" s="1733"/>
      <c r="D10" s="1664"/>
      <c r="E10" s="1733"/>
      <c r="F10" s="1732">
        <f t="shared" si="0"/>
        <v>0</v>
      </c>
    </row>
    <row r="11" spans="1:7" ht="12.75" customHeight="1" thickTop="1" thickBot="1" x14ac:dyDescent="0.25">
      <c r="A11" s="587" t="s">
        <v>338</v>
      </c>
      <c r="B11" s="588"/>
      <c r="C11" s="1733"/>
      <c r="D11" s="1664"/>
      <c r="E11" s="1733"/>
      <c r="F11" s="1732">
        <f t="shared" si="0"/>
        <v>0</v>
      </c>
    </row>
    <row r="12" spans="1:7" ht="12.75" customHeight="1" thickTop="1" thickBot="1" x14ac:dyDescent="0.25">
      <c r="A12" s="587" t="s">
        <v>1147</v>
      </c>
      <c r="B12" s="588"/>
      <c r="C12" s="1733"/>
      <c r="D12" s="1664"/>
      <c r="E12" s="1733"/>
      <c r="F12" s="1732">
        <f t="shared" si="0"/>
        <v>0</v>
      </c>
    </row>
    <row r="13" spans="1:7" ht="12.75" customHeight="1" thickTop="1" thickBot="1" x14ac:dyDescent="0.25">
      <c r="A13" s="587" t="s">
        <v>385</v>
      </c>
      <c r="B13" s="588"/>
      <c r="C13" s="1733"/>
      <c r="D13" s="1664"/>
      <c r="E13" s="1733"/>
      <c r="F13" s="1732">
        <f t="shared" si="0"/>
        <v>0</v>
      </c>
    </row>
    <row r="14" spans="1:7" ht="12.75" customHeight="1" thickTop="1" thickBot="1" x14ac:dyDescent="0.25">
      <c r="A14" s="587" t="s">
        <v>445</v>
      </c>
      <c r="B14" s="588"/>
      <c r="C14" s="1733"/>
      <c r="D14" s="1664"/>
      <c r="E14" s="1733"/>
      <c r="F14" s="1732">
        <f t="shared" si="0"/>
        <v>0</v>
      </c>
    </row>
    <row r="15" spans="1:7" ht="14.25" thickTop="1" thickBot="1" x14ac:dyDescent="0.25">
      <c r="A15" s="2302" t="s">
        <v>627</v>
      </c>
      <c r="B15" s="2303"/>
      <c r="C15" s="1732">
        <f>SUM(C6:C14)</f>
        <v>0</v>
      </c>
      <c r="D15" s="1732">
        <f>SUM(D6:D14)</f>
        <v>0</v>
      </c>
      <c r="E15" s="1732">
        <f>SUM(E6:E14)</f>
        <v>0</v>
      </c>
      <c r="F15" s="1732">
        <f>SUM(F6:F14)</f>
        <v>0</v>
      </c>
      <c r="G15" s="473"/>
    </row>
    <row r="16" spans="1:7" s="197" customFormat="1" ht="15.75" customHeight="1" thickTop="1" x14ac:dyDescent="0.2">
      <c r="A16" s="2315" t="s">
        <v>1102</v>
      </c>
      <c r="B16" s="2305"/>
      <c r="C16" s="2299"/>
      <c r="D16" s="2300"/>
      <c r="E16" s="2300"/>
      <c r="F16" s="2301"/>
    </row>
    <row r="17" spans="1:11" ht="12.75" customHeight="1" thickBot="1" x14ac:dyDescent="0.25">
      <c r="A17" s="2297" t="s">
        <v>64</v>
      </c>
      <c r="B17" s="2298"/>
      <c r="C17" s="1733"/>
      <c r="D17" s="1664"/>
      <c r="E17" s="1733"/>
      <c r="F17" s="1732">
        <f>SUM(C17+D17)-E17</f>
        <v>0</v>
      </c>
    </row>
    <row r="18" spans="1:11" ht="12.75" customHeight="1" thickTop="1" thickBot="1" x14ac:dyDescent="0.25">
      <c r="A18" s="2297" t="s">
        <v>6</v>
      </c>
      <c r="B18" s="2298"/>
      <c r="C18" s="1733"/>
      <c r="D18" s="1664"/>
      <c r="E18" s="1733"/>
      <c r="F18" s="1732">
        <f>SUM(C18+D18)-E18</f>
        <v>0</v>
      </c>
    </row>
    <row r="19" spans="1:11" ht="12.75" customHeight="1" thickTop="1" thickBot="1" x14ac:dyDescent="0.25">
      <c r="A19" s="2297" t="s">
        <v>385</v>
      </c>
      <c r="B19" s="2298"/>
      <c r="C19" s="1733"/>
      <c r="D19" s="1664"/>
      <c r="E19" s="1733"/>
      <c r="F19" s="1732">
        <f>SUM(C19+D19)-E19</f>
        <v>0</v>
      </c>
    </row>
    <row r="20" spans="1:11" ht="12.75" customHeight="1" thickTop="1" thickBot="1" x14ac:dyDescent="0.25">
      <c r="A20" s="2297" t="s">
        <v>445</v>
      </c>
      <c r="B20" s="2298"/>
      <c r="C20" s="1733"/>
      <c r="D20" s="1664"/>
      <c r="E20" s="1733"/>
      <c r="F20" s="1732">
        <f>SUM(C20+D20)-E20</f>
        <v>0</v>
      </c>
    </row>
    <row r="21" spans="1:11" ht="14.25" thickTop="1" thickBot="1" x14ac:dyDescent="0.25">
      <c r="A21" s="2302" t="s">
        <v>628</v>
      </c>
      <c r="B21" s="2303"/>
      <c r="C21" s="1732">
        <f>SUM(C17:C20)</f>
        <v>0</v>
      </c>
      <c r="D21" s="1732">
        <f>SUM(D17:D20)</f>
        <v>0</v>
      </c>
      <c r="E21" s="1732">
        <f>SUM(E17:E20)</f>
        <v>0</v>
      </c>
      <c r="F21" s="1732">
        <f>SUM(F17:F20)</f>
        <v>0</v>
      </c>
      <c r="G21" s="473"/>
    </row>
    <row r="22" spans="1:11" ht="15.75" customHeight="1" thickTop="1" x14ac:dyDescent="0.2">
      <c r="A22" s="2304" t="s">
        <v>1103</v>
      </c>
      <c r="B22" s="2305"/>
      <c r="C22" s="2299"/>
      <c r="D22" s="2300"/>
      <c r="E22" s="2300"/>
      <c r="F22" s="2301"/>
    </row>
    <row r="23" spans="1:11" ht="13.5" thickBot="1" x14ac:dyDescent="0.25">
      <c r="A23" s="2306" t="s">
        <v>629</v>
      </c>
      <c r="B23" s="2307"/>
      <c r="C23" s="1656"/>
      <c r="D23" s="1656"/>
      <c r="E23" s="1656"/>
      <c r="F23" s="1732">
        <f>SUM(C23+D23)-E23</f>
        <v>0</v>
      </c>
      <c r="G23" s="473"/>
    </row>
    <row r="24" spans="1:11" ht="15.75" customHeight="1" thickTop="1" x14ac:dyDescent="0.2">
      <c r="A24" s="2304" t="s">
        <v>2006</v>
      </c>
      <c r="B24" s="2305"/>
      <c r="C24" s="2299"/>
      <c r="D24" s="2300"/>
      <c r="E24" s="2300"/>
      <c r="F24" s="2301"/>
    </row>
    <row r="25" spans="1:11" ht="13.5" thickBot="1" x14ac:dyDescent="0.25">
      <c r="A25" s="2306" t="s">
        <v>2007</v>
      </c>
      <c r="B25" s="2307"/>
      <c r="C25" s="1656"/>
      <c r="D25" s="1656"/>
      <c r="E25" s="1656"/>
      <c r="F25" s="1732">
        <f>SUM(C25+D25)-E25</f>
        <v>0</v>
      </c>
      <c r="G25" s="473"/>
    </row>
    <row r="26" spans="1:11" ht="15.75" customHeight="1" thickTop="1" x14ac:dyDescent="0.2">
      <c r="A26" s="2310" t="s">
        <v>652</v>
      </c>
      <c r="B26" s="2305"/>
      <c r="C26" s="589"/>
      <c r="D26" s="589"/>
      <c r="E26" s="589"/>
      <c r="F26" s="590"/>
    </row>
    <row r="27" spans="1:11" ht="13.5" thickBot="1" x14ac:dyDescent="0.25">
      <c r="A27" s="2302" t="s">
        <v>1061</v>
      </c>
      <c r="B27" s="2303"/>
      <c r="C27" s="1664"/>
      <c r="D27" s="1664"/>
      <c r="E27" s="1664"/>
      <c r="F27" s="1732">
        <f>SUM(C27+D27)-E27</f>
        <v>0</v>
      </c>
      <c r="G27" s="473"/>
    </row>
    <row r="28" spans="1:11" ht="7.5" customHeight="1" thickTop="1" x14ac:dyDescent="0.2">
      <c r="A28" s="489"/>
    </row>
    <row r="29" spans="1:11" ht="23.25" customHeight="1" x14ac:dyDescent="0.2">
      <c r="A29" s="2308" t="s">
        <v>578</v>
      </c>
      <c r="B29" s="2309"/>
      <c r="C29" s="591"/>
      <c r="D29" s="591"/>
      <c r="E29" s="591"/>
      <c r="F29" s="591"/>
      <c r="G29" s="591"/>
      <c r="H29" s="591"/>
      <c r="I29" s="591"/>
      <c r="J29" s="591"/>
    </row>
    <row r="30" spans="1:11" ht="33.75" x14ac:dyDescent="0.2">
      <c r="A30" s="1297" t="s">
        <v>1062</v>
      </c>
      <c r="B30" s="592" t="s">
        <v>1114</v>
      </c>
      <c r="C30" s="592" t="s">
        <v>579</v>
      </c>
      <c r="D30" s="592" t="s">
        <v>1654</v>
      </c>
      <c r="E30" s="1845" t="str">
        <f>"Outstanding        Beginning July 1, "&amp;'AFR20'!$E$2-1</f>
        <v>Outstanding        Beginning July 1, 2019</v>
      </c>
      <c r="F30" s="1845" t="str">
        <f>"Issued                                        July 1, "&amp;'AFR20'!$E$2-1&amp;" thru           June 30, "&amp;'AFR20'!$E$2</f>
        <v>Issued                                        July 1, 2019 thru           June 30, 2020</v>
      </c>
      <c r="G30" s="592" t="s">
        <v>1877</v>
      </c>
      <c r="H30" s="1845" t="str">
        <f>"Retired                                        July 1, "&amp;'AFR20'!$E$2-1&amp;" thru           June 30, "&amp;'AFR20'!$E$2</f>
        <v>Retired                                        July 1, 2019 thru           June 30, 2020</v>
      </c>
      <c r="I30" s="1845" t="str">
        <f>"Outstanding Ending                     June 30, "&amp;'AFR20'!$E$2</f>
        <v>Outstanding Ending                     June 30, 2020</v>
      </c>
      <c r="J30" s="1743" t="s">
        <v>2</v>
      </c>
      <c r="K30" s="593"/>
    </row>
    <row r="31" spans="1:11" ht="12" customHeight="1" x14ac:dyDescent="0.2">
      <c r="A31" s="594" t="s">
        <v>2070</v>
      </c>
      <c r="B31" s="595">
        <v>41395</v>
      </c>
      <c r="C31" s="1734">
        <v>1000000</v>
      </c>
      <c r="D31" s="1735">
        <v>1</v>
      </c>
      <c r="E31" s="1734">
        <v>325000</v>
      </c>
      <c r="F31" s="1734"/>
      <c r="G31" s="1734"/>
      <c r="H31" s="1734">
        <v>160000</v>
      </c>
      <c r="I31" s="1736">
        <f>((E31+F31)-H31)+G31</f>
        <v>165000</v>
      </c>
      <c r="J31" s="1734">
        <v>163438</v>
      </c>
      <c r="K31" s="596"/>
    </row>
    <row r="32" spans="1:11" ht="12" customHeight="1" x14ac:dyDescent="0.2">
      <c r="A32" s="594" t="s">
        <v>2071</v>
      </c>
      <c r="B32" s="595">
        <v>42580</v>
      </c>
      <c r="C32" s="1734">
        <v>365000</v>
      </c>
      <c r="D32" s="1735">
        <v>7</v>
      </c>
      <c r="E32" s="1734">
        <v>195000</v>
      </c>
      <c r="F32" s="1734"/>
      <c r="G32" s="1734"/>
      <c r="H32" s="1734">
        <v>95000</v>
      </c>
      <c r="I32" s="1736">
        <f>((E32+F32)-H32)+G32</f>
        <v>100000</v>
      </c>
      <c r="J32" s="1734">
        <v>100000</v>
      </c>
      <c r="K32" s="596"/>
    </row>
    <row r="33" spans="1:11" ht="12" customHeight="1" x14ac:dyDescent="0.2">
      <c r="A33" s="594" t="s">
        <v>2072</v>
      </c>
      <c r="B33" s="595">
        <v>43558</v>
      </c>
      <c r="C33" s="1734">
        <v>12849</v>
      </c>
      <c r="D33" s="1735">
        <v>8</v>
      </c>
      <c r="E33" s="1734">
        <v>8705</v>
      </c>
      <c r="F33" s="1734"/>
      <c r="G33" s="1734"/>
      <c r="H33" s="1734">
        <v>4282</v>
      </c>
      <c r="I33" s="1736">
        <f t="shared" ref="I33:I48" si="1">((E33+F33)-H33)+G33</f>
        <v>4423</v>
      </c>
      <c r="J33" s="1734">
        <v>4423</v>
      </c>
      <c r="K33" s="596"/>
    </row>
    <row r="34" spans="1:11" ht="12" customHeight="1" x14ac:dyDescent="0.2">
      <c r="A34" s="594" t="s">
        <v>2073</v>
      </c>
      <c r="B34" s="595">
        <v>43747</v>
      </c>
      <c r="C34" s="1734">
        <v>2700000</v>
      </c>
      <c r="D34" s="1735">
        <v>1</v>
      </c>
      <c r="E34" s="1734"/>
      <c r="F34" s="1734">
        <v>2700000</v>
      </c>
      <c r="G34" s="1734"/>
      <c r="H34" s="1734"/>
      <c r="I34" s="1736">
        <f t="shared" si="1"/>
        <v>2700000</v>
      </c>
      <c r="J34" s="1734">
        <v>2700000</v>
      </c>
      <c r="K34" s="597"/>
    </row>
    <row r="35" spans="1:11" ht="12" customHeight="1" x14ac:dyDescent="0.2">
      <c r="A35" s="594" t="s">
        <v>2074</v>
      </c>
      <c r="B35" s="595">
        <v>43747</v>
      </c>
      <c r="C35" s="1737">
        <v>5760000</v>
      </c>
      <c r="D35" s="1735">
        <v>1</v>
      </c>
      <c r="E35" s="1737"/>
      <c r="F35" s="1737">
        <v>5760000</v>
      </c>
      <c r="G35" s="1737"/>
      <c r="H35" s="1737"/>
      <c r="I35" s="1736">
        <f t="shared" si="1"/>
        <v>5760000</v>
      </c>
      <c r="J35" s="1737">
        <v>5760000</v>
      </c>
      <c r="K35" s="597"/>
    </row>
    <row r="36" spans="1:11" ht="12" customHeight="1" x14ac:dyDescent="0.2">
      <c r="A36" s="594"/>
      <c r="B36" s="595"/>
      <c r="C36" s="1734"/>
      <c r="D36" s="1735"/>
      <c r="E36" s="1734"/>
      <c r="F36" s="1734"/>
      <c r="G36" s="1734"/>
      <c r="H36" s="1734"/>
      <c r="I36" s="1736">
        <f t="shared" si="1"/>
        <v>0</v>
      </c>
      <c r="J36" s="1734"/>
      <c r="K36" s="598"/>
    </row>
    <row r="37" spans="1:11" ht="12" customHeight="1" x14ac:dyDescent="0.2">
      <c r="A37" s="594"/>
      <c r="B37" s="595"/>
      <c r="C37" s="1574"/>
      <c r="D37" s="1738"/>
      <c r="E37" s="1574"/>
      <c r="F37" s="1574"/>
      <c r="G37" s="1574"/>
      <c r="H37" s="1574"/>
      <c r="I37" s="1736">
        <f t="shared" si="1"/>
        <v>0</v>
      </c>
      <c r="J37" s="1574"/>
      <c r="K37" s="597"/>
    </row>
    <row r="38" spans="1:11" ht="12" customHeight="1" x14ac:dyDescent="0.2">
      <c r="A38" s="594"/>
      <c r="B38" s="595"/>
      <c r="C38" s="1734"/>
      <c r="D38" s="1739"/>
      <c r="E38" s="1740"/>
      <c r="F38" s="1740"/>
      <c r="G38" s="1740"/>
      <c r="H38" s="1740"/>
      <c r="I38" s="1736">
        <f t="shared" si="1"/>
        <v>0</v>
      </c>
      <c r="J38" s="1741" t="s">
        <v>262</v>
      </c>
      <c r="K38" s="599"/>
    </row>
    <row r="39" spans="1:11" ht="12" customHeight="1" x14ac:dyDescent="0.2">
      <c r="A39" s="594"/>
      <c r="B39" s="595"/>
      <c r="C39" s="1734"/>
      <c r="D39" s="1739"/>
      <c r="E39" s="1740"/>
      <c r="F39" s="1740"/>
      <c r="G39" s="1740"/>
      <c r="H39" s="1740"/>
      <c r="I39" s="1736">
        <f t="shared" si="1"/>
        <v>0</v>
      </c>
      <c r="J39" s="1741"/>
      <c r="K39" s="599"/>
    </row>
    <row r="40" spans="1:11" ht="12" customHeight="1" x14ac:dyDescent="0.2">
      <c r="A40" s="594"/>
      <c r="B40" s="595"/>
      <c r="C40" s="1734"/>
      <c r="D40" s="1739"/>
      <c r="E40" s="1740"/>
      <c r="F40" s="1740"/>
      <c r="G40" s="1740"/>
      <c r="H40" s="1740"/>
      <c r="I40" s="1736">
        <f t="shared" si="1"/>
        <v>0</v>
      </c>
      <c r="J40" s="1741"/>
      <c r="K40" s="599"/>
    </row>
    <row r="41" spans="1:11" ht="12" customHeight="1" x14ac:dyDescent="0.2">
      <c r="A41" s="594"/>
      <c r="B41" s="595"/>
      <c r="C41" s="1734"/>
      <c r="D41" s="1739"/>
      <c r="E41" s="1740"/>
      <c r="F41" s="1740"/>
      <c r="G41" s="1740"/>
      <c r="H41" s="1740"/>
      <c r="I41" s="1736">
        <f t="shared" si="1"/>
        <v>0</v>
      </c>
      <c r="J41" s="1741"/>
      <c r="K41" s="599"/>
    </row>
    <row r="42" spans="1:11" ht="12" customHeight="1" x14ac:dyDescent="0.2">
      <c r="A42" s="594"/>
      <c r="B42" s="595"/>
      <c r="C42" s="1734"/>
      <c r="D42" s="1739"/>
      <c r="E42" s="1740"/>
      <c r="F42" s="1740"/>
      <c r="G42" s="1740"/>
      <c r="H42" s="1740"/>
      <c r="I42" s="1736">
        <f t="shared" si="1"/>
        <v>0</v>
      </c>
      <c r="J42" s="1741"/>
      <c r="K42" s="599"/>
    </row>
    <row r="43" spans="1:11" ht="12" customHeight="1" x14ac:dyDescent="0.2">
      <c r="A43" s="594"/>
      <c r="B43" s="595"/>
      <c r="C43" s="1734"/>
      <c r="D43" s="1739"/>
      <c r="E43" s="1740"/>
      <c r="F43" s="1740"/>
      <c r="G43" s="1740"/>
      <c r="H43" s="1740"/>
      <c r="I43" s="1736">
        <f t="shared" si="1"/>
        <v>0</v>
      </c>
      <c r="J43" s="1741"/>
      <c r="K43" s="599"/>
    </row>
    <row r="44" spans="1:11" ht="12" customHeight="1" x14ac:dyDescent="0.2">
      <c r="A44" s="594"/>
      <c r="B44" s="595"/>
      <c r="C44" s="1734"/>
      <c r="D44" s="1735"/>
      <c r="E44" s="1734"/>
      <c r="F44" s="1734"/>
      <c r="G44" s="1734"/>
      <c r="H44" s="1734"/>
      <c r="I44" s="1736">
        <f t="shared" si="1"/>
        <v>0</v>
      </c>
      <c r="J44" s="1734"/>
      <c r="K44" s="597"/>
    </row>
    <row r="45" spans="1:11" ht="12" customHeight="1" x14ac:dyDescent="0.2">
      <c r="A45" s="594"/>
      <c r="B45" s="595"/>
      <c r="C45" s="1734"/>
      <c r="D45" s="1735"/>
      <c r="E45" s="1734"/>
      <c r="F45" s="1734"/>
      <c r="G45" s="1734"/>
      <c r="H45" s="1734"/>
      <c r="I45" s="1736">
        <f t="shared" si="1"/>
        <v>0</v>
      </c>
      <c r="J45" s="1734"/>
      <c r="K45" s="597"/>
    </row>
    <row r="46" spans="1:11" ht="12" customHeight="1" x14ac:dyDescent="0.2">
      <c r="A46" s="594"/>
      <c r="B46" s="595"/>
      <c r="C46" s="1734"/>
      <c r="D46" s="1735"/>
      <c r="E46" s="1734"/>
      <c r="F46" s="1734"/>
      <c r="G46" s="1734"/>
      <c r="H46" s="1734"/>
      <c r="I46" s="1736">
        <f t="shared" si="1"/>
        <v>0</v>
      </c>
      <c r="J46" s="1734"/>
      <c r="K46" s="597"/>
    </row>
    <row r="47" spans="1:11" ht="12" customHeight="1" x14ac:dyDescent="0.2">
      <c r="A47" s="594"/>
      <c r="B47" s="595"/>
      <c r="C47" s="1737"/>
      <c r="D47" s="1735"/>
      <c r="E47" s="1737"/>
      <c r="F47" s="1737"/>
      <c r="G47" s="1737"/>
      <c r="H47" s="1737"/>
      <c r="I47" s="1736">
        <f t="shared" si="1"/>
        <v>0</v>
      </c>
      <c r="J47" s="1737"/>
      <c r="K47" s="597"/>
    </row>
    <row r="48" spans="1:11" ht="12" customHeight="1" x14ac:dyDescent="0.2">
      <c r="A48" s="594"/>
      <c r="B48" s="595"/>
      <c r="C48" s="1734"/>
      <c r="D48" s="1735"/>
      <c r="E48" s="1734"/>
      <c r="F48" s="1734"/>
      <c r="G48" s="1734"/>
      <c r="H48" s="1734"/>
      <c r="I48" s="1736">
        <f t="shared" si="1"/>
        <v>0</v>
      </c>
      <c r="J48" s="1734"/>
      <c r="K48" s="597"/>
    </row>
    <row r="49" spans="1:11" ht="12" customHeight="1" x14ac:dyDescent="0.2">
      <c r="A49" s="594"/>
      <c r="B49" s="595"/>
      <c r="C49" s="1736">
        <f>SUM(C31:C48)</f>
        <v>9837849</v>
      </c>
      <c r="D49" s="1742"/>
      <c r="E49" s="1736">
        <f t="shared" ref="E49:J49" si="2">SUM(E31:E48)</f>
        <v>528705</v>
      </c>
      <c r="F49" s="1736">
        <f t="shared" si="2"/>
        <v>8460000</v>
      </c>
      <c r="G49" s="1736">
        <f t="shared" si="2"/>
        <v>0</v>
      </c>
      <c r="H49" s="1736">
        <f t="shared" si="2"/>
        <v>259282</v>
      </c>
      <c r="I49" s="1736">
        <f t="shared" si="2"/>
        <v>8729423</v>
      </c>
      <c r="J49" s="1736">
        <f t="shared" si="2"/>
        <v>8727861</v>
      </c>
      <c r="K49" s="597"/>
    </row>
    <row r="50" spans="1:11" ht="6" customHeight="1" x14ac:dyDescent="0.2">
      <c r="A50" s="600"/>
      <c r="B50" s="596"/>
      <c r="C50" s="596"/>
      <c r="D50" s="596"/>
      <c r="E50" s="596"/>
      <c r="F50" s="596"/>
      <c r="G50" s="596"/>
      <c r="H50" s="596"/>
      <c r="I50" s="596"/>
      <c r="J50" s="600"/>
    </row>
    <row r="51" spans="1:11" x14ac:dyDescent="0.2">
      <c r="A51" s="601" t="s">
        <v>1784</v>
      </c>
      <c r="B51" s="600"/>
      <c r="C51" s="597"/>
      <c r="D51" s="597"/>
      <c r="E51" s="597"/>
      <c r="F51" s="597"/>
      <c r="G51" s="597"/>
      <c r="H51" s="596"/>
      <c r="I51" s="596"/>
      <c r="J51" s="600"/>
    </row>
    <row r="52" spans="1:11" ht="11.25" customHeight="1" x14ac:dyDescent="0.2">
      <c r="A52" s="602" t="s">
        <v>906</v>
      </c>
      <c r="B52" s="2291" t="s">
        <v>580</v>
      </c>
      <c r="C52" s="2292"/>
      <c r="D52" s="2292"/>
      <c r="E52" s="603" t="s">
        <v>840</v>
      </c>
      <c r="F52" s="2293"/>
      <c r="G52" s="2294"/>
      <c r="H52" s="596"/>
      <c r="I52" s="596"/>
      <c r="J52" s="600"/>
    </row>
    <row r="53" spans="1:11" ht="11.25" customHeight="1" x14ac:dyDescent="0.2">
      <c r="A53" s="604" t="s">
        <v>907</v>
      </c>
      <c r="B53" s="605" t="s">
        <v>945</v>
      </c>
      <c r="C53" s="600"/>
      <c r="D53" s="597"/>
      <c r="E53" s="603" t="s">
        <v>494</v>
      </c>
      <c r="F53" s="2295"/>
      <c r="G53" s="2296"/>
      <c r="H53" s="596"/>
      <c r="I53" s="596"/>
      <c r="J53" s="600"/>
    </row>
    <row r="54" spans="1:11" ht="11.25" customHeight="1" x14ac:dyDescent="0.2">
      <c r="A54" s="606" t="s">
        <v>908</v>
      </c>
      <c r="B54" s="601" t="s">
        <v>946</v>
      </c>
      <c r="C54" s="600"/>
      <c r="D54" s="597"/>
      <c r="E54" s="603" t="s">
        <v>495</v>
      </c>
      <c r="F54" s="2295"/>
      <c r="G54" s="2296"/>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5"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00A51-11F1-4185-B473-8A2A4513F2E0}">
  <dimension ref="A1"/>
  <sheetViews>
    <sheetView workbookViewId="0">
      <selection activeCell="B30" sqref="B30"/>
    </sheetView>
  </sheetViews>
  <sheetFormatPr defaultRowHeight="12.75" x14ac:dyDescent="0.2"/>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colorId="8" zoomScale="110" zoomScaleNormal="110" workbookViewId="0">
      <selection activeCell="B30" sqref="B30"/>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20" t="s">
        <v>851</v>
      </c>
      <c r="B1" s="2321"/>
      <c r="C1" s="2321"/>
      <c r="D1" s="2321"/>
      <c r="E1" s="2321"/>
      <c r="F1" s="2321"/>
      <c r="G1" s="2322"/>
      <c r="H1" s="1298"/>
      <c r="I1" s="614"/>
      <c r="J1" s="400"/>
    </row>
    <row r="2" spans="1:11" ht="26.25" x14ac:dyDescent="0.2">
      <c r="A2" s="2339" t="s">
        <v>1658</v>
      </c>
      <c r="B2" s="2340"/>
      <c r="C2" s="2340"/>
      <c r="D2" s="2340"/>
      <c r="E2" s="2341"/>
      <c r="F2" s="615" t="s">
        <v>898</v>
      </c>
      <c r="G2" s="616" t="s">
        <v>1655</v>
      </c>
      <c r="H2" s="616" t="s">
        <v>407</v>
      </c>
      <c r="I2" s="616" t="s">
        <v>1148</v>
      </c>
      <c r="J2" s="616" t="s">
        <v>1789</v>
      </c>
      <c r="K2" s="616" t="s">
        <v>137</v>
      </c>
    </row>
    <row r="3" spans="1:11" x14ac:dyDescent="0.2">
      <c r="A3" s="2342" t="str">
        <f>"Cash Basis Fund Balance as of July 1, "&amp;'AFR20'!E2-1</f>
        <v>Cash Basis Fund Balance as of July 1, 2019</v>
      </c>
      <c r="B3" s="2343"/>
      <c r="C3" s="2343"/>
      <c r="D3" s="2343"/>
      <c r="E3" s="2344"/>
      <c r="F3" s="617"/>
      <c r="G3" s="1744"/>
      <c r="H3" s="1744"/>
      <c r="I3" s="1744"/>
      <c r="J3" s="1745"/>
      <c r="K3" s="1745"/>
    </row>
    <row r="4" spans="1:11" x14ac:dyDescent="0.2">
      <c r="A4" s="2345" t="s">
        <v>366</v>
      </c>
      <c r="B4" s="2346"/>
      <c r="C4" s="2346"/>
      <c r="D4" s="2346"/>
      <c r="E4" s="2292"/>
      <c r="F4" s="620"/>
      <c r="G4" s="1746"/>
      <c r="H4" s="1747"/>
      <c r="I4" s="1746"/>
      <c r="J4" s="1748"/>
      <c r="K4" s="1748"/>
    </row>
    <row r="5" spans="1:11" x14ac:dyDescent="0.2">
      <c r="A5" s="2323" t="s">
        <v>1060</v>
      </c>
      <c r="B5" s="2324"/>
      <c r="C5" s="2324"/>
      <c r="D5" s="2324"/>
      <c r="E5" s="2325"/>
      <c r="F5" s="622" t="s">
        <v>843</v>
      </c>
      <c r="G5" s="1749"/>
      <c r="H5" s="1744">
        <v>34800</v>
      </c>
      <c r="I5" s="1750"/>
      <c r="J5" s="1751"/>
      <c r="K5" s="1751"/>
    </row>
    <row r="6" spans="1:11" x14ac:dyDescent="0.2">
      <c r="A6" s="625" t="s">
        <v>715</v>
      </c>
      <c r="B6" s="626"/>
      <c r="C6" s="626"/>
      <c r="D6" s="626"/>
      <c r="E6" s="627"/>
      <c r="F6" s="628" t="s">
        <v>844</v>
      </c>
      <c r="G6" s="1744"/>
      <c r="H6" s="1744"/>
      <c r="I6" s="1744"/>
      <c r="J6" s="1745"/>
      <c r="K6" s="1745"/>
    </row>
    <row r="7" spans="1:11" x14ac:dyDescent="0.2">
      <c r="A7" s="629" t="s">
        <v>244</v>
      </c>
      <c r="B7" s="630"/>
      <c r="C7" s="630"/>
      <c r="D7" s="630"/>
      <c r="E7" s="631"/>
      <c r="F7" s="622" t="s">
        <v>845</v>
      </c>
      <c r="G7" s="1746"/>
      <c r="H7" s="1746"/>
      <c r="I7" s="1746"/>
      <c r="J7" s="1752"/>
      <c r="K7" s="1745">
        <v>2900</v>
      </c>
    </row>
    <row r="8" spans="1:11" x14ac:dyDescent="0.2">
      <c r="A8" s="629" t="s">
        <v>342</v>
      </c>
      <c r="B8" s="630"/>
      <c r="C8" s="630"/>
      <c r="D8" s="630"/>
      <c r="E8" s="631"/>
      <c r="F8" s="622" t="s">
        <v>846</v>
      </c>
      <c r="G8" s="1753"/>
      <c r="H8" s="1753"/>
      <c r="I8" s="1753"/>
      <c r="J8" s="1745">
        <v>399386</v>
      </c>
      <c r="K8" s="1748"/>
    </row>
    <row r="9" spans="1:11" x14ac:dyDescent="0.2">
      <c r="A9" s="629" t="s">
        <v>137</v>
      </c>
      <c r="B9" s="630"/>
      <c r="C9" s="630"/>
      <c r="D9" s="630"/>
      <c r="E9" s="631"/>
      <c r="F9" s="628" t="s">
        <v>848</v>
      </c>
      <c r="G9" s="1753"/>
      <c r="H9" s="1749"/>
      <c r="I9" s="1749"/>
      <c r="J9" s="1752"/>
      <c r="K9" s="1745">
        <v>6582</v>
      </c>
    </row>
    <row r="10" spans="1:11" x14ac:dyDescent="0.2">
      <c r="A10" s="2323" t="s">
        <v>1790</v>
      </c>
      <c r="B10" s="2324"/>
      <c r="C10" s="2324"/>
      <c r="D10" s="2324"/>
      <c r="E10" s="2326"/>
      <c r="F10" s="633" t="s">
        <v>857</v>
      </c>
      <c r="G10" s="1753"/>
      <c r="H10" s="1754"/>
      <c r="I10" s="1744"/>
      <c r="J10" s="1745"/>
      <c r="K10" s="1745"/>
    </row>
    <row r="11" spans="1:11" x14ac:dyDescent="0.2">
      <c r="A11" s="2323" t="s">
        <v>159</v>
      </c>
      <c r="B11" s="2324"/>
      <c r="C11" s="2324"/>
      <c r="D11" s="2324"/>
      <c r="E11" s="2325"/>
      <c r="F11" s="622" t="s">
        <v>847</v>
      </c>
      <c r="G11" s="1749"/>
      <c r="H11" s="1744"/>
      <c r="I11" s="1744"/>
      <c r="J11" s="1745"/>
      <c r="K11" s="1751"/>
    </row>
    <row r="12" spans="1:11" ht="13.5" thickBot="1" x14ac:dyDescent="0.25">
      <c r="A12" s="2350" t="s">
        <v>899</v>
      </c>
      <c r="B12" s="2351"/>
      <c r="C12" s="2351"/>
      <c r="D12" s="2351"/>
      <c r="E12" s="2352"/>
      <c r="F12" s="1433"/>
      <c r="G12" s="1755">
        <f>SUM(G5:G11)</f>
        <v>0</v>
      </c>
      <c r="H12" s="1755">
        <f>SUM(H5:H11)</f>
        <v>34800</v>
      </c>
      <c r="I12" s="1755">
        <f>SUM(I5:I11)</f>
        <v>0</v>
      </c>
      <c r="J12" s="1755">
        <f>SUM(J5:J11)</f>
        <v>399386</v>
      </c>
      <c r="K12" s="1755">
        <f>SUM(K5:K11)</f>
        <v>9482</v>
      </c>
    </row>
    <row r="13" spans="1:11" ht="13.5" thickTop="1" x14ac:dyDescent="0.2">
      <c r="A13" s="2347" t="s">
        <v>367</v>
      </c>
      <c r="B13" s="2348"/>
      <c r="C13" s="2348"/>
      <c r="D13" s="2348"/>
      <c r="E13" s="2349"/>
      <c r="F13" s="634"/>
      <c r="G13" s="1756"/>
      <c r="H13" s="1757"/>
      <c r="I13" s="1758"/>
      <c r="J13" s="1758"/>
      <c r="K13" s="1758"/>
    </row>
    <row r="14" spans="1:11" x14ac:dyDescent="0.2">
      <c r="A14" s="2330" t="s">
        <v>453</v>
      </c>
      <c r="B14" s="2330"/>
      <c r="C14" s="2330"/>
      <c r="D14" s="2330"/>
      <c r="E14" s="2331"/>
      <c r="F14" s="635" t="s">
        <v>849</v>
      </c>
      <c r="G14" s="1753"/>
      <c r="H14" s="1744">
        <v>34800</v>
      </c>
      <c r="I14" s="1749"/>
      <c r="J14" s="1751"/>
      <c r="K14" s="1745">
        <v>9482</v>
      </c>
    </row>
    <row r="15" spans="1:11" x14ac:dyDescent="0.2">
      <c r="A15" s="2324" t="s">
        <v>4</v>
      </c>
      <c r="B15" s="2324"/>
      <c r="C15" s="2324"/>
      <c r="D15" s="2324"/>
      <c r="E15" s="2325"/>
      <c r="F15" s="635" t="s">
        <v>850</v>
      </c>
      <c r="G15" s="1749"/>
      <c r="H15" s="1744"/>
      <c r="I15" s="1744"/>
      <c r="J15" s="1745">
        <v>170748</v>
      </c>
      <c r="K15" s="1745"/>
    </row>
    <row r="16" spans="1:11" x14ac:dyDescent="0.2">
      <c r="A16" s="2324" t="s">
        <v>295</v>
      </c>
      <c r="B16" s="2324"/>
      <c r="C16" s="2324"/>
      <c r="D16" s="2324"/>
      <c r="E16" s="2325"/>
      <c r="F16" s="635" t="s">
        <v>917</v>
      </c>
      <c r="G16" s="1750"/>
      <c r="H16" s="1746"/>
      <c r="I16" s="1746"/>
      <c r="J16" s="1748"/>
      <c r="K16" s="1748"/>
    </row>
    <row r="17" spans="1:15" x14ac:dyDescent="0.2">
      <c r="A17" s="2357" t="s">
        <v>929</v>
      </c>
      <c r="B17" s="2357"/>
      <c r="C17" s="2357"/>
      <c r="D17" s="2357"/>
      <c r="E17" s="2358"/>
      <c r="F17" s="636"/>
      <c r="G17" s="1759"/>
      <c r="H17" s="1760"/>
      <c r="I17" s="1760"/>
      <c r="J17" s="1761"/>
      <c r="K17" s="1762"/>
    </row>
    <row r="18" spans="1:15" x14ac:dyDescent="0.2">
      <c r="A18" s="2334" t="s">
        <v>365</v>
      </c>
      <c r="B18" s="2335"/>
      <c r="C18" s="2335"/>
      <c r="D18" s="2335"/>
      <c r="E18" s="2336"/>
      <c r="F18" s="635" t="s">
        <v>926</v>
      </c>
      <c r="G18" s="1753"/>
      <c r="H18" s="1753"/>
      <c r="I18" s="1753"/>
      <c r="J18" s="1745">
        <v>228638</v>
      </c>
      <c r="K18" s="1763"/>
    </row>
    <row r="19" spans="1:15" ht="21.75" customHeight="1" x14ac:dyDescent="0.2">
      <c r="A19" s="2332" t="s">
        <v>1786</v>
      </c>
      <c r="B19" s="2332"/>
      <c r="C19" s="2332"/>
      <c r="D19" s="2332"/>
      <c r="E19" s="2333"/>
      <c r="F19" s="635" t="s">
        <v>927</v>
      </c>
      <c r="G19" s="1753"/>
      <c r="H19" s="1753"/>
      <c r="I19" s="1753"/>
      <c r="J19" s="1745"/>
      <c r="K19" s="1763"/>
    </row>
    <row r="20" spans="1:15" x14ac:dyDescent="0.2">
      <c r="A20" s="2334" t="s">
        <v>1791</v>
      </c>
      <c r="B20" s="2335"/>
      <c r="C20" s="2335"/>
      <c r="D20" s="2335"/>
      <c r="E20" s="2336"/>
      <c r="F20" s="635" t="s">
        <v>928</v>
      </c>
      <c r="G20" s="1753"/>
      <c r="H20" s="1753"/>
      <c r="I20" s="1753"/>
      <c r="J20" s="1745"/>
      <c r="K20" s="1763"/>
    </row>
    <row r="21" spans="1:15" ht="13.5" thickBot="1" x14ac:dyDescent="0.25">
      <c r="A21" s="2353" t="s">
        <v>633</v>
      </c>
      <c r="B21" s="2353"/>
      <c r="C21" s="2353"/>
      <c r="D21" s="2353"/>
      <c r="E21" s="2353"/>
      <c r="F21" s="1434"/>
      <c r="G21" s="1760"/>
      <c r="H21" s="1764"/>
      <c r="I21" s="1764"/>
      <c r="J21" s="1765">
        <f>SUM(J18:J20)</f>
        <v>228638</v>
      </c>
      <c r="K21" s="1761"/>
    </row>
    <row r="22" spans="1:15" ht="13.5" thickTop="1" x14ac:dyDescent="0.2">
      <c r="A22" s="2324" t="s">
        <v>1792</v>
      </c>
      <c r="B22" s="2324"/>
      <c r="C22" s="2324"/>
      <c r="D22" s="2324"/>
      <c r="E22" s="2325"/>
      <c r="F22" s="635" t="s">
        <v>857</v>
      </c>
      <c r="G22" s="1753"/>
      <c r="H22" s="1744"/>
      <c r="I22" s="1744"/>
      <c r="J22" s="1766"/>
      <c r="K22" s="1745"/>
    </row>
    <row r="23" spans="1:15" ht="13.5" thickBot="1" x14ac:dyDescent="0.25">
      <c r="A23" s="2354" t="s">
        <v>900</v>
      </c>
      <c r="B23" s="2353"/>
      <c r="C23" s="2353"/>
      <c r="D23" s="2353"/>
      <c r="E23" s="2353"/>
      <c r="F23" s="1436"/>
      <c r="G23" s="1755">
        <f>SUM(G14:G16,G21,G22)</f>
        <v>0</v>
      </c>
      <c r="H23" s="1755">
        <f>SUM(H14:H16,H21,H22)</f>
        <v>34800</v>
      </c>
      <c r="I23" s="1755">
        <f>SUM(I14:I16,I21,I22)</f>
        <v>0</v>
      </c>
      <c r="J23" s="1755">
        <f>SUM(J14:J16,J21,J22)</f>
        <v>399386</v>
      </c>
      <c r="K23" s="1755">
        <f>SUM(K14:K16,K21,K22)</f>
        <v>9482</v>
      </c>
      <c r="M23" s="1846"/>
      <c r="N23" s="1846"/>
      <c r="O23" s="1846"/>
    </row>
    <row r="24" spans="1:15" ht="14.25" thickTop="1" thickBot="1" x14ac:dyDescent="0.25">
      <c r="A24" s="2355" t="str">
        <f>"Ending Cash Basis Fund Balance as of June 30, "&amp;'AFR20'!E2</f>
        <v>Ending Cash Basis Fund Balance as of June 30, 2020</v>
      </c>
      <c r="B24" s="2356"/>
      <c r="C24" s="2356"/>
      <c r="D24" s="2356"/>
      <c r="E24" s="2356"/>
      <c r="F24" s="1437"/>
      <c r="G24" s="1767">
        <f>SUM(G3,G12)-G23</f>
        <v>0</v>
      </c>
      <c r="H24" s="1767">
        <f>SUM(H3,H12)-H23</f>
        <v>0</v>
      </c>
      <c r="I24" s="1767">
        <f>SUM(I3,I12)-I23</f>
        <v>0</v>
      </c>
      <c r="J24" s="1767">
        <f>SUM(J3,J12)-J23</f>
        <v>0</v>
      </c>
      <c r="K24" s="1767">
        <f>SUM(K3,K12)-K23</f>
        <v>0</v>
      </c>
      <c r="L24" s="1846"/>
      <c r="M24" s="1846"/>
      <c r="N24" s="1846"/>
      <c r="O24" s="1846"/>
    </row>
    <row r="25" spans="1:15" ht="13.5" thickTop="1" x14ac:dyDescent="0.2">
      <c r="A25" s="639" t="s">
        <v>417</v>
      </c>
      <c r="B25" s="640"/>
      <c r="C25" s="640"/>
      <c r="D25" s="640"/>
      <c r="E25" s="641"/>
      <c r="F25" s="642">
        <v>714</v>
      </c>
      <c r="G25" s="1768"/>
      <c r="H25" s="1768"/>
      <c r="I25" s="1768"/>
      <c r="J25" s="1766"/>
      <c r="K25" s="1766"/>
    </row>
    <row r="26" spans="1:15" ht="13.5" thickBot="1" x14ac:dyDescent="0.25">
      <c r="A26" s="639" t="s">
        <v>339</v>
      </c>
      <c r="B26" s="640"/>
      <c r="C26" s="640"/>
      <c r="D26" s="640"/>
      <c r="E26" s="641"/>
      <c r="F26" s="642">
        <v>730</v>
      </c>
      <c r="G26" s="1755">
        <f>G24-G25</f>
        <v>0</v>
      </c>
      <c r="H26" s="1755">
        <f>H24-H25</f>
        <v>0</v>
      </c>
      <c r="I26" s="1755">
        <f>I24-I25</f>
        <v>0</v>
      </c>
      <c r="J26" s="1755">
        <f>J24-J25</f>
        <v>0</v>
      </c>
      <c r="K26" s="1755">
        <f>K24-K25</f>
        <v>0</v>
      </c>
    </row>
    <row r="27" spans="1:15" ht="5.25" customHeight="1" thickTop="1" x14ac:dyDescent="0.2">
      <c r="I27" s="197"/>
      <c r="J27" s="197"/>
    </row>
    <row r="28" spans="1:15" ht="29.25" customHeight="1" x14ac:dyDescent="0.2">
      <c r="A28" s="1509" t="s">
        <v>1876</v>
      </c>
      <c r="B28" s="1510"/>
      <c r="C28" s="1510"/>
      <c r="D28" s="1510"/>
      <c r="E28" s="1511"/>
      <c r="F28" s="643"/>
      <c r="G28" s="644"/>
    </row>
    <row r="29" spans="1:15" x14ac:dyDescent="0.2">
      <c r="B29" s="441"/>
      <c r="C29" s="441"/>
      <c r="D29" s="441"/>
      <c r="F29" s="197"/>
      <c r="G29" s="645"/>
    </row>
    <row r="30" spans="1:15" x14ac:dyDescent="0.2">
      <c r="A30" s="646" t="s">
        <v>568</v>
      </c>
      <c r="B30" s="647"/>
      <c r="C30" s="646" t="s">
        <v>380</v>
      </c>
      <c r="D30" s="647"/>
      <c r="E30" s="648" t="s">
        <v>763</v>
      </c>
      <c r="F30" s="197"/>
      <c r="G30" s="645"/>
    </row>
    <row r="31" spans="1:15" x14ac:dyDescent="0.2">
      <c r="A31" s="649"/>
      <c r="D31" s="232"/>
      <c r="E31" s="650" t="s">
        <v>764</v>
      </c>
      <c r="F31" s="651" t="s">
        <v>536</v>
      </c>
      <c r="G31" s="618"/>
      <c r="H31" s="2327"/>
      <c r="I31" s="2328"/>
      <c r="J31" s="2328"/>
      <c r="K31" s="2328"/>
    </row>
    <row r="32" spans="1:15" x14ac:dyDescent="0.2">
      <c r="A32" s="649"/>
      <c r="B32" s="232"/>
      <c r="C32" s="232"/>
      <c r="D32" s="232"/>
      <c r="E32" s="645"/>
      <c r="F32" s="651" t="s">
        <v>537</v>
      </c>
      <c r="G32" s="618"/>
      <c r="H32" s="2329"/>
      <c r="I32" s="2328"/>
      <c r="J32" s="2328"/>
      <c r="K32" s="2328"/>
    </row>
    <row r="33" spans="1:11" ht="1.5" customHeight="1" x14ac:dyDescent="0.2">
      <c r="A33" s="652" t="s">
        <v>1159</v>
      </c>
      <c r="B33" s="341"/>
      <c r="C33" s="341"/>
      <c r="D33" s="341"/>
      <c r="E33" s="341"/>
      <c r="F33" s="341"/>
      <c r="G33" s="653"/>
      <c r="H33" s="2329"/>
      <c r="I33" s="2328"/>
      <c r="J33" s="2328"/>
      <c r="K33" s="2328"/>
    </row>
    <row r="34" spans="1:11" x14ac:dyDescent="0.2">
      <c r="A34" s="654" t="s">
        <v>1793</v>
      </c>
      <c r="B34" s="341"/>
      <c r="C34" s="341"/>
      <c r="D34" s="341"/>
      <c r="E34" s="341"/>
      <c r="F34" s="341"/>
      <c r="G34" s="653"/>
    </row>
    <row r="35" spans="1:11" ht="15" x14ac:dyDescent="0.2">
      <c r="A35" s="665" t="s">
        <v>901</v>
      </c>
      <c r="B35" s="655"/>
      <c r="C35" s="655"/>
      <c r="D35" s="655"/>
      <c r="E35" s="655"/>
      <c r="F35" s="655"/>
      <c r="G35" s="656"/>
      <c r="H35" s="657"/>
    </row>
    <row r="36" spans="1:11" x14ac:dyDescent="0.2">
      <c r="A36" s="629" t="s">
        <v>1100</v>
      </c>
      <c r="B36" s="658"/>
      <c r="C36" s="658"/>
      <c r="D36" s="658"/>
      <c r="E36" s="658"/>
      <c r="F36" s="659"/>
      <c r="G36" s="619"/>
    </row>
    <row r="37" spans="1:11" x14ac:dyDescent="0.2">
      <c r="A37" s="660" t="s">
        <v>890</v>
      </c>
      <c r="B37" s="658"/>
      <c r="C37" s="658"/>
      <c r="D37" s="658"/>
      <c r="E37" s="658"/>
      <c r="F37" s="659"/>
      <c r="G37" s="619"/>
    </row>
    <row r="38" spans="1:11" x14ac:dyDescent="0.2">
      <c r="A38" s="660" t="s">
        <v>986</v>
      </c>
      <c r="B38" s="658"/>
      <c r="C38" s="658"/>
      <c r="D38" s="658"/>
      <c r="E38" s="658"/>
      <c r="F38" s="659"/>
      <c r="G38" s="619"/>
    </row>
    <row r="39" spans="1:11" x14ac:dyDescent="0.2">
      <c r="A39" s="660" t="s">
        <v>987</v>
      </c>
      <c r="B39" s="658"/>
      <c r="C39" s="658"/>
      <c r="D39" s="658"/>
      <c r="E39" s="658"/>
      <c r="F39" s="659"/>
      <c r="G39" s="619"/>
    </row>
    <row r="40" spans="1:11" x14ac:dyDescent="0.2">
      <c r="A40" s="660" t="s">
        <v>988</v>
      </c>
      <c r="B40" s="658"/>
      <c r="C40" s="658"/>
      <c r="D40" s="658"/>
      <c r="E40" s="658"/>
      <c r="F40" s="659"/>
      <c r="G40" s="619"/>
    </row>
    <row r="41" spans="1:11" x14ac:dyDescent="0.2">
      <c r="A41" s="2324" t="s">
        <v>538</v>
      </c>
      <c r="B41" s="2337"/>
      <c r="C41" s="2337"/>
      <c r="D41" s="2337"/>
      <c r="E41" s="2337"/>
      <c r="F41" s="2338"/>
      <c r="G41" s="619"/>
    </row>
    <row r="42" spans="1:11" x14ac:dyDescent="0.2">
      <c r="A42" s="660" t="s">
        <v>964</v>
      </c>
      <c r="B42" s="658"/>
      <c r="C42" s="658"/>
      <c r="D42" s="658"/>
      <c r="E42" s="658"/>
      <c r="F42" s="659"/>
      <c r="G42" s="619"/>
    </row>
    <row r="43" spans="1:11" x14ac:dyDescent="0.2">
      <c r="A43" s="660" t="s">
        <v>965</v>
      </c>
      <c r="B43" s="658"/>
      <c r="C43" s="658"/>
      <c r="D43" s="658"/>
      <c r="E43" s="658"/>
      <c r="F43" s="659"/>
      <c r="G43" s="619"/>
    </row>
    <row r="44" spans="1:11" x14ac:dyDescent="0.2">
      <c r="A44" s="660" t="s">
        <v>966</v>
      </c>
      <c r="B44" s="658"/>
      <c r="C44" s="658"/>
      <c r="D44" s="658"/>
      <c r="E44" s="658"/>
      <c r="F44" s="659"/>
      <c r="G44" s="619"/>
    </row>
    <row r="45" spans="1:11" ht="6.75" customHeight="1" x14ac:dyDescent="0.2"/>
    <row r="46" spans="1:11" ht="15" x14ac:dyDescent="0.2">
      <c r="A46" s="1299" t="s">
        <v>1787</v>
      </c>
      <c r="B46" s="382" t="s">
        <v>1656</v>
      </c>
    </row>
    <row r="47" spans="1:11" s="663" customFormat="1" ht="12.75" customHeight="1" x14ac:dyDescent="0.2">
      <c r="A47" s="661"/>
      <c r="B47" s="662" t="s">
        <v>1657</v>
      </c>
      <c r="E47" s="662"/>
      <c r="K47" s="664"/>
    </row>
    <row r="48" spans="1:11" ht="12.75" customHeight="1" x14ac:dyDescent="0.2">
      <c r="A48" s="1300" t="s">
        <v>1788</v>
      </c>
      <c r="B48" s="382" t="s">
        <v>918</v>
      </c>
    </row>
  </sheetData>
  <sheetProtection algorithmName="SHA-512" hashValue="bQNZEwpeVG2BkHoaspPAx+QEf+iEm31k5k7qPTg3GPbNGMCXQOnmlo/EL+cBDPojet/3xFlODRKxNdZ4gK4c2A==" saltValue="+kKwIWsoXlnbSOmaDu7hM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5"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B30" sqref="B30"/>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61" t="s">
        <v>1875</v>
      </c>
      <c r="B1" s="2362"/>
      <c r="C1" s="2363"/>
      <c r="D1" s="666"/>
      <c r="E1" s="667"/>
      <c r="F1" s="667"/>
      <c r="G1" s="668"/>
      <c r="H1" s="669"/>
      <c r="I1" s="670"/>
      <c r="J1" s="2359"/>
      <c r="K1" s="2360"/>
      <c r="L1" s="2360"/>
    </row>
    <row r="2" spans="1:14" ht="69.75" customHeight="1" x14ac:dyDescent="0.2">
      <c r="A2" s="671" t="s">
        <v>1659</v>
      </c>
      <c r="B2" s="672" t="s">
        <v>375</v>
      </c>
      <c r="C2" s="1847" t="str">
        <f>"Cost                     Beginning                July 1, "&amp;'AFR20'!$E$2-1</f>
        <v>Cost                     Beginning                July 1, 2019</v>
      </c>
      <c r="D2" s="1847" t="str">
        <f>"Add:                     Additions           July 1, "&amp;'AFR20'!E2-1&amp;" thru June 30, "&amp;'AFR20'!E2</f>
        <v>Add:                     Additions           July 1, 2019 thru June 30, 2020</v>
      </c>
      <c r="E2" s="1847" t="str">
        <f>"Less:  Deletions   July 1, "&amp;'AFR20'!E2-1&amp;" thru June 30, "&amp;'AFR20'!E2</f>
        <v>Less:  Deletions   July 1, 2019 thru June 30, 2020</v>
      </c>
      <c r="F2" s="1847" t="str">
        <f>"Cost Ending                      June 30, "&amp;'AFR20'!E2</f>
        <v>Cost Ending                      June 30, 2020</v>
      </c>
      <c r="G2" s="1847" t="s">
        <v>601</v>
      </c>
      <c r="H2" s="1847" t="str">
        <f>"Accumlated Depreciation Beginning                July 1, "&amp;'AFR20'!$E$2-1</f>
        <v>Accumlated Depreciation Beginning                July 1, 2019</v>
      </c>
      <c r="I2" s="1847" t="str">
        <f>"Add:  Depreciation Allowable                 July 1, "&amp;'AFR20'!E2-1&amp;" thru June 30, "&amp;'AFR20'!E2</f>
        <v>Add:  Depreciation Allowable                 July 1, 2019 thru June 30, 2020</v>
      </c>
      <c r="J2" s="1847" t="str">
        <f>"Less:  Depreciation Deletions                                   July 1, "&amp;'AFR20'!E2-1&amp;" thru               June 30, "&amp;'AFR20'!E2</f>
        <v>Less:  Depreciation Deletions                                   July 1, 2019 thru               June 30, 2020</v>
      </c>
      <c r="K2" s="1847" t="str">
        <f>"Accumulated Depreciation Ending              June 30, "&amp;'AFR20'!E2</f>
        <v>Accumulated Depreciation Ending              June 30, 2020</v>
      </c>
      <c r="L2" s="1847" t="str">
        <f>"Ending Balance Undepreciated           June 30, "&amp;'AFR20'!E2</f>
        <v>Ending Balance Undepreciated           June 30, 2020</v>
      </c>
      <c r="M2" s="673"/>
      <c r="N2" s="673"/>
    </row>
    <row r="3" spans="1:14" ht="13.5" thickBot="1" x14ac:dyDescent="0.25">
      <c r="A3" s="1364" t="s">
        <v>886</v>
      </c>
      <c r="B3" s="1365">
        <v>210</v>
      </c>
      <c r="C3" s="1769"/>
      <c r="D3" s="1769"/>
      <c r="E3" s="1769"/>
      <c r="F3" s="1765">
        <f>(C3+D3)-E3</f>
        <v>0</v>
      </c>
      <c r="G3" s="675"/>
      <c r="H3" s="674"/>
      <c r="I3" s="674"/>
      <c r="J3" s="674"/>
      <c r="K3" s="1442">
        <f>(H3+I3)-J3</f>
        <v>0</v>
      </c>
      <c r="L3" s="1442">
        <f>F3-K3</f>
        <v>0</v>
      </c>
      <c r="M3" s="673"/>
      <c r="N3" s="673"/>
    </row>
    <row r="4" spans="1:14" ht="15" customHeight="1" thickTop="1" x14ac:dyDescent="0.2">
      <c r="A4" s="1366" t="s">
        <v>157</v>
      </c>
      <c r="B4" s="1365">
        <v>220</v>
      </c>
      <c r="C4" s="1752"/>
      <c r="D4" s="1752"/>
      <c r="E4" s="1752"/>
      <c r="F4" s="1751"/>
      <c r="G4" s="676"/>
      <c r="H4" s="677"/>
      <c r="I4" s="677"/>
      <c r="J4" s="677"/>
      <c r="K4" s="678"/>
      <c r="L4" s="624"/>
    </row>
    <row r="5" spans="1:14" ht="13.5" thickBot="1" x14ac:dyDescent="0.25">
      <c r="A5" s="629" t="s">
        <v>887</v>
      </c>
      <c r="B5" s="679">
        <v>221</v>
      </c>
      <c r="C5" s="1770">
        <v>56972</v>
      </c>
      <c r="D5" s="1770"/>
      <c r="E5" s="1770"/>
      <c r="F5" s="1765">
        <f>(C5+D5)-E5</f>
        <v>56972</v>
      </c>
      <c r="G5" s="676"/>
      <c r="H5" s="680"/>
      <c r="I5" s="680"/>
      <c r="J5" s="680"/>
      <c r="K5" s="637"/>
      <c r="L5" s="1442">
        <f>F5-K5</f>
        <v>56972</v>
      </c>
    </row>
    <row r="6" spans="1:14" ht="14.25" thickTop="1" thickBot="1" x14ac:dyDescent="0.25">
      <c r="A6" s="629" t="s">
        <v>1107</v>
      </c>
      <c r="B6" s="679">
        <v>222</v>
      </c>
      <c r="C6" s="1745"/>
      <c r="D6" s="1745"/>
      <c r="E6" s="1745"/>
      <c r="F6" s="1765">
        <f>(C6+D6)-E6</f>
        <v>0</v>
      </c>
      <c r="G6" s="676">
        <v>50</v>
      </c>
      <c r="H6" s="619"/>
      <c r="I6" s="619"/>
      <c r="J6" s="619"/>
      <c r="K6" s="1442">
        <f>(H6+I6)-J6</f>
        <v>0</v>
      </c>
      <c r="L6" s="1442">
        <f>F6-K6</f>
        <v>0</v>
      </c>
    </row>
    <row r="7" spans="1:14" ht="15" customHeight="1" thickTop="1" x14ac:dyDescent="0.2">
      <c r="A7" s="1366" t="s">
        <v>158</v>
      </c>
      <c r="B7" s="1365">
        <v>230</v>
      </c>
      <c r="C7" s="1752"/>
      <c r="D7" s="1752"/>
      <c r="E7" s="1752"/>
      <c r="F7" s="1751"/>
      <c r="G7" s="681"/>
      <c r="H7" s="632"/>
      <c r="I7" s="632"/>
      <c r="J7" s="632"/>
      <c r="K7" s="624"/>
      <c r="L7" s="624"/>
    </row>
    <row r="8" spans="1:14" ht="13.5" thickBot="1" x14ac:dyDescent="0.25">
      <c r="A8" s="629" t="s">
        <v>1108</v>
      </c>
      <c r="B8" s="679">
        <v>231</v>
      </c>
      <c r="C8" s="1771">
        <v>5467040</v>
      </c>
      <c r="D8" s="1771">
        <v>1884813</v>
      </c>
      <c r="E8" s="1771"/>
      <c r="F8" s="1765">
        <f>(C8+D8)-E8</f>
        <v>7351853</v>
      </c>
      <c r="G8" s="681">
        <v>50</v>
      </c>
      <c r="H8" s="619">
        <v>3788545</v>
      </c>
      <c r="I8" s="619">
        <v>109007</v>
      </c>
      <c r="J8" s="619"/>
      <c r="K8" s="1442">
        <f>(H8+I8)-J8</f>
        <v>3897552</v>
      </c>
      <c r="L8" s="1442">
        <f>F8-K8</f>
        <v>3454301</v>
      </c>
    </row>
    <row r="9" spans="1:14" ht="14.25" thickTop="1" thickBot="1" x14ac:dyDescent="0.25">
      <c r="A9" s="629" t="s">
        <v>1109</v>
      </c>
      <c r="B9" s="679">
        <v>232</v>
      </c>
      <c r="C9" s="1745"/>
      <c r="D9" s="1745"/>
      <c r="E9" s="1745"/>
      <c r="F9" s="1765">
        <f>(C9+D9)-E9</f>
        <v>0</v>
      </c>
      <c r="G9" s="681">
        <v>20</v>
      </c>
      <c r="H9" s="619"/>
      <c r="I9" s="619"/>
      <c r="J9" s="619"/>
      <c r="K9" s="1442">
        <f>(H9+I9)-J9</f>
        <v>0</v>
      </c>
      <c r="L9" s="1442">
        <f>F9-K9</f>
        <v>0</v>
      </c>
    </row>
    <row r="10" spans="1:14" ht="24" thickTop="1" thickBot="1" x14ac:dyDescent="0.25">
      <c r="A10" s="682" t="s">
        <v>1110</v>
      </c>
      <c r="B10" s="679">
        <v>240</v>
      </c>
      <c r="C10" s="1772">
        <v>1688550</v>
      </c>
      <c r="D10" s="1772">
        <v>57798</v>
      </c>
      <c r="E10" s="1772"/>
      <c r="F10" s="1773">
        <f>(C10+D10)-E10</f>
        <v>1746348</v>
      </c>
      <c r="G10" s="681">
        <v>20</v>
      </c>
      <c r="H10" s="683">
        <v>586576</v>
      </c>
      <c r="I10" s="683">
        <v>83389</v>
      </c>
      <c r="J10" s="683"/>
      <c r="K10" s="1442">
        <f>(H10+I10)-J10</f>
        <v>669965</v>
      </c>
      <c r="L10" s="1442">
        <f>F10-K10</f>
        <v>1076383</v>
      </c>
    </row>
    <row r="11" spans="1:14" ht="13.5" thickTop="1" x14ac:dyDescent="0.2">
      <c r="A11" s="1367" t="s">
        <v>1126</v>
      </c>
      <c r="B11" s="1365">
        <v>250</v>
      </c>
      <c r="C11" s="1752"/>
      <c r="D11" s="1752"/>
      <c r="E11" s="1752"/>
      <c r="F11" s="1751"/>
      <c r="G11" s="681"/>
      <c r="H11" s="632"/>
      <c r="I11" s="632"/>
      <c r="J11" s="632"/>
      <c r="K11" s="624"/>
      <c r="L11" s="624"/>
    </row>
    <row r="12" spans="1:14" ht="13.5" thickBot="1" x14ac:dyDescent="0.25">
      <c r="A12" s="684" t="s">
        <v>1111</v>
      </c>
      <c r="B12" s="679">
        <v>251</v>
      </c>
      <c r="C12" s="1771">
        <v>2643583</v>
      </c>
      <c r="D12" s="1771">
        <v>71268</v>
      </c>
      <c r="E12" s="1771"/>
      <c r="F12" s="1765">
        <f>(C12+D12)-E12</f>
        <v>2714851</v>
      </c>
      <c r="G12" s="681">
        <v>10</v>
      </c>
      <c r="H12" s="619">
        <v>2177771</v>
      </c>
      <c r="I12" s="619">
        <v>110758</v>
      </c>
      <c r="J12" s="619"/>
      <c r="K12" s="1442">
        <f>(H12+I12)-J12</f>
        <v>2288529</v>
      </c>
      <c r="L12" s="1442">
        <f>F12-K12</f>
        <v>426322</v>
      </c>
    </row>
    <row r="13" spans="1:14" ht="14.25" thickTop="1" thickBot="1" x14ac:dyDescent="0.25">
      <c r="A13" s="684" t="s">
        <v>1112</v>
      </c>
      <c r="B13" s="679">
        <v>252</v>
      </c>
      <c r="C13" s="1771">
        <v>1380133</v>
      </c>
      <c r="D13" s="1771">
        <v>2163</v>
      </c>
      <c r="E13" s="1771"/>
      <c r="F13" s="1765">
        <f>(C13+D13)-E13</f>
        <v>1382296</v>
      </c>
      <c r="G13" s="681">
        <v>5</v>
      </c>
      <c r="H13" s="619">
        <v>1317324</v>
      </c>
      <c r="I13" s="619">
        <v>17769</v>
      </c>
      <c r="J13" s="619"/>
      <c r="K13" s="1442">
        <f>(H13+I13)-J13</f>
        <v>1335093</v>
      </c>
      <c r="L13" s="1442">
        <f>F13-K13</f>
        <v>47203</v>
      </c>
    </row>
    <row r="14" spans="1:14" ht="14.25" thickTop="1" thickBot="1" x14ac:dyDescent="0.25">
      <c r="A14" s="684" t="s">
        <v>1113</v>
      </c>
      <c r="B14" s="679">
        <v>253</v>
      </c>
      <c r="C14" s="1745"/>
      <c r="D14" s="1745"/>
      <c r="E14" s="1745"/>
      <c r="F14" s="1765">
        <f>(C14+D14)-E14</f>
        <v>0</v>
      </c>
      <c r="G14" s="681">
        <v>3</v>
      </c>
      <c r="H14" s="619"/>
      <c r="I14" s="619"/>
      <c r="J14" s="619"/>
      <c r="K14" s="1442">
        <f>(H14+I14)-J14</f>
        <v>0</v>
      </c>
      <c r="L14" s="1442">
        <f>F14-K14</f>
        <v>0</v>
      </c>
    </row>
    <row r="15" spans="1:14" ht="15" customHeight="1" thickTop="1" thickBot="1" x14ac:dyDescent="0.25">
      <c r="A15" s="1366" t="s">
        <v>525</v>
      </c>
      <c r="B15" s="1365">
        <v>260</v>
      </c>
      <c r="C15" s="1771">
        <v>19923</v>
      </c>
      <c r="D15" s="1771"/>
      <c r="E15" s="1771">
        <v>19923</v>
      </c>
      <c r="F15" s="1765">
        <f>(C15+D15)-E15</f>
        <v>0</v>
      </c>
      <c r="G15" s="685" t="s">
        <v>857</v>
      </c>
      <c r="H15" s="632"/>
      <c r="I15" s="632"/>
      <c r="J15" s="632"/>
      <c r="K15" s="632"/>
      <c r="L15" s="1442">
        <f>F15-K15</f>
        <v>0</v>
      </c>
    </row>
    <row r="16" spans="1:14" ht="15" customHeight="1" thickTop="1" thickBot="1" x14ac:dyDescent="0.25">
      <c r="A16" s="1438" t="s">
        <v>638</v>
      </c>
      <c r="B16" s="1439">
        <v>200</v>
      </c>
      <c r="C16" s="1765">
        <f>SUM(C3,C5:C6,C8:C10,C12:C15)</f>
        <v>11256201</v>
      </c>
      <c r="D16" s="1765">
        <f>SUM(D3,D5:D6,D8:D10,D12:D15)</f>
        <v>2016042</v>
      </c>
      <c r="E16" s="1765">
        <f>SUM(E3,E5:E6,E8:E10,E12:E15)</f>
        <v>19923</v>
      </c>
      <c r="F16" s="1765">
        <f>SUM(F3,F5:F6,F8:F10,F12:F15)</f>
        <v>13252320</v>
      </c>
      <c r="G16" s="681"/>
      <c r="H16" s="1435">
        <f>SUM(H3,H6,H8:H10,H12:H14,)</f>
        <v>7870216</v>
      </c>
      <c r="I16" s="1435">
        <f>SUM(I3,I6,I8:I10,I12:I14,)</f>
        <v>320923</v>
      </c>
      <c r="J16" s="1435">
        <f>SUM(J3,J6,J8:J10,J12:J14,)</f>
        <v>0</v>
      </c>
      <c r="K16" s="1435">
        <f>(H16+I16)-J16</f>
        <v>8191139</v>
      </c>
      <c r="L16" s="1435">
        <f>F16-K16</f>
        <v>5061181</v>
      </c>
    </row>
    <row r="17" spans="1:12" ht="15" customHeight="1" thickTop="1" thickBot="1" x14ac:dyDescent="0.25">
      <c r="A17" s="1368" t="s">
        <v>288</v>
      </c>
      <c r="B17" s="1365">
        <v>700</v>
      </c>
      <c r="C17" s="1748"/>
      <c r="D17" s="1748"/>
      <c r="E17" s="1748"/>
      <c r="F17" s="1765">
        <f>SUM('Expenditures 15-22'!I114,'Expenditures 15-22'!I151,'Expenditures 15-22'!I210,'Expenditures 15-22'!I312,'Expenditures 15-22'!I342,'Expenditures 15-22'!I367)</f>
        <v>196021</v>
      </c>
      <c r="G17" s="676">
        <v>10</v>
      </c>
      <c r="H17" s="621"/>
      <c r="I17" s="1442">
        <f>F17/G17</f>
        <v>19602.099999999999</v>
      </c>
      <c r="J17" s="621"/>
      <c r="K17" s="638"/>
      <c r="L17" s="638"/>
    </row>
    <row r="18" spans="1:12" ht="14.25" thickTop="1" thickBot="1" x14ac:dyDescent="0.25">
      <c r="A18" s="1440" t="s">
        <v>680</v>
      </c>
      <c r="B18" s="1441"/>
      <c r="C18" s="623"/>
      <c r="D18" s="623"/>
      <c r="E18" s="623"/>
      <c r="F18" s="686"/>
      <c r="G18" s="687"/>
      <c r="H18" s="624"/>
      <c r="I18" s="1435">
        <f>SUM(I16,I17)</f>
        <v>340525.1</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5"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topLeftCell="A167" colorId="8" zoomScale="110" zoomScaleNormal="110" workbookViewId="0">
      <selection activeCell="B30" sqref="B30"/>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67" t="str">
        <f>"ESTIMATED OPERATING EXPENSE PER PUPIL (OEPP)/PER CAPITA TUITION CHARGE (PCTC) COMPUTATIONS ("&amp;'AFR20'!E2-1&amp;" - "&amp;'AFR20'!E2&amp;")"</f>
        <v>ESTIMATED OPERATING EXPENSE PER PUPIL (OEPP)/PER CAPITA TUITION CHARGE (PCTC) COMPUTATIONS (2019 - 2020)</v>
      </c>
      <c r="B1" s="2368"/>
      <c r="C1" s="2368"/>
      <c r="D1" s="2368"/>
      <c r="E1" s="2368"/>
      <c r="F1" s="2369"/>
      <c r="G1" s="691"/>
      <c r="I1" s="701"/>
    </row>
    <row r="2" spans="1:9" ht="15" customHeight="1" thickBot="1" x14ac:dyDescent="0.25">
      <c r="A2" s="2370" t="s">
        <v>474</v>
      </c>
      <c r="B2" s="2371"/>
      <c r="C2" s="2371"/>
      <c r="D2" s="2371"/>
      <c r="E2" s="2371"/>
      <c r="F2" s="2372"/>
      <c r="G2" s="693"/>
    </row>
    <row r="3" spans="1:9" ht="5.25" customHeight="1" thickTop="1" x14ac:dyDescent="0.2">
      <c r="A3" s="694"/>
      <c r="B3" s="695"/>
      <c r="C3" s="696"/>
      <c r="D3" s="695"/>
      <c r="E3" s="696"/>
      <c r="F3" s="695"/>
      <c r="G3" s="695"/>
    </row>
    <row r="4" spans="1:9" ht="12.2" customHeight="1" x14ac:dyDescent="0.2">
      <c r="A4" s="697" t="s">
        <v>1068</v>
      </c>
      <c r="B4" s="698" t="s">
        <v>115</v>
      </c>
      <c r="D4" s="700" t="s">
        <v>508</v>
      </c>
      <c r="F4" s="698" t="s">
        <v>860</v>
      </c>
    </row>
    <row r="5" spans="1:9" ht="7.5" customHeight="1" x14ac:dyDescent="0.2">
      <c r="A5" s="2373"/>
      <c r="B5" s="2374"/>
      <c r="C5" s="2374"/>
      <c r="D5" s="2374"/>
      <c r="E5" s="2374"/>
      <c r="F5" s="2374"/>
    </row>
    <row r="6" spans="1:9" ht="13.5" customHeight="1" thickBot="1" x14ac:dyDescent="0.25">
      <c r="A6" s="2364" t="s">
        <v>1095</v>
      </c>
      <c r="B6" s="2365"/>
      <c r="C6" s="2365"/>
      <c r="D6" s="2365"/>
      <c r="E6" s="2365"/>
      <c r="F6" s="2366"/>
      <c r="G6" s="701"/>
    </row>
    <row r="7" spans="1:9" s="701" customFormat="1" ht="12" thickTop="1" x14ac:dyDescent="0.2">
      <c r="A7" s="702" t="s">
        <v>499</v>
      </c>
      <c r="B7" s="703"/>
      <c r="C7" s="704"/>
      <c r="D7" s="703"/>
      <c r="E7" s="704"/>
      <c r="F7" s="703"/>
    </row>
    <row r="8" spans="1:9" x14ac:dyDescent="0.2">
      <c r="A8" s="705" t="s">
        <v>456</v>
      </c>
      <c r="B8" s="706" t="s">
        <v>1451</v>
      </c>
      <c r="C8" s="707"/>
      <c r="D8" s="705" t="s">
        <v>498</v>
      </c>
      <c r="E8" s="704" t="s">
        <v>952</v>
      </c>
      <c r="F8" s="1774">
        <f>'Expenditures 15-22'!K114</f>
        <v>6282835</v>
      </c>
      <c r="G8" s="701"/>
    </row>
    <row r="9" spans="1:9" x14ac:dyDescent="0.2">
      <c r="A9" s="705" t="s">
        <v>457</v>
      </c>
      <c r="B9" s="706" t="s">
        <v>1848</v>
      </c>
      <c r="C9" s="707"/>
      <c r="D9" s="705" t="s">
        <v>498</v>
      </c>
      <c r="E9" s="704"/>
      <c r="F9" s="1775">
        <f>'Expenditures 15-22'!K151</f>
        <v>534428</v>
      </c>
      <c r="G9" s="708"/>
    </row>
    <row r="10" spans="1:9" x14ac:dyDescent="0.2">
      <c r="A10" s="705" t="s">
        <v>496</v>
      </c>
      <c r="B10" s="706" t="s">
        <v>1849</v>
      </c>
      <c r="C10" s="707"/>
      <c r="D10" s="705" t="s">
        <v>498</v>
      </c>
      <c r="E10" s="704"/>
      <c r="F10" s="1775">
        <f>'Expenditures 15-22'!K174</f>
        <v>754083</v>
      </c>
      <c r="G10" s="708"/>
    </row>
    <row r="11" spans="1:9" x14ac:dyDescent="0.2">
      <c r="A11" s="705" t="s">
        <v>458</v>
      </c>
      <c r="B11" s="706" t="s">
        <v>1850</v>
      </c>
      <c r="C11" s="707"/>
      <c r="D11" s="705" t="s">
        <v>498</v>
      </c>
      <c r="E11" s="704"/>
      <c r="F11" s="1775">
        <f>'Expenditures 15-22'!K210</f>
        <v>684161</v>
      </c>
      <c r="G11" s="708"/>
    </row>
    <row r="12" spans="1:9" x14ac:dyDescent="0.2">
      <c r="A12" s="705" t="s">
        <v>459</v>
      </c>
      <c r="B12" s="706" t="s">
        <v>1851</v>
      </c>
      <c r="C12" s="707"/>
      <c r="D12" s="705" t="s">
        <v>498</v>
      </c>
      <c r="E12" s="704"/>
      <c r="F12" s="1775">
        <f>'Expenditures 15-22'!K295</f>
        <v>193986</v>
      </c>
      <c r="G12" s="708"/>
    </row>
    <row r="13" spans="1:9" x14ac:dyDescent="0.2">
      <c r="A13" s="705" t="s">
        <v>106</v>
      </c>
      <c r="B13" s="706" t="s">
        <v>1852</v>
      </c>
      <c r="C13" s="707"/>
      <c r="D13" s="705" t="s">
        <v>498</v>
      </c>
      <c r="E13" s="704"/>
      <c r="F13" s="1775">
        <f>'Expenditures 15-22'!K342</f>
        <v>162168</v>
      </c>
      <c r="G13" s="709"/>
    </row>
    <row r="14" spans="1:9" ht="12" customHeight="1" thickBot="1" x14ac:dyDescent="0.25">
      <c r="A14" s="1443"/>
      <c r="B14" s="1444"/>
      <c r="C14" s="1445"/>
      <c r="D14" s="1446" t="s">
        <v>498</v>
      </c>
      <c r="E14" s="1447" t="s">
        <v>952</v>
      </c>
      <c r="F14" s="1776">
        <f>SUM(F8:F13)</f>
        <v>8611661</v>
      </c>
      <c r="G14" s="701"/>
    </row>
    <row r="15" spans="1:9" ht="3.75" customHeight="1" thickTop="1" x14ac:dyDescent="0.2">
      <c r="A15" s="701"/>
      <c r="B15" s="701"/>
      <c r="C15" s="707"/>
      <c r="D15" s="701"/>
      <c r="E15" s="704"/>
      <c r="F15" s="1777"/>
      <c r="G15" s="701"/>
    </row>
    <row r="16" spans="1:9" ht="12" customHeight="1" x14ac:dyDescent="0.2">
      <c r="A16" s="710" t="s">
        <v>509</v>
      </c>
      <c r="B16" s="226"/>
      <c r="C16" s="226"/>
      <c r="D16" s="703"/>
      <c r="E16" s="704"/>
      <c r="F16" s="1778"/>
      <c r="G16" s="701"/>
    </row>
    <row r="17" spans="1:7" ht="4.5" customHeight="1" x14ac:dyDescent="0.2">
      <c r="A17" s="710"/>
      <c r="B17" s="226"/>
      <c r="C17" s="226"/>
      <c r="D17" s="703"/>
      <c r="E17" s="704"/>
      <c r="F17" s="1778"/>
      <c r="G17" s="701"/>
    </row>
    <row r="18" spans="1:7" x14ac:dyDescent="0.2">
      <c r="A18" s="705" t="s">
        <v>458</v>
      </c>
      <c r="B18" s="706" t="s">
        <v>1003</v>
      </c>
      <c r="C18" s="711">
        <f>'Revenues 9-14'!B43</f>
        <v>1412</v>
      </c>
      <c r="D18" s="712" t="str">
        <f>'Revenues 9-14'!A43</f>
        <v>Regular - Transp Fees from Other Districts (In State)</v>
      </c>
      <c r="E18" s="704" t="s">
        <v>952</v>
      </c>
      <c r="F18" s="1779">
        <f>'Revenues 9-14'!F43</f>
        <v>0</v>
      </c>
      <c r="G18" s="701"/>
    </row>
    <row r="19" spans="1:7" x14ac:dyDescent="0.2">
      <c r="A19" s="705" t="s">
        <v>458</v>
      </c>
      <c r="B19" s="706" t="s">
        <v>1004</v>
      </c>
      <c r="C19" s="713">
        <f>'Revenues 9-14'!B47</f>
        <v>1421</v>
      </c>
      <c r="D19" s="714" t="str">
        <f>'Revenues 9-14'!A47</f>
        <v>Summer Sch - Transp. Fees from Pupils or Parents (In State)</v>
      </c>
      <c r="E19" s="715"/>
      <c r="F19" s="1780">
        <f>'Revenues 9-14'!F47</f>
        <v>0</v>
      </c>
      <c r="G19" s="701"/>
    </row>
    <row r="20" spans="1:7" x14ac:dyDescent="0.2">
      <c r="A20" s="705" t="s">
        <v>458</v>
      </c>
      <c r="B20" s="706" t="s">
        <v>1005</v>
      </c>
      <c r="C20" s="711">
        <f>'Revenues 9-14'!B48</f>
        <v>1422</v>
      </c>
      <c r="D20" s="712" t="str">
        <f>'Revenues 9-14'!A48</f>
        <v>Summer Sch - Transp. Fees from Other Districts (In State)</v>
      </c>
      <c r="E20" s="704"/>
      <c r="F20" s="1781">
        <f>'Revenues 9-14'!F48</f>
        <v>0</v>
      </c>
      <c r="G20" s="701"/>
    </row>
    <row r="21" spans="1:7" x14ac:dyDescent="0.2">
      <c r="A21" s="705" t="s">
        <v>458</v>
      </c>
      <c r="B21" s="706" t="s">
        <v>1006</v>
      </c>
      <c r="C21" s="713">
        <f>'Revenues 9-14'!B49</f>
        <v>1423</v>
      </c>
      <c r="D21" s="712" t="str">
        <f>'Revenues 9-14'!A49</f>
        <v>Summer Sch - Transp. Fees from Other Sources (In State)</v>
      </c>
      <c r="E21" s="704"/>
      <c r="F21" s="1782">
        <f>'Revenues 9-14'!F49</f>
        <v>0</v>
      </c>
      <c r="G21" s="701"/>
    </row>
    <row r="22" spans="1:7" x14ac:dyDescent="0.2">
      <c r="A22" s="705" t="s">
        <v>458</v>
      </c>
      <c r="B22" s="706" t="s">
        <v>1007</v>
      </c>
      <c r="C22" s="713">
        <f>'Revenues 9-14'!B50</f>
        <v>1424</v>
      </c>
      <c r="D22" s="712" t="str">
        <f>'Revenues 9-14'!A50</f>
        <v>Summer Sch - Transp. Fees from Other Sources (Out of State)</v>
      </c>
      <c r="E22" s="704"/>
      <c r="F22" s="1782">
        <f>'Revenues 9-14'!F50</f>
        <v>0</v>
      </c>
      <c r="G22" s="701"/>
    </row>
    <row r="23" spans="1:7" x14ac:dyDescent="0.2">
      <c r="A23" s="705" t="s">
        <v>458</v>
      </c>
      <c r="B23" s="706" t="s">
        <v>1008</v>
      </c>
      <c r="C23" s="711">
        <f>'Revenues 9-14'!B52</f>
        <v>1432</v>
      </c>
      <c r="D23" s="712" t="str">
        <f>'Revenues 9-14'!A52</f>
        <v>CTE - Transp Fees from Other Districts (In State)</v>
      </c>
      <c r="E23" s="704"/>
      <c r="F23" s="1782">
        <f>'Revenues 9-14'!F52</f>
        <v>0</v>
      </c>
      <c r="G23" s="701"/>
    </row>
    <row r="24" spans="1:7" x14ac:dyDescent="0.2">
      <c r="A24" s="705" t="s">
        <v>458</v>
      </c>
      <c r="B24" s="706" t="s">
        <v>1009</v>
      </c>
      <c r="C24" s="711">
        <f>'Revenues 9-14'!B56</f>
        <v>1442</v>
      </c>
      <c r="D24" s="712" t="str">
        <f>'Revenues 9-14'!A56</f>
        <v>Special Ed - Transp Fees from Other Districts (In State)</v>
      </c>
      <c r="E24" s="704"/>
      <c r="F24" s="1782">
        <f>'Revenues 9-14'!F56</f>
        <v>0</v>
      </c>
      <c r="G24" s="701"/>
    </row>
    <row r="25" spans="1:7" x14ac:dyDescent="0.2">
      <c r="A25" s="705" t="s">
        <v>458</v>
      </c>
      <c r="B25" s="706" t="s">
        <v>1010</v>
      </c>
      <c r="C25" s="711">
        <f>'Revenues 9-14'!B59</f>
        <v>1451</v>
      </c>
      <c r="D25" s="712" t="str">
        <f>'Revenues 9-14'!A59</f>
        <v>Adult - Transp Fees from Pupils or Parents (In State)</v>
      </c>
      <c r="E25" s="704"/>
      <c r="F25" s="1782">
        <f>'Revenues 9-14'!F59</f>
        <v>0</v>
      </c>
      <c r="G25" s="701"/>
    </row>
    <row r="26" spans="1:7" x14ac:dyDescent="0.2">
      <c r="A26" s="705" t="s">
        <v>458</v>
      </c>
      <c r="B26" s="706" t="s">
        <v>1011</v>
      </c>
      <c r="C26" s="711">
        <f>'Revenues 9-14'!B60</f>
        <v>1452</v>
      </c>
      <c r="D26" s="712" t="str">
        <f>'Revenues 9-14'!A60</f>
        <v>Adult - Transp Fees from Other Districts (In State)</v>
      </c>
      <c r="E26" s="704"/>
      <c r="F26" s="1782">
        <f>'Revenues 9-14'!F60</f>
        <v>0</v>
      </c>
      <c r="G26" s="701"/>
    </row>
    <row r="27" spans="1:7" x14ac:dyDescent="0.2">
      <c r="A27" s="705" t="s">
        <v>458</v>
      </c>
      <c r="B27" s="706" t="s">
        <v>1012</v>
      </c>
      <c r="C27" s="711">
        <f>'Revenues 9-14'!B61</f>
        <v>1453</v>
      </c>
      <c r="D27" s="712" t="str">
        <f>'Revenues 9-14'!A61</f>
        <v>Adult - Transp Fees from Other Sources (In State)</v>
      </c>
      <c r="E27" s="704"/>
      <c r="F27" s="1782">
        <f>'Revenues 9-14'!F61</f>
        <v>0</v>
      </c>
      <c r="G27" s="701"/>
    </row>
    <row r="28" spans="1:7" x14ac:dyDescent="0.2">
      <c r="A28" s="705" t="s">
        <v>458</v>
      </c>
      <c r="B28" s="706" t="s">
        <v>1013</v>
      </c>
      <c r="C28" s="711">
        <f>'Revenues 9-14'!B62</f>
        <v>1454</v>
      </c>
      <c r="D28" s="712" t="str">
        <f>'Revenues 9-14'!A62</f>
        <v>Adult - Transp Fees from Other Sources (Out of State)</v>
      </c>
      <c r="E28" s="704"/>
      <c r="F28" s="1782">
        <f>'Revenues 9-14'!F62</f>
        <v>0</v>
      </c>
      <c r="G28" s="701"/>
    </row>
    <row r="29" spans="1:7" x14ac:dyDescent="0.2">
      <c r="A29" s="705" t="s">
        <v>1088</v>
      </c>
      <c r="B29" s="706" t="s">
        <v>805</v>
      </c>
      <c r="C29" s="716">
        <f>'Revenues 9-14'!B149</f>
        <v>3410</v>
      </c>
      <c r="D29" s="717" t="str">
        <f>'Revenues 9-14'!A149</f>
        <v>Adult Ed (from ICCB)</v>
      </c>
      <c r="E29" s="704"/>
      <c r="F29" s="1782">
        <f>SUM('Revenues 9-14'!D149,'Revenues 9-14'!F149)</f>
        <v>0</v>
      </c>
      <c r="G29" s="701"/>
    </row>
    <row r="30" spans="1:7" x14ac:dyDescent="0.2">
      <c r="A30" s="705" t="s">
        <v>1088</v>
      </c>
      <c r="B30" s="706" t="s">
        <v>1906</v>
      </c>
      <c r="C30" s="716">
        <f>'Revenues 9-14'!B150</f>
        <v>3499</v>
      </c>
      <c r="D30" s="717" t="str">
        <f>'Revenues 9-14'!A150</f>
        <v>Adult Ed - Other (Describe &amp; Itemize)</v>
      </c>
      <c r="E30" s="704"/>
      <c r="F30" s="1783">
        <f>('Revenues 9-14'!D150+'Revenues 9-14'!F150)</f>
        <v>0</v>
      </c>
      <c r="G30" s="701"/>
    </row>
    <row r="31" spans="1:7" x14ac:dyDescent="0.2">
      <c r="A31" s="705" t="s">
        <v>1088</v>
      </c>
      <c r="B31" s="706" t="s">
        <v>1907</v>
      </c>
      <c r="C31" s="711">
        <f>'Revenues 9-14'!B211</f>
        <v>4600</v>
      </c>
      <c r="D31" s="718" t="str">
        <f>'Revenues 9-14'!A211</f>
        <v>Fed - Spec Education - Preschool Flow-Through</v>
      </c>
      <c r="E31" s="719"/>
      <c r="F31" s="1782">
        <f>SUM('Revenues 9-14'!D211,'Revenues 9-14'!F211)</f>
        <v>0</v>
      </c>
      <c r="G31" s="701"/>
    </row>
    <row r="32" spans="1:7" x14ac:dyDescent="0.2">
      <c r="A32" s="705" t="s">
        <v>1088</v>
      </c>
      <c r="B32" s="706" t="s">
        <v>1908</v>
      </c>
      <c r="C32" s="711">
        <f>'Revenues 9-14'!B212</f>
        <v>4605</v>
      </c>
      <c r="D32" s="720" t="str">
        <f>'Revenues 9-14'!A212</f>
        <v>Fed - Spec Education - Preschool Discretionary</v>
      </c>
      <c r="E32" s="719"/>
      <c r="F32" s="1782">
        <f>SUM('Revenues 9-14'!D212,'Revenues 9-14'!F212)</f>
        <v>0</v>
      </c>
      <c r="G32" s="701"/>
    </row>
    <row r="33" spans="1:7" x14ac:dyDescent="0.2">
      <c r="A33" s="705" t="s">
        <v>457</v>
      </c>
      <c r="B33" s="706" t="s">
        <v>1909</v>
      </c>
      <c r="C33" s="711">
        <f>'Revenues 9-14'!B222</f>
        <v>4810</v>
      </c>
      <c r="D33" s="718" t="str">
        <f>'Revenues 9-14'!A222</f>
        <v>Federal - Adult Education</v>
      </c>
      <c r="E33" s="704"/>
      <c r="F33" s="1782">
        <f>'Revenues 9-14'!D222</f>
        <v>0</v>
      </c>
      <c r="G33" s="701"/>
    </row>
    <row r="34" spans="1:7" x14ac:dyDescent="0.2">
      <c r="A34" s="705" t="s">
        <v>456</v>
      </c>
      <c r="B34" s="705" t="s">
        <v>1452</v>
      </c>
      <c r="C34" s="721" t="str">
        <f>'Expenditures 15-22'!B7</f>
        <v>1125</v>
      </c>
      <c r="D34" s="722" t="str">
        <f>'Expenditures 15-22'!A7</f>
        <v>Pre-K Programs</v>
      </c>
      <c r="E34" s="704"/>
      <c r="F34" s="1782">
        <f>'Expenditures 15-22'!K7-SUM('Expenditures 15-22'!G7,'Expenditures 15-22'!I7)</f>
        <v>96329</v>
      </c>
      <c r="G34" s="701"/>
    </row>
    <row r="35" spans="1:7" x14ac:dyDescent="0.2">
      <c r="A35" s="705" t="s">
        <v>456</v>
      </c>
      <c r="B35" s="705" t="s">
        <v>1453</v>
      </c>
      <c r="C35" s="721" t="str">
        <f>'Expenditures 15-22'!B9</f>
        <v>1225</v>
      </c>
      <c r="D35" s="722" t="str">
        <f>'Expenditures 15-22'!A9</f>
        <v>Special Education Programs Pre-K</v>
      </c>
      <c r="E35" s="704"/>
      <c r="F35" s="1782">
        <f>'Expenditures 15-22'!K9-SUM('Expenditures 15-22'!G9+'Expenditures 15-22'!I9)</f>
        <v>0</v>
      </c>
      <c r="G35" s="701"/>
    </row>
    <row r="36" spans="1:7" x14ac:dyDescent="0.2">
      <c r="A36" s="705" t="s">
        <v>456</v>
      </c>
      <c r="B36" s="705" t="s">
        <v>116</v>
      </c>
      <c r="C36" s="721" t="str">
        <f>'Expenditures 15-22'!B11</f>
        <v>1275</v>
      </c>
      <c r="D36" s="722" t="str">
        <f>'Expenditures 15-22'!A11</f>
        <v>Remedial and Supplemental Programs Pre-K</v>
      </c>
      <c r="E36" s="704"/>
      <c r="F36" s="1782">
        <f>'Expenditures 15-22'!K11-SUM('Expenditures 15-22'!G11,'Expenditures 15-22'!I11)</f>
        <v>0</v>
      </c>
      <c r="G36" s="701"/>
    </row>
    <row r="37" spans="1:7" x14ac:dyDescent="0.2">
      <c r="A37" s="705" t="s">
        <v>456</v>
      </c>
      <c r="B37" s="705" t="s">
        <v>1454</v>
      </c>
      <c r="C37" s="721">
        <f>'Expenditures 15-22'!B12</f>
        <v>1300</v>
      </c>
      <c r="D37" s="723" t="str">
        <f>'Expenditures 15-22'!A12</f>
        <v>Adult/Continuing Education Programs</v>
      </c>
      <c r="E37" s="704"/>
      <c r="F37" s="1782">
        <f>'Expenditures 15-22'!K12-SUM('Expenditures 15-22'!G12+'Expenditures 15-22'!I12)</f>
        <v>0</v>
      </c>
      <c r="G37" s="701"/>
    </row>
    <row r="38" spans="1:7" x14ac:dyDescent="0.2">
      <c r="A38" s="705" t="s">
        <v>456</v>
      </c>
      <c r="B38" s="705" t="s">
        <v>1455</v>
      </c>
      <c r="C38" s="721">
        <f>'Expenditures 15-22'!B15</f>
        <v>1600</v>
      </c>
      <c r="D38" s="723" t="str">
        <f>'Expenditures 15-22'!A15</f>
        <v>Summer School Programs</v>
      </c>
      <c r="E38" s="704"/>
      <c r="F38" s="1782">
        <f>'Expenditures 15-22'!K15-SUM('Expenditures 15-22'!G15,'Expenditures 15-22'!I15)</f>
        <v>0</v>
      </c>
      <c r="G38" s="701"/>
    </row>
    <row r="39" spans="1:7" x14ac:dyDescent="0.2">
      <c r="A39" s="705" t="s">
        <v>456</v>
      </c>
      <c r="B39" s="705" t="s">
        <v>117</v>
      </c>
      <c r="C39" s="721" t="str">
        <f>'Expenditures 15-22'!B20</f>
        <v>1910</v>
      </c>
      <c r="D39" s="723" t="str">
        <f>'Expenditures 15-22'!A20</f>
        <v>Pre-K Programs - Private Tuition</v>
      </c>
      <c r="E39" s="704"/>
      <c r="F39" s="1782">
        <f>'Expenditures 15-22'!K20</f>
        <v>0</v>
      </c>
      <c r="G39" s="701"/>
    </row>
    <row r="40" spans="1:7" x14ac:dyDescent="0.2">
      <c r="A40" s="705" t="s">
        <v>456</v>
      </c>
      <c r="B40" s="705" t="s">
        <v>118</v>
      </c>
      <c r="C40" s="721" t="str">
        <f>'Expenditures 15-22'!B21</f>
        <v>1911</v>
      </c>
      <c r="D40" s="723" t="str">
        <f>'Expenditures 15-22'!A21</f>
        <v>Regular K-12 Programs - Private Tuition</v>
      </c>
      <c r="E40" s="704"/>
      <c r="F40" s="1782">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782">
        <f>'Expenditures 15-22'!K22</f>
        <v>0</v>
      </c>
      <c r="G41" s="701"/>
    </row>
    <row r="42" spans="1:7" x14ac:dyDescent="0.2">
      <c r="A42" s="705" t="s">
        <v>456</v>
      </c>
      <c r="B42" s="705" t="s">
        <v>120</v>
      </c>
      <c r="C42" s="724" t="str">
        <f>'Expenditures 15-22'!B23</f>
        <v>1913</v>
      </c>
      <c r="D42" s="723" t="str">
        <f>'Expenditures 15-22'!A23</f>
        <v>Special Education Programs Pre-K - Tuition</v>
      </c>
      <c r="E42" s="704"/>
      <c r="F42" s="1782">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782">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782">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782">
        <f>'Expenditures 15-22'!K26</f>
        <v>0</v>
      </c>
      <c r="G45" s="701"/>
    </row>
    <row r="46" spans="1:7" x14ac:dyDescent="0.2">
      <c r="A46" s="705" t="s">
        <v>456</v>
      </c>
      <c r="B46" s="705" t="s">
        <v>124</v>
      </c>
      <c r="C46" s="721" t="str">
        <f>'Expenditures 15-22'!B27</f>
        <v>1917</v>
      </c>
      <c r="D46" s="723" t="str">
        <f>'Expenditures 15-22'!A27</f>
        <v>CTE Programs - Private Tuition</v>
      </c>
      <c r="E46" s="704"/>
      <c r="F46" s="1782">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782">
        <f>'Expenditures 15-22'!K28</f>
        <v>0</v>
      </c>
      <c r="G47" s="701"/>
    </row>
    <row r="48" spans="1:7" x14ac:dyDescent="0.2">
      <c r="A48" s="705" t="s">
        <v>456</v>
      </c>
      <c r="B48" s="705" t="s">
        <v>126</v>
      </c>
      <c r="C48" s="724" t="str">
        <f>'Expenditures 15-22'!B29</f>
        <v>1919</v>
      </c>
      <c r="D48" s="723" t="str">
        <f>'Expenditures 15-22'!A29</f>
        <v>Summer School Programs - Private Tuition</v>
      </c>
      <c r="E48" s="704"/>
      <c r="F48" s="1782">
        <f>'Expenditures 15-22'!K29</f>
        <v>0</v>
      </c>
      <c r="G48" s="701"/>
    </row>
    <row r="49" spans="1:7" x14ac:dyDescent="0.2">
      <c r="A49" s="705" t="s">
        <v>456</v>
      </c>
      <c r="B49" s="705" t="s">
        <v>127</v>
      </c>
      <c r="C49" s="721" t="str">
        <f>'Expenditures 15-22'!B30</f>
        <v>1920</v>
      </c>
      <c r="D49" s="723" t="str">
        <f>'Expenditures 15-22'!A30</f>
        <v>Gifted Programs - Private Tuition</v>
      </c>
      <c r="E49" s="704"/>
      <c r="F49" s="1782">
        <f>'Expenditures 15-22'!K30</f>
        <v>0</v>
      </c>
      <c r="G49" s="701"/>
    </row>
    <row r="50" spans="1:7" x14ac:dyDescent="0.2">
      <c r="A50" s="705" t="s">
        <v>456</v>
      </c>
      <c r="B50" s="705" t="s">
        <v>128</v>
      </c>
      <c r="C50" s="721" t="str">
        <f>'Expenditures 15-22'!B31</f>
        <v>1921</v>
      </c>
      <c r="D50" s="723" t="str">
        <f>'Expenditures 15-22'!A31</f>
        <v>Bilingual Programs - Private Tuition</v>
      </c>
      <c r="E50" s="704"/>
      <c r="F50" s="1782">
        <f>'Expenditures 15-22'!K31</f>
        <v>0</v>
      </c>
      <c r="G50" s="701"/>
    </row>
    <row r="51" spans="1:7" x14ac:dyDescent="0.2">
      <c r="A51" s="705" t="s">
        <v>456</v>
      </c>
      <c r="B51" s="705" t="s">
        <v>1456</v>
      </c>
      <c r="C51" s="721" t="str">
        <f>'Expenditures 15-22'!B32</f>
        <v>1922</v>
      </c>
      <c r="D51" s="723" t="str">
        <f>'Expenditures 15-22'!A32</f>
        <v>Truants Alternative/Optional Ed Progms - Private Tuition</v>
      </c>
      <c r="E51" s="704"/>
      <c r="F51" s="1782">
        <f>'Expenditures 15-22'!K32</f>
        <v>0</v>
      </c>
      <c r="G51" s="701"/>
    </row>
    <row r="52" spans="1:7" x14ac:dyDescent="0.2">
      <c r="A52" s="705" t="s">
        <v>456</v>
      </c>
      <c r="B52" s="705" t="s">
        <v>1457</v>
      </c>
      <c r="C52" s="724" t="str">
        <f>'Expenditures 15-22'!B75</f>
        <v>3000</v>
      </c>
      <c r="D52" s="723" t="s">
        <v>446</v>
      </c>
      <c r="E52" s="704"/>
      <c r="F52" s="1782">
        <f>'Expenditures 15-22'!K75-SUM('Expenditures 15-22'!G75,'Expenditures 15-22'!I75)</f>
        <v>0</v>
      </c>
      <c r="G52" s="701"/>
    </row>
    <row r="53" spans="1:7" x14ac:dyDescent="0.2">
      <c r="A53" s="705" t="s">
        <v>456</v>
      </c>
      <c r="B53" s="705" t="s">
        <v>1458</v>
      </c>
      <c r="C53" s="724">
        <f>'Expenditures 15-22'!B102</f>
        <v>4000</v>
      </c>
      <c r="D53" s="723" t="str">
        <f>'Expenditures 15-22'!A102</f>
        <v>Total Payments to Other Govt Units</v>
      </c>
      <c r="E53" s="704"/>
      <c r="F53" s="1782">
        <f>'Expenditures 15-22'!K102</f>
        <v>720364</v>
      </c>
      <c r="G53" s="701"/>
    </row>
    <row r="54" spans="1:7" x14ac:dyDescent="0.2">
      <c r="A54" s="705" t="s">
        <v>456</v>
      </c>
      <c r="B54" s="705" t="s">
        <v>1459</v>
      </c>
      <c r="C54" s="724" t="s">
        <v>975</v>
      </c>
      <c r="D54" s="720" t="s">
        <v>1086</v>
      </c>
      <c r="E54" s="704"/>
      <c r="F54" s="1782">
        <f>'Expenditures 15-22'!G114</f>
        <v>15468</v>
      </c>
      <c r="G54" s="701"/>
    </row>
    <row r="55" spans="1:7" x14ac:dyDescent="0.2">
      <c r="A55" s="705" t="s">
        <v>456</v>
      </c>
      <c r="B55" s="705" t="s">
        <v>1460</v>
      </c>
      <c r="C55" s="724" t="s">
        <v>975</v>
      </c>
      <c r="D55" s="720" t="s">
        <v>288</v>
      </c>
      <c r="E55" s="704"/>
      <c r="F55" s="1782">
        <f>'Expenditures 15-22'!I114</f>
        <v>0</v>
      </c>
      <c r="G55" s="701"/>
    </row>
    <row r="56" spans="1:7" x14ac:dyDescent="0.2">
      <c r="A56" s="705" t="s">
        <v>457</v>
      </c>
      <c r="B56" s="705" t="s">
        <v>1461</v>
      </c>
      <c r="C56" s="721" t="str">
        <f>'Expenditures 15-22'!B130</f>
        <v>3000</v>
      </c>
      <c r="D56" s="727" t="s">
        <v>446</v>
      </c>
      <c r="E56" s="704"/>
      <c r="F56" s="1782">
        <f>'Expenditures 15-22'!K130-SUM('Expenditures 15-22'!G130+'Expenditures 15-22'!I130)</f>
        <v>0</v>
      </c>
      <c r="G56" s="701"/>
    </row>
    <row r="57" spans="1:7" x14ac:dyDescent="0.2">
      <c r="A57" s="705" t="s">
        <v>457</v>
      </c>
      <c r="B57" s="705" t="s">
        <v>1853</v>
      </c>
      <c r="C57" s="724">
        <f>'Expenditures 15-22'!B139</f>
        <v>4000</v>
      </c>
      <c r="D57" s="722" t="str">
        <f>'Expenditures 15-22'!A139</f>
        <v>Total Payments to Other Govt Units</v>
      </c>
      <c r="E57" s="704"/>
      <c r="F57" s="1782">
        <f>'Expenditures 15-22'!K139</f>
        <v>0</v>
      </c>
      <c r="G57" s="701"/>
    </row>
    <row r="58" spans="1:7" x14ac:dyDescent="0.2">
      <c r="A58" s="705" t="s">
        <v>457</v>
      </c>
      <c r="B58" s="705" t="s">
        <v>1854</v>
      </c>
      <c r="C58" s="721" t="s">
        <v>975</v>
      </c>
      <c r="D58" s="720" t="s">
        <v>1086</v>
      </c>
      <c r="E58" s="704"/>
      <c r="F58" s="1784">
        <f>'Expenditures 15-22'!G151</f>
        <v>0</v>
      </c>
      <c r="G58" s="701"/>
    </row>
    <row r="59" spans="1:7" x14ac:dyDescent="0.2">
      <c r="A59" s="728" t="s">
        <v>457</v>
      </c>
      <c r="B59" s="692" t="s">
        <v>1855</v>
      </c>
      <c r="C59" s="729" t="s">
        <v>975</v>
      </c>
      <c r="D59" s="692" t="s">
        <v>288</v>
      </c>
      <c r="F59" s="1785">
        <f>'Expenditures 15-22'!I151</f>
        <v>0</v>
      </c>
      <c r="G59" s="701"/>
    </row>
    <row r="60" spans="1:7" x14ac:dyDescent="0.2">
      <c r="A60" s="728" t="s">
        <v>496</v>
      </c>
      <c r="B60" s="692" t="s">
        <v>1856</v>
      </c>
      <c r="C60" s="729">
        <v>4000</v>
      </c>
      <c r="D60" s="692" t="s">
        <v>309</v>
      </c>
      <c r="F60" s="1783">
        <f>'Expenditures 15-22'!K160</f>
        <v>0</v>
      </c>
      <c r="G60" s="701"/>
    </row>
    <row r="61" spans="1:7" x14ac:dyDescent="0.2">
      <c r="A61" s="730" t="s">
        <v>496</v>
      </c>
      <c r="B61" s="730" t="s">
        <v>1857</v>
      </c>
      <c r="C61" s="731" t="str">
        <f>'Expenditures 15-22'!B170</f>
        <v>5300</v>
      </c>
      <c r="D61" s="732" t="s">
        <v>308</v>
      </c>
      <c r="E61" s="715"/>
      <c r="F61" s="1782">
        <f>'Expenditures 15-22'!K170</f>
        <v>259282</v>
      </c>
      <c r="G61" s="701"/>
    </row>
    <row r="62" spans="1:7" x14ac:dyDescent="0.2">
      <c r="A62" s="705" t="s">
        <v>458</v>
      </c>
      <c r="B62" s="705" t="s">
        <v>1858</v>
      </c>
      <c r="C62" s="721">
        <f>'Expenditures 15-22'!B185</f>
        <v>3000</v>
      </c>
      <c r="D62" s="712" t="s">
        <v>446</v>
      </c>
      <c r="E62" s="704"/>
      <c r="F62" s="1782">
        <f>'Expenditures 15-22'!K185-SUM('Expenditures 15-22'!G185,'Expenditures 15-22'!I185)</f>
        <v>0</v>
      </c>
      <c r="G62" s="701"/>
    </row>
    <row r="63" spans="1:7" x14ac:dyDescent="0.2">
      <c r="A63" s="705" t="s">
        <v>458</v>
      </c>
      <c r="B63" s="705" t="s">
        <v>1859</v>
      </c>
      <c r="C63" s="721" t="str">
        <f>'Expenditures 15-22'!B196</f>
        <v>4000</v>
      </c>
      <c r="D63" s="722" t="str">
        <f>'Expenditures 15-22'!A196</f>
        <v>Total Payments to Other Govt Units</v>
      </c>
      <c r="E63" s="704"/>
      <c r="F63" s="1782">
        <f>'Expenditures 15-22'!K196</f>
        <v>0</v>
      </c>
      <c r="G63" s="701"/>
    </row>
    <row r="64" spans="1:7" x14ac:dyDescent="0.2">
      <c r="A64" s="730" t="s">
        <v>458</v>
      </c>
      <c r="B64" s="730" t="s">
        <v>1860</v>
      </c>
      <c r="C64" s="731" t="str">
        <f>'Expenditures 15-22'!B206</f>
        <v>5300</v>
      </c>
      <c r="D64" s="727" t="s">
        <v>308</v>
      </c>
      <c r="E64" s="704"/>
      <c r="F64" s="1782">
        <f>'Expenditures 15-22'!K206</f>
        <v>0</v>
      </c>
      <c r="G64" s="701"/>
    </row>
    <row r="65" spans="1:9" x14ac:dyDescent="0.2">
      <c r="A65" s="705" t="s">
        <v>458</v>
      </c>
      <c r="B65" s="705" t="s">
        <v>1861</v>
      </c>
      <c r="C65" s="721" t="s">
        <v>975</v>
      </c>
      <c r="D65" s="720" t="s">
        <v>1086</v>
      </c>
      <c r="E65" s="704"/>
      <c r="F65" s="1782">
        <f>'Expenditures 15-22'!G210</f>
        <v>3965</v>
      </c>
      <c r="G65" s="701"/>
    </row>
    <row r="66" spans="1:9" x14ac:dyDescent="0.2">
      <c r="A66" s="705" t="s">
        <v>458</v>
      </c>
      <c r="B66" s="705" t="s">
        <v>1862</v>
      </c>
      <c r="C66" s="721" t="s">
        <v>975</v>
      </c>
      <c r="D66" s="720" t="s">
        <v>288</v>
      </c>
      <c r="E66" s="704"/>
      <c r="F66" s="1782">
        <f>'Expenditures 15-22'!I210</f>
        <v>196021</v>
      </c>
      <c r="G66" s="701"/>
    </row>
    <row r="67" spans="1:9" x14ac:dyDescent="0.2">
      <c r="A67" s="705" t="s">
        <v>459</v>
      </c>
      <c r="B67" s="705" t="s">
        <v>1863</v>
      </c>
      <c r="C67" s="721" t="str">
        <f>'Expenditures 15-22'!B216</f>
        <v>1125</v>
      </c>
      <c r="D67" s="727" t="str">
        <f>'Expenditures 15-22'!A216</f>
        <v>Pre-K Programs</v>
      </c>
      <c r="E67" s="704"/>
      <c r="F67" s="1782">
        <f>'Expenditures 15-22'!K216</f>
        <v>3909</v>
      </c>
      <c r="G67" s="701"/>
    </row>
    <row r="68" spans="1:9" x14ac:dyDescent="0.2">
      <c r="A68" s="705" t="s">
        <v>459</v>
      </c>
      <c r="B68" s="705" t="s">
        <v>1462</v>
      </c>
      <c r="C68" s="721" t="str">
        <f>'Expenditures 15-22'!B218</f>
        <v>1225</v>
      </c>
      <c r="D68" s="727" t="str">
        <f>'Expenditures 15-22'!A218</f>
        <v>Special Education Programs - Pre-K</v>
      </c>
      <c r="E68" s="704"/>
      <c r="F68" s="1782">
        <f>'Expenditures 15-22'!K218</f>
        <v>0</v>
      </c>
      <c r="G68" s="701"/>
    </row>
    <row r="69" spans="1:9" x14ac:dyDescent="0.2">
      <c r="A69" s="705" t="s">
        <v>459</v>
      </c>
      <c r="B69" s="705" t="s">
        <v>1864</v>
      </c>
      <c r="C69" s="721" t="str">
        <f>'Expenditures 15-22'!B220</f>
        <v>1275</v>
      </c>
      <c r="D69" s="727" t="str">
        <f>'Expenditures 15-22'!A220</f>
        <v>Remedial and Supplemental Programs - Pre-K</v>
      </c>
      <c r="E69" s="704"/>
      <c r="F69" s="1782">
        <f>'Expenditures 15-22'!K220</f>
        <v>0</v>
      </c>
      <c r="G69" s="701"/>
    </row>
    <row r="70" spans="1:9" x14ac:dyDescent="0.2">
      <c r="A70" s="705" t="s">
        <v>459</v>
      </c>
      <c r="B70" s="705" t="s">
        <v>1865</v>
      </c>
      <c r="C70" s="721">
        <f>'Expenditures 15-22'!B221</f>
        <v>1300</v>
      </c>
      <c r="D70" s="722" t="str">
        <f>'Expenditures 15-22'!A221</f>
        <v>Adult/Continuing Education Programs</v>
      </c>
      <c r="E70" s="704"/>
      <c r="F70" s="1782">
        <f>'Expenditures 15-22'!K221</f>
        <v>519</v>
      </c>
      <c r="G70" s="701"/>
    </row>
    <row r="71" spans="1:9" x14ac:dyDescent="0.2">
      <c r="A71" s="705" t="s">
        <v>459</v>
      </c>
      <c r="B71" s="705" t="s">
        <v>1866</v>
      </c>
      <c r="C71" s="721">
        <f>'Expenditures 15-22'!B224</f>
        <v>1600</v>
      </c>
      <c r="D71" s="722" t="str">
        <f>'Expenditures 15-22'!A224</f>
        <v>Summer School Programs</v>
      </c>
      <c r="E71" s="704"/>
      <c r="F71" s="1782">
        <f>'Expenditures 15-22'!K224</f>
        <v>0</v>
      </c>
      <c r="G71" s="701"/>
    </row>
    <row r="72" spans="1:9" x14ac:dyDescent="0.2">
      <c r="A72" s="705" t="s">
        <v>459</v>
      </c>
      <c r="B72" s="705" t="s">
        <v>1867</v>
      </c>
      <c r="C72" s="721">
        <f>'Expenditures 15-22'!B280</f>
        <v>3000</v>
      </c>
      <c r="D72" s="712" t="s">
        <v>446</v>
      </c>
      <c r="E72" s="704"/>
      <c r="F72" s="1782">
        <f>'Expenditures 15-22'!K280</f>
        <v>0</v>
      </c>
      <c r="G72" s="701"/>
    </row>
    <row r="73" spans="1:9" x14ac:dyDescent="0.2">
      <c r="A73" s="705" t="s">
        <v>459</v>
      </c>
      <c r="B73" s="705" t="s">
        <v>1868</v>
      </c>
      <c r="C73" s="721" t="str">
        <f>'Expenditures 15-22'!B285</f>
        <v>4000</v>
      </c>
      <c r="D73" s="722" t="str">
        <f>'Expenditures 15-22'!A285</f>
        <v>Total Payments to Other Govt Units</v>
      </c>
      <c r="E73" s="704"/>
      <c r="F73" s="1782">
        <f>'Expenditures 15-22'!K285</f>
        <v>0</v>
      </c>
      <c r="G73" s="701"/>
    </row>
    <row r="74" spans="1:9" x14ac:dyDescent="0.2">
      <c r="A74" s="705" t="s">
        <v>433</v>
      </c>
      <c r="B74" s="705" t="s">
        <v>1869</v>
      </c>
      <c r="C74" s="721" t="s">
        <v>855</v>
      </c>
      <c r="D74" s="722" t="s">
        <v>1470</v>
      </c>
      <c r="E74" s="704"/>
      <c r="F74" s="1786">
        <f>'Expenditures 15-22'!K334</f>
        <v>0</v>
      </c>
      <c r="G74" s="701"/>
    </row>
    <row r="75" spans="1:9" x14ac:dyDescent="0.2">
      <c r="A75" s="705" t="s">
        <v>2008</v>
      </c>
      <c r="B75" s="705" t="s">
        <v>2009</v>
      </c>
      <c r="C75" s="721" t="s">
        <v>975</v>
      </c>
      <c r="D75" s="722" t="s">
        <v>1086</v>
      </c>
      <c r="E75" s="704"/>
      <c r="F75" s="1786">
        <f>'Expenditures 15-22'!G342</f>
        <v>0</v>
      </c>
      <c r="G75" s="701"/>
    </row>
    <row r="76" spans="1:9" ht="10.5" customHeight="1" x14ac:dyDescent="0.2">
      <c r="A76" s="701" t="s">
        <v>433</v>
      </c>
      <c r="B76" s="705" t="s">
        <v>2010</v>
      </c>
      <c r="C76" s="711" t="s">
        <v>975</v>
      </c>
      <c r="D76" s="701" t="s">
        <v>288</v>
      </c>
      <c r="E76" s="704"/>
      <c r="F76" s="1786">
        <f>'Expenditures 15-22'!I342</f>
        <v>0</v>
      </c>
      <c r="G76" s="703"/>
    </row>
    <row r="77" spans="1:9" ht="12" thickBot="1" x14ac:dyDescent="0.25">
      <c r="A77" s="1443"/>
      <c r="B77" s="1448"/>
      <c r="C77" s="1445"/>
      <c r="D77" s="1449" t="s">
        <v>2011</v>
      </c>
      <c r="E77" s="1447" t="s">
        <v>952</v>
      </c>
      <c r="F77" s="1787">
        <f>SUM(F18:F76)</f>
        <v>1295857</v>
      </c>
      <c r="G77" s="701"/>
    </row>
    <row r="78" spans="1:9" s="728" customFormat="1" ht="12" customHeight="1" thickTop="1" thickBot="1" x14ac:dyDescent="0.25">
      <c r="A78" s="1450"/>
      <c r="B78" s="1448"/>
      <c r="C78" s="1445"/>
      <c r="D78" s="1449" t="s">
        <v>2012</v>
      </c>
      <c r="E78" s="1447"/>
      <c r="F78" s="1788">
        <f>(F14-F77)</f>
        <v>7315804</v>
      </c>
      <c r="G78" s="705"/>
    </row>
    <row r="79" spans="1:9" s="728" customFormat="1" ht="12" customHeight="1" thickTop="1" x14ac:dyDescent="0.2">
      <c r="A79" s="1451"/>
      <c r="B79" s="1448"/>
      <c r="C79" s="1445"/>
      <c r="D79" s="1799" t="str">
        <f>"9 Month ADA from Average Daily Attendance - Student Information System (SIS) in IWAS-preliminary ADA "&amp;'AFR20'!$E$2-1&amp;"-"&amp;'AFR20'!$E$2</f>
        <v>9 Month ADA from Average Daily Attendance - Student Information System (SIS) in IWAS-preliminary ADA 2019-2020</v>
      </c>
      <c r="E79" s="1447"/>
      <c r="F79" s="1789">
        <v>645.20000000000005</v>
      </c>
      <c r="G79" s="733"/>
      <c r="H79" s="705"/>
      <c r="I79" s="705"/>
    </row>
    <row r="80" spans="1:9" s="728" customFormat="1" ht="12" customHeight="1" thickBot="1" x14ac:dyDescent="0.25">
      <c r="A80" s="1452"/>
      <c r="B80" s="1448"/>
      <c r="C80" s="1445"/>
      <c r="D80" s="1449" t="s">
        <v>2013</v>
      </c>
      <c r="E80" s="1447" t="s">
        <v>952</v>
      </c>
      <c r="F80" s="1790">
        <f>IF(F79&gt;0,F78/F79," Complete Line 79")</f>
        <v>11338.815871047736</v>
      </c>
      <c r="G80" s="705"/>
    </row>
    <row r="81" spans="1:7" s="728" customFormat="1" ht="8.25" customHeight="1" thickTop="1" x14ac:dyDescent="0.2">
      <c r="A81" s="734"/>
      <c r="B81" s="705"/>
      <c r="C81" s="707"/>
      <c r="D81" s="735"/>
      <c r="E81" s="704"/>
      <c r="F81" s="1791"/>
      <c r="G81" s="705"/>
    </row>
    <row r="82" spans="1:7" s="728" customFormat="1" ht="12" thickBot="1" x14ac:dyDescent="0.25">
      <c r="A82" s="2364" t="s">
        <v>1096</v>
      </c>
      <c r="B82" s="2365"/>
      <c r="C82" s="2365"/>
      <c r="D82" s="2365"/>
      <c r="E82" s="2365"/>
      <c r="F82" s="2366"/>
      <c r="G82" s="705"/>
    </row>
    <row r="83" spans="1:7" s="728" customFormat="1" ht="5.25" customHeight="1" thickTop="1" x14ac:dyDescent="0.2">
      <c r="A83" s="705"/>
      <c r="B83" s="705"/>
      <c r="C83" s="707"/>
      <c r="D83" s="705"/>
      <c r="E83" s="707"/>
      <c r="F83" s="705"/>
      <c r="G83" s="736"/>
    </row>
    <row r="84" spans="1:7" ht="12" customHeight="1" x14ac:dyDescent="0.2">
      <c r="A84" s="737" t="s">
        <v>808</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952</v>
      </c>
      <c r="F85" s="1792">
        <f>'Revenues 9-14'!F42</f>
        <v>0</v>
      </c>
      <c r="G85" s="745"/>
    </row>
    <row r="86" spans="1:7" x14ac:dyDescent="0.2">
      <c r="A86" s="741" t="s">
        <v>458</v>
      </c>
      <c r="B86" s="741" t="s">
        <v>182</v>
      </c>
      <c r="C86" s="746">
        <f>'Revenues 9-14'!B44</f>
        <v>1413</v>
      </c>
      <c r="D86" s="744" t="str">
        <f>'Revenues 9-14'!A44</f>
        <v>Regular - Transp Fees from Other Sources (In State)</v>
      </c>
      <c r="E86" s="739"/>
      <c r="F86" s="1793">
        <f>'Revenues 9-14'!F44</f>
        <v>0</v>
      </c>
      <c r="G86" s="747"/>
    </row>
    <row r="87" spans="1:7" x14ac:dyDescent="0.2">
      <c r="A87" s="741" t="s">
        <v>458</v>
      </c>
      <c r="B87" s="741" t="s">
        <v>165</v>
      </c>
      <c r="C87" s="743">
        <f>'Revenues 9-14'!B45</f>
        <v>1415</v>
      </c>
      <c r="D87" s="744" t="str">
        <f>'Revenues 9-14'!A45</f>
        <v>Regular - Transp Fees from Co-curricular Activities (In State)</v>
      </c>
      <c r="E87" s="739"/>
      <c r="F87" s="1793">
        <f>'Revenues 9-14'!F45</f>
        <v>0</v>
      </c>
      <c r="G87" s="747"/>
    </row>
    <row r="88" spans="1:7" x14ac:dyDescent="0.2">
      <c r="A88" s="741" t="s">
        <v>458</v>
      </c>
      <c r="B88" s="741" t="s">
        <v>166</v>
      </c>
      <c r="C88" s="743">
        <v>1416</v>
      </c>
      <c r="D88" s="744" t="str">
        <f>'Revenues 9-14'!A46</f>
        <v>Regular Transp Fees from Other Sources (Out of State)</v>
      </c>
      <c r="E88" s="739"/>
      <c r="F88" s="1793">
        <f>'Revenues 9-14'!F46</f>
        <v>0</v>
      </c>
      <c r="G88" s="747"/>
    </row>
    <row r="89" spans="1:7" x14ac:dyDescent="0.2">
      <c r="A89" s="741" t="s">
        <v>458</v>
      </c>
      <c r="B89" s="741" t="s">
        <v>167</v>
      </c>
      <c r="C89" s="743">
        <f>'Revenues 9-14'!B51</f>
        <v>1431</v>
      </c>
      <c r="D89" s="744" t="str">
        <f>'Revenues 9-14'!A51</f>
        <v>CTE - Transp Fees from Pupils or Parents (In State)</v>
      </c>
      <c r="E89" s="739"/>
      <c r="F89" s="1793">
        <f>'Revenues 9-14'!F51</f>
        <v>0</v>
      </c>
      <c r="G89" s="747"/>
    </row>
    <row r="90" spans="1:7" x14ac:dyDescent="0.2">
      <c r="A90" s="741" t="s">
        <v>458</v>
      </c>
      <c r="B90" s="741" t="s">
        <v>168</v>
      </c>
      <c r="C90" s="743">
        <f>'Revenues 9-14'!B53</f>
        <v>1433</v>
      </c>
      <c r="D90" s="744" t="str">
        <f>'Revenues 9-14'!A53</f>
        <v>CTE - Transp Fees from Other Sources (In State)</v>
      </c>
      <c r="E90" s="739"/>
      <c r="F90" s="1793">
        <f>'Revenues 9-14'!F53</f>
        <v>0</v>
      </c>
      <c r="G90" s="747"/>
    </row>
    <row r="91" spans="1:7" x14ac:dyDescent="0.2">
      <c r="A91" s="741" t="s">
        <v>458</v>
      </c>
      <c r="B91" s="741" t="s">
        <v>169</v>
      </c>
      <c r="C91" s="743">
        <f>'Revenues 9-14'!B54</f>
        <v>1434</v>
      </c>
      <c r="D91" s="744" t="str">
        <f>'Revenues 9-14'!A54</f>
        <v>CTE - Transp Fees from Other Sources (Out of State)</v>
      </c>
      <c r="E91" s="739"/>
      <c r="F91" s="1793">
        <f>'Revenues 9-14'!F54</f>
        <v>0</v>
      </c>
      <c r="G91" s="747"/>
    </row>
    <row r="92" spans="1:7" x14ac:dyDescent="0.2">
      <c r="A92" s="741" t="s">
        <v>458</v>
      </c>
      <c r="B92" s="741" t="s">
        <v>170</v>
      </c>
      <c r="C92" s="748">
        <f>'Revenues 9-14'!B55</f>
        <v>1441</v>
      </c>
      <c r="D92" s="744" t="str">
        <f>'Revenues 9-14'!A55</f>
        <v>Special Ed - Transp Fees from Pupils or Parents (In State)</v>
      </c>
      <c r="E92" s="739"/>
      <c r="F92" s="1793">
        <f>'Revenues 9-14'!F55</f>
        <v>0</v>
      </c>
      <c r="G92" s="747"/>
    </row>
    <row r="93" spans="1:7" x14ac:dyDescent="0.2">
      <c r="A93" s="741" t="s">
        <v>458</v>
      </c>
      <c r="B93" s="741" t="s">
        <v>171</v>
      </c>
      <c r="C93" s="743">
        <f>'Revenues 9-14'!B57</f>
        <v>1443</v>
      </c>
      <c r="D93" s="744" t="str">
        <f>'Revenues 9-14'!A57</f>
        <v>Special Ed - Transp Fees from Other Sources (In State)</v>
      </c>
      <c r="E93" s="739"/>
      <c r="F93" s="1793">
        <f>'Revenues 9-14'!F57</f>
        <v>0</v>
      </c>
      <c r="G93" s="749"/>
    </row>
    <row r="94" spans="1:7" x14ac:dyDescent="0.2">
      <c r="A94" s="741" t="s">
        <v>458</v>
      </c>
      <c r="B94" s="741" t="s">
        <v>172</v>
      </c>
      <c r="C94" s="743">
        <f>'Revenues 9-14'!B58</f>
        <v>1444</v>
      </c>
      <c r="D94" s="744" t="str">
        <f>'Revenues 9-14'!A58</f>
        <v>Special Ed - Transp Fees from Other Sources (Out of State)</v>
      </c>
      <c r="E94" s="739"/>
      <c r="F94" s="1793">
        <f>'Revenues 9-14'!F58</f>
        <v>0</v>
      </c>
      <c r="G94" s="749"/>
    </row>
    <row r="95" spans="1:7" x14ac:dyDescent="0.2">
      <c r="A95" s="741" t="s">
        <v>456</v>
      </c>
      <c r="B95" s="741" t="s">
        <v>173</v>
      </c>
      <c r="C95" s="743">
        <v>1600</v>
      </c>
      <c r="D95" s="750" t="str">
        <f>'Revenues 9-14'!A75</f>
        <v>Total Food Service</v>
      </c>
      <c r="E95" s="739"/>
      <c r="F95" s="1793">
        <f>'Revenues 9-14'!C75</f>
        <v>78502</v>
      </c>
      <c r="G95" s="745"/>
    </row>
    <row r="96" spans="1:7" x14ac:dyDescent="0.2">
      <c r="A96" s="741" t="s">
        <v>139</v>
      </c>
      <c r="B96" s="741" t="s">
        <v>174</v>
      </c>
      <c r="C96" s="743">
        <v>1700</v>
      </c>
      <c r="D96" s="751" t="str">
        <f>'Revenues 9-14'!A82</f>
        <v>Total District/School Activity Income</v>
      </c>
      <c r="E96" s="739"/>
      <c r="F96" s="1793">
        <f>SUM('Revenues 9-14'!C82,'Revenues 9-14'!D82)</f>
        <v>28591</v>
      </c>
      <c r="G96" s="745"/>
    </row>
    <row r="97" spans="1:7" x14ac:dyDescent="0.2">
      <c r="A97" s="741" t="s">
        <v>456</v>
      </c>
      <c r="B97" s="741" t="s">
        <v>175</v>
      </c>
      <c r="C97" s="743">
        <f>'Revenues 9-14'!B84</f>
        <v>1811</v>
      </c>
      <c r="D97" s="744" t="str">
        <f>'Revenues 9-14'!A84</f>
        <v>Rentals - Regular Textbooks</v>
      </c>
      <c r="E97" s="739"/>
      <c r="F97" s="1793">
        <f>'Revenues 9-14'!C84</f>
        <v>23185</v>
      </c>
      <c r="G97" s="745"/>
    </row>
    <row r="98" spans="1:7" x14ac:dyDescent="0.2">
      <c r="A98" s="741" t="s">
        <v>456</v>
      </c>
      <c r="B98" s="741" t="s">
        <v>176</v>
      </c>
      <c r="C98" s="743">
        <f>'Revenues 9-14'!B87</f>
        <v>1819</v>
      </c>
      <c r="D98" s="744" t="str">
        <f>'Revenues 9-14'!A87</f>
        <v>Rentals - Other (Describe &amp; Itemize)</v>
      </c>
      <c r="E98" s="739"/>
      <c r="F98" s="1793">
        <f>'Revenues 9-14'!C87</f>
        <v>0</v>
      </c>
      <c r="G98" s="745"/>
    </row>
    <row r="99" spans="1:7" x14ac:dyDescent="0.2">
      <c r="A99" s="741" t="s">
        <v>456</v>
      </c>
      <c r="B99" s="741" t="s">
        <v>177</v>
      </c>
      <c r="C99" s="743">
        <f>'Revenues 9-14'!B88</f>
        <v>1821</v>
      </c>
      <c r="D99" s="744" t="str">
        <f>'Revenues 9-14'!A88</f>
        <v>Sales - Regular Textbooks</v>
      </c>
      <c r="E99" s="739"/>
      <c r="F99" s="1793">
        <f>'Revenues 9-14'!C88</f>
        <v>0</v>
      </c>
      <c r="G99" s="745"/>
    </row>
    <row r="100" spans="1:7" x14ac:dyDescent="0.2">
      <c r="A100" s="741" t="s">
        <v>456</v>
      </c>
      <c r="B100" s="741" t="s">
        <v>178</v>
      </c>
      <c r="C100" s="743">
        <f>'Revenues 9-14'!B91</f>
        <v>1829</v>
      </c>
      <c r="D100" s="744" t="str">
        <f>'Revenues 9-14'!A91</f>
        <v>Sales - Other (Describe &amp; Itemize)</v>
      </c>
      <c r="E100" s="739"/>
      <c r="F100" s="1793">
        <f>'Revenues 9-14'!C91</f>
        <v>0</v>
      </c>
      <c r="G100" s="745"/>
    </row>
    <row r="101" spans="1:7" x14ac:dyDescent="0.2">
      <c r="A101" s="741" t="s">
        <v>456</v>
      </c>
      <c r="B101" s="741" t="s">
        <v>179</v>
      </c>
      <c r="C101" s="743">
        <f>'Revenues 9-14'!B92</f>
        <v>1890</v>
      </c>
      <c r="D101" s="744" t="str">
        <f>'Revenues 9-14'!A92</f>
        <v>Other (Describe &amp; Itemize)</v>
      </c>
      <c r="E101" s="739"/>
      <c r="F101" s="1793">
        <f>'Revenues 9-14'!C92</f>
        <v>0</v>
      </c>
      <c r="G101" s="745"/>
    </row>
    <row r="102" spans="1:7" x14ac:dyDescent="0.2">
      <c r="A102" s="741" t="s">
        <v>139</v>
      </c>
      <c r="B102" s="741" t="s">
        <v>180</v>
      </c>
      <c r="C102" s="743">
        <f>'Revenues 9-14'!B95</f>
        <v>1910</v>
      </c>
      <c r="D102" s="744" t="str">
        <f>'Revenues 9-14'!A95</f>
        <v>Rentals</v>
      </c>
      <c r="E102" s="739"/>
      <c r="F102" s="1793">
        <f>SUM('Revenues 9-14'!C95:D95)</f>
        <v>0</v>
      </c>
      <c r="G102" s="745"/>
    </row>
    <row r="103" spans="1:7" x14ac:dyDescent="0.2">
      <c r="A103" s="741" t="s">
        <v>500</v>
      </c>
      <c r="B103" s="741" t="s">
        <v>181</v>
      </c>
      <c r="C103" s="743">
        <f>'Revenues 9-14'!B98</f>
        <v>1940</v>
      </c>
      <c r="D103" s="744" t="str">
        <f>'Revenues 9-14'!A98</f>
        <v>Services Provided Other Districts</v>
      </c>
      <c r="E103" s="739"/>
      <c r="F103" s="1793">
        <f>SUM('Revenues 9-14'!C98,'Revenues 9-14'!D98,'Revenues 9-14'!F98)</f>
        <v>0</v>
      </c>
      <c r="G103" s="745"/>
    </row>
    <row r="104" spans="1:7" x14ac:dyDescent="0.2">
      <c r="A104" s="741" t="s">
        <v>1002</v>
      </c>
      <c r="B104" s="741" t="s">
        <v>796</v>
      </c>
      <c r="C104" s="743">
        <f>'Revenues 9-14'!B104</f>
        <v>1991</v>
      </c>
      <c r="D104" s="752" t="str">
        <f>'Revenues 9-14'!A104</f>
        <v>Payment from Other Districts</v>
      </c>
      <c r="E104" s="739"/>
      <c r="F104" s="1793">
        <f>SUM('Revenues 9-14'!C104,'Revenues 9-14'!D104,'Revenues 9-14'!E104,'Revenues 9-14'!F104,'Revenues 9-14'!G104)</f>
        <v>0</v>
      </c>
      <c r="G104" s="745"/>
    </row>
    <row r="105" spans="1:7" x14ac:dyDescent="0.2">
      <c r="A105" s="741" t="s">
        <v>456</v>
      </c>
      <c r="B105" s="741" t="s">
        <v>803</v>
      </c>
      <c r="C105" s="743">
        <f>'Revenues 9-14'!B106</f>
        <v>1993</v>
      </c>
      <c r="D105" s="744" t="str">
        <f>'Revenues 9-14'!A106</f>
        <v>Other Local Fees (Describe &amp; Itemize)</v>
      </c>
      <c r="E105" s="739"/>
      <c r="F105" s="1793">
        <f>('Revenues 9-14'!C106)</f>
        <v>0</v>
      </c>
      <c r="G105" s="745"/>
    </row>
    <row r="106" spans="1:7" x14ac:dyDescent="0.2">
      <c r="A106" s="741" t="s">
        <v>500</v>
      </c>
      <c r="B106" s="741" t="s">
        <v>1910</v>
      </c>
      <c r="C106" s="746">
        <v>3100</v>
      </c>
      <c r="D106" s="752" t="str">
        <f>'Revenues 9-14'!A132</f>
        <v>Total Special Education</v>
      </c>
      <c r="E106" s="739"/>
      <c r="F106" s="1793">
        <f>SUM('Revenues 9-14'!C132:D132,'Revenues 9-14'!F132)</f>
        <v>24247</v>
      </c>
      <c r="G106" s="745"/>
    </row>
    <row r="107" spans="1:7" x14ac:dyDescent="0.2">
      <c r="A107" s="741" t="s">
        <v>668</v>
      </c>
      <c r="B107" s="741" t="s">
        <v>1911</v>
      </c>
      <c r="C107" s="753">
        <v>3200</v>
      </c>
      <c r="D107" s="744" t="str">
        <f>'Revenues 9-14'!A141</f>
        <v>Total Career and Technical Education</v>
      </c>
      <c r="E107" s="739"/>
      <c r="F107" s="1793">
        <f>SUM('Revenues 9-14'!C141,'Revenues 9-14'!D141,'Revenues 9-14'!G141)</f>
        <v>14807</v>
      </c>
      <c r="G107" s="745"/>
    </row>
    <row r="108" spans="1:7" x14ac:dyDescent="0.2">
      <c r="A108" s="754" t="s">
        <v>659</v>
      </c>
      <c r="B108" s="741" t="s">
        <v>1912</v>
      </c>
      <c r="C108" s="753">
        <v>3300</v>
      </c>
      <c r="D108" s="744" t="str">
        <f>'Revenues 9-14'!A145</f>
        <v>Total Bilingual Ed</v>
      </c>
      <c r="E108" s="739"/>
      <c r="F108" s="1793">
        <f>SUM('Revenues 9-14'!C145,'Revenues 9-14'!G145)</f>
        <v>0</v>
      </c>
      <c r="G108" s="745"/>
    </row>
    <row r="109" spans="1:7" x14ac:dyDescent="0.2">
      <c r="A109" s="741" t="s">
        <v>456</v>
      </c>
      <c r="B109" s="741" t="s">
        <v>1913</v>
      </c>
      <c r="C109" s="753">
        <f>'Revenues 9-14'!B146</f>
        <v>3360</v>
      </c>
      <c r="D109" s="744" t="str">
        <f>'Revenues 9-14'!A146</f>
        <v>State Free Lunch &amp; Breakfast</v>
      </c>
      <c r="E109" s="739"/>
      <c r="F109" s="1793">
        <f>'Revenues 9-14'!C146</f>
        <v>2308</v>
      </c>
      <c r="G109" s="745"/>
    </row>
    <row r="110" spans="1:7" x14ac:dyDescent="0.2">
      <c r="A110" s="741" t="s">
        <v>668</v>
      </c>
      <c r="B110" s="741" t="s">
        <v>1914</v>
      </c>
      <c r="C110" s="753">
        <f>'Revenues 9-14'!B147</f>
        <v>3365</v>
      </c>
      <c r="D110" s="744" t="str">
        <f>'Revenues 9-14'!A147</f>
        <v>School Breakfast Initiative</v>
      </c>
      <c r="E110" s="739"/>
      <c r="F110" s="1793">
        <f>SUM('Revenues 9-14'!C147,'Revenues 9-14'!D147,'Revenues 9-14'!G147)</f>
        <v>0</v>
      </c>
      <c r="G110" s="745"/>
    </row>
    <row r="111" spans="1:7" x14ac:dyDescent="0.2">
      <c r="A111" s="741" t="s">
        <v>139</v>
      </c>
      <c r="B111" s="741" t="s">
        <v>1915</v>
      </c>
      <c r="C111" s="753">
        <f>'Revenues 9-14'!B148</f>
        <v>3370</v>
      </c>
      <c r="D111" s="744" t="str">
        <f>'Revenues 9-14'!A148</f>
        <v>Driver Education</v>
      </c>
      <c r="E111" s="739"/>
      <c r="F111" s="1793">
        <f>SUM('Revenues 9-14'!C148,'Revenues 9-14'!D148)</f>
        <v>6582</v>
      </c>
      <c r="G111" s="745"/>
    </row>
    <row r="112" spans="1:7" x14ac:dyDescent="0.2">
      <c r="A112" s="741" t="s">
        <v>663</v>
      </c>
      <c r="B112" s="741" t="s">
        <v>1916</v>
      </c>
      <c r="C112" s="755">
        <v>3500</v>
      </c>
      <c r="D112" s="744" t="str">
        <f>'Revenues 9-14'!A155</f>
        <v>Total Transportation</v>
      </c>
      <c r="E112" s="739"/>
      <c r="F112" s="1793">
        <f>SUM('Revenues 9-14'!C155,'Revenues 9-14'!D155,'Revenues 9-14'!F155,'Revenues 9-14'!G155)</f>
        <v>378724</v>
      </c>
      <c r="G112" s="745"/>
    </row>
    <row r="113" spans="1:7" x14ac:dyDescent="0.2">
      <c r="A113" s="741" t="s">
        <v>456</v>
      </c>
      <c r="B113" s="741" t="s">
        <v>1917</v>
      </c>
      <c r="C113" s="753">
        <f>'Revenues 9-14'!B156</f>
        <v>3610</v>
      </c>
      <c r="D113" s="744" t="str">
        <f>'Revenues 9-14'!A156</f>
        <v>Learning Improvement - Change Grants</v>
      </c>
      <c r="E113" s="739"/>
      <c r="F113" s="1793">
        <f>'Revenues 9-14'!C156</f>
        <v>0</v>
      </c>
      <c r="G113" s="745"/>
    </row>
    <row r="114" spans="1:7" x14ac:dyDescent="0.2">
      <c r="A114" s="741" t="s">
        <v>663</v>
      </c>
      <c r="B114" s="741" t="s">
        <v>1918</v>
      </c>
      <c r="C114" s="753">
        <f>'Revenues 9-14'!B157</f>
        <v>3660</v>
      </c>
      <c r="D114" s="744" t="str">
        <f>'Revenues 9-14'!A157</f>
        <v>Scientific Literacy</v>
      </c>
      <c r="E114" s="739"/>
      <c r="F114" s="1793">
        <f>SUM('Revenues 9-14'!C157,'Revenues 9-14'!D157,'Revenues 9-14'!F157,'Revenues 9-14'!G157)</f>
        <v>0</v>
      </c>
      <c r="G114" s="745"/>
    </row>
    <row r="115" spans="1:7" x14ac:dyDescent="0.2">
      <c r="A115" s="741" t="s">
        <v>5</v>
      </c>
      <c r="B115" s="741" t="s">
        <v>1919</v>
      </c>
      <c r="C115" s="753">
        <f>'Revenues 9-14'!B158</f>
        <v>3695</v>
      </c>
      <c r="D115" s="744" t="str">
        <f>'Revenues 9-14'!A158</f>
        <v>Truant Alternative/Optional Education</v>
      </c>
      <c r="E115" s="739"/>
      <c r="F115" s="1793">
        <f>SUM('Revenues 9-14'!C158,'Revenues 9-14'!F158,'Revenues 9-14'!G158)</f>
        <v>0</v>
      </c>
      <c r="G115" s="745"/>
    </row>
    <row r="116" spans="1:7" x14ac:dyDescent="0.2">
      <c r="A116" s="741" t="s">
        <v>663</v>
      </c>
      <c r="B116" s="741" t="s">
        <v>1920</v>
      </c>
      <c r="C116" s="753">
        <f>'Revenues 9-14'!B160</f>
        <v>3766</v>
      </c>
      <c r="D116" s="744" t="str">
        <f>'Revenues 9-14'!A160</f>
        <v>Chicago General Education Block Grant</v>
      </c>
      <c r="E116" s="739"/>
      <c r="F116" s="1793">
        <f>SUM('Revenues 9-14'!C160,'Revenues 9-14'!D160,'Revenues 9-14'!F160,'Revenues 9-14'!G160)</f>
        <v>0</v>
      </c>
      <c r="G116" s="745"/>
    </row>
    <row r="117" spans="1:7" x14ac:dyDescent="0.2">
      <c r="A117" s="741" t="s">
        <v>663</v>
      </c>
      <c r="B117" s="741" t="s">
        <v>1921</v>
      </c>
      <c r="C117" s="753">
        <f>'Revenues 9-14'!B161</f>
        <v>3767</v>
      </c>
      <c r="D117" s="744" t="str">
        <f>'Revenues 9-14'!A161</f>
        <v>Chicago Educational Services Block Grant</v>
      </c>
      <c r="E117" s="739"/>
      <c r="F117" s="1793">
        <f>SUM('Revenues 9-14'!C161,'Revenues 9-14'!D161,'Revenues 9-14'!F161,'Revenues 9-14'!G161)</f>
        <v>0</v>
      </c>
      <c r="G117" s="745"/>
    </row>
    <row r="118" spans="1:7" x14ac:dyDescent="0.2">
      <c r="A118" s="756" t="s">
        <v>1002</v>
      </c>
      <c r="B118" s="756" t="s">
        <v>1922</v>
      </c>
      <c r="C118" s="757">
        <f>'Revenues 9-14'!B162</f>
        <v>3775</v>
      </c>
      <c r="D118" s="758" t="str">
        <f>'Revenues 9-14'!A162</f>
        <v>School Safety &amp; Educational Improvement Block Grant</v>
      </c>
      <c r="E118" s="739"/>
      <c r="F118" s="1792">
        <f>SUM('Revenues 9-14'!C162,'Revenues 9-14'!D162,'Revenues 9-14'!E162,'Revenues 9-14'!F162,'Revenues 9-14'!G162)</f>
        <v>0</v>
      </c>
      <c r="G118" s="745"/>
    </row>
    <row r="119" spans="1:7" x14ac:dyDescent="0.2">
      <c r="A119" s="756" t="s">
        <v>1002</v>
      </c>
      <c r="B119" s="756" t="s">
        <v>1923</v>
      </c>
      <c r="C119" s="757">
        <f>'Revenues 9-14'!B163</f>
        <v>3780</v>
      </c>
      <c r="D119" s="758" t="str">
        <f>'Revenues 9-14'!A163</f>
        <v>Technology - Technology for Success</v>
      </c>
      <c r="E119" s="739"/>
      <c r="F119" s="1792">
        <f>SUM('Revenues 9-14'!C163:G163)</f>
        <v>0</v>
      </c>
      <c r="G119" s="745"/>
    </row>
    <row r="120" spans="1:7" x14ac:dyDescent="0.2">
      <c r="A120" s="756" t="s">
        <v>501</v>
      </c>
      <c r="B120" s="756" t="s">
        <v>1924</v>
      </c>
      <c r="C120" s="757">
        <f>'Revenues 9-14'!B164</f>
        <v>3815</v>
      </c>
      <c r="D120" s="758" t="str">
        <f>'Revenues 9-14'!A164</f>
        <v>State Charter Schools</v>
      </c>
      <c r="E120" s="739"/>
      <c r="F120" s="1792">
        <f>SUM('Revenues 9-14'!C164,'Revenues 9-14'!F164)</f>
        <v>0</v>
      </c>
      <c r="G120" s="745"/>
    </row>
    <row r="121" spans="1:7" x14ac:dyDescent="0.2">
      <c r="A121" s="760" t="s">
        <v>457</v>
      </c>
      <c r="B121" s="760" t="s">
        <v>1925</v>
      </c>
      <c r="C121" s="761">
        <f>'Revenues 9-14'!B167</f>
        <v>3925</v>
      </c>
      <c r="D121" s="762" t="str">
        <f>'Revenues 9-14'!A167</f>
        <v>School Infrastructure - Maintenance Projects</v>
      </c>
      <c r="E121" s="739"/>
      <c r="F121" s="1793">
        <f>'Revenues 9-14'!D167</f>
        <v>0</v>
      </c>
      <c r="G121" s="763"/>
    </row>
    <row r="122" spans="1:7" x14ac:dyDescent="0.2">
      <c r="A122" s="760" t="s">
        <v>497</v>
      </c>
      <c r="B122" s="760" t="s">
        <v>1926</v>
      </c>
      <c r="C122" s="761">
        <f>'Revenues 9-14'!B168</f>
        <v>3999</v>
      </c>
      <c r="D122" s="762" t="s">
        <v>540</v>
      </c>
      <c r="E122" s="764"/>
      <c r="F122" s="1793">
        <f>SUM('Revenues 9-14'!C168:G168,'Revenues 9-14'!J168)</f>
        <v>750</v>
      </c>
      <c r="G122" s="763"/>
    </row>
    <row r="123" spans="1:7" x14ac:dyDescent="0.2">
      <c r="A123" s="760" t="s">
        <v>456</v>
      </c>
      <c r="B123" s="760" t="s">
        <v>1927</v>
      </c>
      <c r="C123" s="765">
        <f>'Revenues 9-14'!B177</f>
        <v>4045</v>
      </c>
      <c r="D123" s="762" t="str">
        <f>'Revenues 9-14'!A177 &amp; " (Subtract)"</f>
        <v>Head Start (Subtract)</v>
      </c>
      <c r="E123" s="739"/>
      <c r="F123" s="1793">
        <f>SUM(-'Revenues 9-14'!C177)</f>
        <v>0</v>
      </c>
      <c r="G123" s="763"/>
    </row>
    <row r="124" spans="1:7" x14ac:dyDescent="0.2">
      <c r="A124" s="760" t="s">
        <v>663</v>
      </c>
      <c r="B124" s="760" t="s">
        <v>1928</v>
      </c>
      <c r="C124" s="765" t="s">
        <v>975</v>
      </c>
      <c r="D124" s="762" t="str">
        <f>('Revenues 9-14'!A181)</f>
        <v>Total Restricted Grants-In-Aid Received Directly from Federal Govt</v>
      </c>
      <c r="E124" s="739"/>
      <c r="F124" s="1793">
        <f>SUM('Revenues 9-14'!C181,'Revenues 9-14'!D181,'Revenues 9-14'!F181,'Revenues 9-14'!G181)</f>
        <v>0</v>
      </c>
      <c r="G124" s="763"/>
    </row>
    <row r="125" spans="1:7" x14ac:dyDescent="0.2">
      <c r="A125" s="760" t="s">
        <v>663</v>
      </c>
      <c r="B125" s="760" t="s">
        <v>1929</v>
      </c>
      <c r="C125" s="765">
        <v>4100</v>
      </c>
      <c r="D125" s="766" t="str">
        <f>'Revenues 9-14'!A188</f>
        <v>Total Title V</v>
      </c>
      <c r="E125" s="739"/>
      <c r="F125" s="1793">
        <f>SUM('Revenues 9-14'!C188,'Revenues 9-14'!D188,'Revenues 9-14'!F188,'Revenues 9-14'!G188)</f>
        <v>0</v>
      </c>
      <c r="G125" s="763"/>
    </row>
    <row r="126" spans="1:7" x14ac:dyDescent="0.2">
      <c r="A126" s="760" t="s">
        <v>659</v>
      </c>
      <c r="B126" s="760" t="s">
        <v>1930</v>
      </c>
      <c r="C126" s="765">
        <v>4200</v>
      </c>
      <c r="D126" s="762" t="str">
        <f>'Revenues 9-14'!A198</f>
        <v>Total Food Service</v>
      </c>
      <c r="E126" s="739"/>
      <c r="F126" s="1793">
        <f>SUM('Revenues 9-14'!C198,'Revenues 9-14'!G198)</f>
        <v>271438</v>
      </c>
      <c r="G126" s="763"/>
    </row>
    <row r="127" spans="1:7" x14ac:dyDescent="0.2">
      <c r="A127" s="760" t="s">
        <v>663</v>
      </c>
      <c r="B127" s="760" t="s">
        <v>1931</v>
      </c>
      <c r="C127" s="765">
        <v>4300</v>
      </c>
      <c r="D127" s="766" t="str">
        <f>'Revenues 9-14'!A204</f>
        <v>Total Title I</v>
      </c>
      <c r="E127" s="739"/>
      <c r="F127" s="1793">
        <f>SUM('Revenues 9-14'!C204,'Revenues 9-14'!D204,'Revenues 9-14'!F204,'Revenues 9-14'!G204)</f>
        <v>59888</v>
      </c>
      <c r="G127" s="763"/>
    </row>
    <row r="128" spans="1:7" x14ac:dyDescent="0.2">
      <c r="A128" s="760" t="s">
        <v>663</v>
      </c>
      <c r="B128" s="760" t="s">
        <v>1932</v>
      </c>
      <c r="C128" s="765">
        <v>4400</v>
      </c>
      <c r="D128" s="766" t="str">
        <f>'Revenues 9-14'!A209</f>
        <v>Total Title IV</v>
      </c>
      <c r="E128" s="739"/>
      <c r="F128" s="1793">
        <f>SUM('Revenues 9-14'!C209,'Revenues 9-14'!D209,'Revenues 9-14'!F209,'Revenues 9-14'!G209)</f>
        <v>10000</v>
      </c>
      <c r="G128" s="763"/>
    </row>
    <row r="129" spans="1:7" x14ac:dyDescent="0.2">
      <c r="A129" s="760" t="s">
        <v>663</v>
      </c>
      <c r="B129" s="760" t="s">
        <v>1933</v>
      </c>
      <c r="C129" s="765">
        <f>'Revenues 9-14'!B213</f>
        <v>4620</v>
      </c>
      <c r="D129" s="766" t="str">
        <f>'Revenues 9-14'!A213</f>
        <v>Fed - Spec Education - IDEA - Flow Through</v>
      </c>
      <c r="E129" s="739"/>
      <c r="F129" s="1793">
        <f>SUM('Revenues 9-14'!C213:D213,'Revenues 9-14'!F213:G213)</f>
        <v>154470</v>
      </c>
      <c r="G129" s="763"/>
    </row>
    <row r="130" spans="1:7" x14ac:dyDescent="0.2">
      <c r="A130" s="760" t="s">
        <v>663</v>
      </c>
      <c r="B130" s="760" t="s">
        <v>1934</v>
      </c>
      <c r="C130" s="765">
        <f>'Revenues 9-14'!B214</f>
        <v>4625</v>
      </c>
      <c r="D130" s="766" t="str">
        <f>'Revenues 9-14'!A214</f>
        <v>Fed - Spec Education - IDEA - Room &amp; Board</v>
      </c>
      <c r="E130" s="739"/>
      <c r="F130" s="1793">
        <f>SUM('Revenues 9-14'!C214,'Revenues 9-14'!D214,'Revenues 9-14'!F214,'Revenues 9-14'!G214)</f>
        <v>0</v>
      </c>
      <c r="G130" s="763"/>
    </row>
    <row r="131" spans="1:7" x14ac:dyDescent="0.2">
      <c r="A131" s="760" t="s">
        <v>663</v>
      </c>
      <c r="B131" s="760" t="s">
        <v>1935</v>
      </c>
      <c r="C131" s="765">
        <f>'Revenues 9-14'!B215</f>
        <v>4630</v>
      </c>
      <c r="D131" s="766" t="str">
        <f>'Revenues 9-14'!A215</f>
        <v>Fed - Spec Education - IDEA - Discretionary</v>
      </c>
      <c r="E131" s="739"/>
      <c r="F131" s="1793">
        <f>SUM('Revenues 9-14'!C215:D215,'Revenues 9-14'!F215:G215)</f>
        <v>0</v>
      </c>
      <c r="G131" s="763">
        <v>6297</v>
      </c>
    </row>
    <row r="132" spans="1:7" x14ac:dyDescent="0.2">
      <c r="A132" s="760" t="s">
        <v>663</v>
      </c>
      <c r="B132" s="760" t="s">
        <v>771</v>
      </c>
      <c r="C132" s="765">
        <f>'Revenues 9-14'!B216</f>
        <v>4699</v>
      </c>
      <c r="D132" s="766" t="str">
        <f>'Revenues 9-14'!A216</f>
        <v>Fed - Spec Education - IDEA - Other (Describe &amp; Itemize)</v>
      </c>
      <c r="E132" s="739"/>
      <c r="F132" s="1793">
        <f>SUM('Revenues 9-14'!C216:D216,'Revenues 9-14'!F216:G216)</f>
        <v>0</v>
      </c>
      <c r="G132" s="763"/>
    </row>
    <row r="133" spans="1:7" x14ac:dyDescent="0.2">
      <c r="A133" s="760" t="s">
        <v>668</v>
      </c>
      <c r="B133" s="760" t="s">
        <v>1936</v>
      </c>
      <c r="C133" s="765">
        <v>4700</v>
      </c>
      <c r="D133" s="762" t="str">
        <f>'Revenues 9-14'!A221</f>
        <v>Total CTE - Perkins</v>
      </c>
      <c r="E133" s="739"/>
      <c r="F133" s="1793">
        <f>SUM('Revenues 9-14'!C221,'Revenues 9-14'!D221,'Revenues 9-14'!G221)</f>
        <v>0</v>
      </c>
      <c r="G133" s="763">
        <v>6303</v>
      </c>
    </row>
    <row r="134" spans="1:7" s="703" customFormat="1" hidden="1" x14ac:dyDescent="0.2">
      <c r="A134" s="767" t="s">
        <v>204</v>
      </c>
      <c r="B134" s="767" t="s">
        <v>1937</v>
      </c>
      <c r="C134" s="768" t="s">
        <v>205</v>
      </c>
      <c r="D134" s="769" t="str">
        <f>'Revenues 9-14'!A224</f>
        <v>ARRA - Title I - Low Income</v>
      </c>
      <c r="E134" s="770"/>
      <c r="F134" s="1792">
        <f>SUM('Revenues 9-14'!$C$224:$D$224,'Revenues 9-14'!$F$224:$G$224)</f>
        <v>0</v>
      </c>
      <c r="G134" s="738"/>
    </row>
    <row r="135" spans="1:7" s="703" customFormat="1" hidden="1" x14ac:dyDescent="0.2">
      <c r="A135" s="767" t="s">
        <v>204</v>
      </c>
      <c r="B135" s="767" t="s">
        <v>1938</v>
      </c>
      <c r="C135" s="768" t="s">
        <v>206</v>
      </c>
      <c r="D135" s="769" t="str">
        <f>'Revenues 9-14'!A225</f>
        <v>ARRA - Title I - Neglected, Private</v>
      </c>
      <c r="E135" s="770"/>
      <c r="F135" s="1793">
        <f>SUM('Revenues 9-14'!C225:G225,'Revenues 9-14'!J225)</f>
        <v>0</v>
      </c>
      <c r="G135" s="738"/>
    </row>
    <row r="136" spans="1:7" s="703" customFormat="1" hidden="1" x14ac:dyDescent="0.2">
      <c r="A136" s="767" t="s">
        <v>204</v>
      </c>
      <c r="B136" s="767" t="s">
        <v>1939</v>
      </c>
      <c r="C136" s="768" t="s">
        <v>207</v>
      </c>
      <c r="D136" s="769" t="str">
        <f>'Revenues 9-14'!A226</f>
        <v>ARRA - Title I - Delinquent, Private</v>
      </c>
      <c r="E136" s="770"/>
      <c r="F136" s="1793">
        <f>SUM('Revenues 9-14'!C226:G226,'Revenues 9-14'!J226)</f>
        <v>0</v>
      </c>
      <c r="G136" s="738"/>
    </row>
    <row r="137" spans="1:7" s="703" customFormat="1" hidden="1" x14ac:dyDescent="0.2">
      <c r="A137" s="767" t="s">
        <v>204</v>
      </c>
      <c r="B137" s="767" t="s">
        <v>1940</v>
      </c>
      <c r="C137" s="768" t="s">
        <v>208</v>
      </c>
      <c r="D137" s="769" t="str">
        <f>'Revenues 9-14'!A227</f>
        <v>ARRA - Title I - School Improvement (Part A)</v>
      </c>
      <c r="E137" s="770"/>
      <c r="F137" s="1793">
        <f>SUM('Revenues 9-14'!C227:G227,'Revenues 9-14'!J227)</f>
        <v>0</v>
      </c>
      <c r="G137" s="738"/>
    </row>
    <row r="138" spans="1:7" s="703" customFormat="1" hidden="1" x14ac:dyDescent="0.2">
      <c r="A138" s="767" t="s">
        <v>204</v>
      </c>
      <c r="B138" s="767" t="s">
        <v>1941</v>
      </c>
      <c r="C138" s="768" t="s">
        <v>209</v>
      </c>
      <c r="D138" s="769" t="str">
        <f>'Revenues 9-14'!A228</f>
        <v>ARRA - Title I - School Improvement (Section 1003g)</v>
      </c>
      <c r="E138" s="770"/>
      <c r="F138" s="1793">
        <f>SUM('Revenues 9-14'!C228:G228,'Revenues 9-14'!J228)</f>
        <v>0</v>
      </c>
      <c r="G138" s="738"/>
    </row>
    <row r="139" spans="1:7" s="703" customFormat="1" hidden="1" x14ac:dyDescent="0.2">
      <c r="A139" s="767" t="s">
        <v>204</v>
      </c>
      <c r="B139" s="767" t="s">
        <v>1942</v>
      </c>
      <c r="C139" s="768" t="s">
        <v>210</v>
      </c>
      <c r="D139" s="769" t="str">
        <f>'Revenues 9-14'!A229</f>
        <v>ARRA - IDEA - Part B - Preschool</v>
      </c>
      <c r="E139" s="770"/>
      <c r="F139" s="1793">
        <v>0</v>
      </c>
      <c r="G139" s="738"/>
    </row>
    <row r="140" spans="1:7" s="703" customFormat="1" hidden="1" x14ac:dyDescent="0.2">
      <c r="A140" s="767" t="s">
        <v>204</v>
      </c>
      <c r="B140" s="767" t="s">
        <v>1943</v>
      </c>
      <c r="C140" s="768" t="s">
        <v>211</v>
      </c>
      <c r="D140" s="769" t="str">
        <f>'Revenues 9-14'!A230</f>
        <v>ARRA - IDEA - Part B - Flow-Through</v>
      </c>
      <c r="E140" s="770"/>
      <c r="F140" s="1793">
        <f>SUM('Revenues 9-14'!C230:G230,'Revenues 9-14'!J230)</f>
        <v>0</v>
      </c>
      <c r="G140" s="738"/>
    </row>
    <row r="141" spans="1:7" s="703" customFormat="1" hidden="1" x14ac:dyDescent="0.2">
      <c r="A141" s="767" t="s">
        <v>204</v>
      </c>
      <c r="B141" s="767" t="s">
        <v>1944</v>
      </c>
      <c r="C141" s="768" t="s">
        <v>212</v>
      </c>
      <c r="D141" s="769" t="str">
        <f>'Revenues 9-14'!A231</f>
        <v>ARRA - Title IID - Technology-Formula</v>
      </c>
      <c r="E141" s="770"/>
      <c r="F141" s="1793">
        <f>SUM('Revenues 9-14'!C231:G231,'Revenues 9-14'!J231)</f>
        <v>0</v>
      </c>
      <c r="G141" s="738"/>
    </row>
    <row r="142" spans="1:7" s="703" customFormat="1" hidden="1" x14ac:dyDescent="0.2">
      <c r="A142" s="767" t="s">
        <v>204</v>
      </c>
      <c r="B142" s="767" t="s">
        <v>1945</v>
      </c>
      <c r="C142" s="768" t="s">
        <v>214</v>
      </c>
      <c r="D142" s="769" t="str">
        <f>'Revenues 9-14'!A232</f>
        <v>ARRA - Title IID - Technology-Competitive</v>
      </c>
      <c r="E142" s="770"/>
      <c r="F142" s="1793">
        <f>SUM('Revenues 9-14'!C232:G232,'Revenues 9-14'!J232)</f>
        <v>0</v>
      </c>
      <c r="G142" s="738"/>
    </row>
    <row r="143" spans="1:7" s="703" customFormat="1" hidden="1" x14ac:dyDescent="0.2">
      <c r="A143" s="767" t="s">
        <v>663</v>
      </c>
      <c r="B143" s="767" t="s">
        <v>1946</v>
      </c>
      <c r="C143" s="768" t="s">
        <v>215</v>
      </c>
      <c r="D143" s="769" t="str">
        <f>'Revenues 9-14'!A233</f>
        <v>ARRA - McKinney - Vento Homeless Education</v>
      </c>
      <c r="E143" s="770"/>
      <c r="F143" s="1793">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93">
        <f>SUM('Revenues 9-14'!C237:G237,'Revenues 9-14'!J237)</f>
        <v>0</v>
      </c>
      <c r="G144" s="738"/>
    </row>
    <row r="145" spans="1:7" s="703" customFormat="1" hidden="1" x14ac:dyDescent="0.2">
      <c r="A145" s="767" t="s">
        <v>204</v>
      </c>
      <c r="B145" s="767" t="s">
        <v>804</v>
      </c>
      <c r="C145" s="768" t="s">
        <v>217</v>
      </c>
      <c r="D145" s="769" t="str">
        <f>'Revenues 9-14'!A238</f>
        <v>Qualified School Construction Bond Credits</v>
      </c>
      <c r="E145" s="770"/>
      <c r="F145" s="1793">
        <f>SUM('Revenues 9-14'!C238:G238,'Revenues 9-14'!J238)</f>
        <v>0</v>
      </c>
      <c r="G145" s="738"/>
    </row>
    <row r="146" spans="1:7" s="703" customFormat="1" hidden="1" x14ac:dyDescent="0.2">
      <c r="A146" s="767" t="s">
        <v>204</v>
      </c>
      <c r="B146" s="767" t="s">
        <v>1399</v>
      </c>
      <c r="C146" s="768" t="s">
        <v>219</v>
      </c>
      <c r="D146" s="769" t="str">
        <f>'Revenues 9-14'!A239</f>
        <v>Build America Bond Tax Credits</v>
      </c>
      <c r="E146" s="770"/>
      <c r="F146" s="1793">
        <f>SUM('Revenues 9-14'!C239:G239,'Revenues 9-14'!J239)</f>
        <v>0</v>
      </c>
      <c r="G146" s="738"/>
    </row>
    <row r="147" spans="1:7" s="703" customFormat="1" hidden="1" x14ac:dyDescent="0.2">
      <c r="A147" s="767" t="s">
        <v>204</v>
      </c>
      <c r="B147" s="767" t="s">
        <v>1947</v>
      </c>
      <c r="C147" s="768" t="s">
        <v>221</v>
      </c>
      <c r="D147" s="769" t="str">
        <f>'Revenues 9-14'!A240</f>
        <v>Build America Bond Interest Reimbursement</v>
      </c>
      <c r="E147" s="770"/>
      <c r="F147" s="1793">
        <f>SUM('Revenues 9-14'!C240:G240,'Revenues 9-14'!J240)</f>
        <v>0</v>
      </c>
      <c r="G147" s="738"/>
    </row>
    <row r="148" spans="1:7" s="703" customFormat="1" hidden="1" x14ac:dyDescent="0.2">
      <c r="A148" s="767" t="s">
        <v>204</v>
      </c>
      <c r="B148" s="767" t="s">
        <v>1948</v>
      </c>
      <c r="C148" s="768" t="s">
        <v>223</v>
      </c>
      <c r="D148" s="769" t="str">
        <f>'Revenues 9-14'!A242</f>
        <v>Other ARRA Funds - II</v>
      </c>
      <c r="E148" s="770"/>
      <c r="F148" s="1793">
        <f>SUM('Revenues 9-14'!C242:G242,'Revenues 9-14'!J242)</f>
        <v>0</v>
      </c>
      <c r="G148" s="738"/>
    </row>
    <row r="149" spans="1:7" s="703" customFormat="1" hidden="1" x14ac:dyDescent="0.2">
      <c r="A149" s="767" t="s">
        <v>204</v>
      </c>
      <c r="B149" s="767" t="s">
        <v>1949</v>
      </c>
      <c r="C149" s="768" t="s">
        <v>224</v>
      </c>
      <c r="D149" s="769" t="str">
        <f>'Revenues 9-14'!A243</f>
        <v>Other ARRA Funds - III</v>
      </c>
      <c r="E149" s="770"/>
      <c r="F149" s="1793">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93">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93">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93">
        <v>0</v>
      </c>
      <c r="G152" s="738"/>
    </row>
    <row r="153" spans="1:7" s="703" customFormat="1" hidden="1" x14ac:dyDescent="0.2">
      <c r="A153" s="767" t="s">
        <v>204</v>
      </c>
      <c r="B153" s="767" t="s">
        <v>1400</v>
      </c>
      <c r="C153" s="768" t="s">
        <v>231</v>
      </c>
      <c r="D153" s="769" t="str">
        <f>'Revenues 9-14'!A247</f>
        <v>Other ARRA Funds VII</v>
      </c>
      <c r="E153" s="770"/>
      <c r="F153" s="1793">
        <f>SUM('Revenues 9-14'!C247:G247,'Revenues 9-14'!J247)</f>
        <v>0</v>
      </c>
      <c r="G153" s="738"/>
    </row>
    <row r="154" spans="1:7" s="703" customFormat="1" hidden="1" x14ac:dyDescent="0.2">
      <c r="A154" s="767" t="s">
        <v>204</v>
      </c>
      <c r="B154" s="767" t="s">
        <v>1950</v>
      </c>
      <c r="C154" s="768" t="s">
        <v>232</v>
      </c>
      <c r="D154" s="769" t="str">
        <f>'Revenues 9-14'!A248</f>
        <v>Other ARRA Funds VIII</v>
      </c>
      <c r="E154" s="770"/>
      <c r="F154" s="1793">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93">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93">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93">
        <f>SUM('Revenues 9-14'!C251:G251,'Revenues 9-14'!J251)</f>
        <v>0</v>
      </c>
      <c r="G157" s="738"/>
    </row>
    <row r="158" spans="1:7" s="703" customFormat="1" x14ac:dyDescent="0.2">
      <c r="A158" s="771" t="s">
        <v>497</v>
      </c>
      <c r="B158" s="772" t="s">
        <v>1951</v>
      </c>
      <c r="C158" s="773" t="s">
        <v>836</v>
      </c>
      <c r="D158" s="774" t="s">
        <v>772</v>
      </c>
      <c r="E158" s="775"/>
      <c r="F158" s="1793">
        <f>SUM(F134:F157)</f>
        <v>0</v>
      </c>
      <c r="G158" s="738"/>
    </row>
    <row r="159" spans="1:7" s="703" customFormat="1" x14ac:dyDescent="0.2">
      <c r="A159" s="771" t="s">
        <v>456</v>
      </c>
      <c r="B159" s="772" t="s">
        <v>1952</v>
      </c>
      <c r="C159" s="773" t="s">
        <v>1410</v>
      </c>
      <c r="D159" s="774" t="s">
        <v>1411</v>
      </c>
      <c r="E159" s="775"/>
      <c r="F159" s="1793">
        <f>SUM('Revenues 9-14'!C253)</f>
        <v>0</v>
      </c>
      <c r="G159" s="738"/>
    </row>
    <row r="160" spans="1:7" s="703" customFormat="1" x14ac:dyDescent="0.2">
      <c r="A160" s="771" t="s">
        <v>497</v>
      </c>
      <c r="B160" s="772" t="s">
        <v>1953</v>
      </c>
      <c r="C160" s="773" t="s">
        <v>1449</v>
      </c>
      <c r="D160" s="774" t="s">
        <v>1450</v>
      </c>
      <c r="E160" s="775"/>
      <c r="F160" s="1793">
        <f>SUM('Revenues 9-14'!C254:H254,'Revenues 9-14'!J254:K254)</f>
        <v>0</v>
      </c>
      <c r="G160" s="738"/>
    </row>
    <row r="161" spans="1:7" x14ac:dyDescent="0.2">
      <c r="A161" s="760" t="s">
        <v>5</v>
      </c>
      <c r="B161" s="760" t="s">
        <v>1954</v>
      </c>
      <c r="C161" s="765">
        <f>'Revenues 9-14'!B255</f>
        <v>4905</v>
      </c>
      <c r="D161" s="762" t="str">
        <f>'Revenues 9-14'!A255</f>
        <v>Title III - Immigrant Education Program (IEP)</v>
      </c>
      <c r="E161" s="739"/>
      <c r="F161" s="1793">
        <f>SUM('Revenues 9-14'!C255,'Revenues 9-14'!F255,'Revenues 9-14'!G255)</f>
        <v>0</v>
      </c>
      <c r="G161" s="776">
        <v>6306</v>
      </c>
    </row>
    <row r="162" spans="1:7" x14ac:dyDescent="0.2">
      <c r="A162" s="760" t="s">
        <v>5</v>
      </c>
      <c r="B162" s="760" t="s">
        <v>1955</v>
      </c>
      <c r="C162" s="765">
        <f>'Revenues 9-14'!B256</f>
        <v>4909</v>
      </c>
      <c r="D162" s="762" t="str">
        <f>'Revenues 9-14'!A256</f>
        <v>Title III - Language Inst Program - Limited Eng (LIPLEP)</v>
      </c>
      <c r="E162" s="739"/>
      <c r="F162" s="1793">
        <f>SUM('Revenues 9-14'!C256,'Revenues 9-14'!F256,'Revenues 9-14'!G256)</f>
        <v>0</v>
      </c>
      <c r="G162" s="776"/>
    </row>
    <row r="163" spans="1:7" x14ac:dyDescent="0.2">
      <c r="A163" s="760" t="s">
        <v>663</v>
      </c>
      <c r="B163" s="760" t="s">
        <v>1956</v>
      </c>
      <c r="C163" s="765">
        <f>'Revenues 9-14'!B257</f>
        <v>4920</v>
      </c>
      <c r="D163" s="762" t="str">
        <f>'Revenues 9-14'!A257</f>
        <v>McKinney Education for Homeless Children</v>
      </c>
      <c r="E163" s="739"/>
      <c r="F163" s="1793">
        <f>SUM('Revenues 9-14'!C257,'Revenues 9-14'!D257,'Revenues 9-14'!F257,'Revenues 9-14'!G257)</f>
        <v>0</v>
      </c>
      <c r="G163" s="763"/>
    </row>
    <row r="164" spans="1:7" x14ac:dyDescent="0.2">
      <c r="A164" s="777" t="s">
        <v>663</v>
      </c>
      <c r="B164" s="777" t="s">
        <v>1957</v>
      </c>
      <c r="C164" s="778">
        <f>'Revenues 9-14'!B258</f>
        <v>4930</v>
      </c>
      <c r="D164" s="779" t="str">
        <f>'Revenues 9-14'!A258</f>
        <v>Title II - Eisenhower Professional Development Formula</v>
      </c>
      <c r="E164" s="759"/>
      <c r="F164" s="1792">
        <f>SUM('Revenues 9-14'!C258:D258,'Revenues 9-14'!F258,'Revenues 9-14'!G258)</f>
        <v>0</v>
      </c>
      <c r="G164" s="763"/>
    </row>
    <row r="165" spans="1:7" x14ac:dyDescent="0.2">
      <c r="A165" s="760" t="s">
        <v>663</v>
      </c>
      <c r="B165" s="760" t="s">
        <v>1958</v>
      </c>
      <c r="C165" s="765">
        <f>'Revenues 9-14'!B259</f>
        <v>4932</v>
      </c>
      <c r="D165" s="766" t="str">
        <f>'Revenues 9-14'!A259</f>
        <v>Title II - Teacher Quality</v>
      </c>
      <c r="E165" s="739"/>
      <c r="F165" s="1792">
        <f>SUM('Revenues 9-14'!C259,'Revenues 9-14'!D259,'Revenues 9-14'!F259,'Revenues 9-14'!G259)</f>
        <v>16414</v>
      </c>
      <c r="G165" s="763"/>
    </row>
    <row r="166" spans="1:7" x14ac:dyDescent="0.2">
      <c r="A166" s="760" t="s">
        <v>663</v>
      </c>
      <c r="B166" s="760" t="s">
        <v>1959</v>
      </c>
      <c r="C166" s="765">
        <f>'Revenues 9-14'!B260</f>
        <v>4960</v>
      </c>
      <c r="D166" s="762" t="str">
        <f>'Revenues 9-14'!A260</f>
        <v>Federal Charter Schools</v>
      </c>
      <c r="E166" s="739"/>
      <c r="F166" s="1793">
        <f>SUM('Revenues 9-14'!C260:D260,'Revenues 9-14'!F260:G260)</f>
        <v>0</v>
      </c>
      <c r="G166" s="763"/>
    </row>
    <row r="167" spans="1:7" x14ac:dyDescent="0.2">
      <c r="A167" s="760" t="s">
        <v>663</v>
      </c>
      <c r="B167" s="760" t="s">
        <v>1904</v>
      </c>
      <c r="C167" s="765">
        <f>'Revenues 9-14'!B261</f>
        <v>4981</v>
      </c>
      <c r="D167" s="762" t="str">
        <f>'Revenues 9-14'!A261</f>
        <v>State Assessment Grants</v>
      </c>
      <c r="E167" s="739"/>
      <c r="F167" s="1793">
        <f>SUM('Revenues 9-14'!C261:D261,'Revenues 9-14'!F261:G261)</f>
        <v>0</v>
      </c>
      <c r="G167" s="763"/>
    </row>
    <row r="168" spans="1:7" x14ac:dyDescent="0.2">
      <c r="A168" s="760" t="s">
        <v>663</v>
      </c>
      <c r="B168" s="760" t="s">
        <v>1905</v>
      </c>
      <c r="C168" s="765">
        <f>'Revenues 9-14'!B262</f>
        <v>4982</v>
      </c>
      <c r="D168" s="762" t="str">
        <f>'Revenues 9-14'!A262</f>
        <v>Grant for State Assessments and Related Activities</v>
      </c>
      <c r="E168" s="739"/>
      <c r="F168" s="1793">
        <f>SUM('Revenues 9-14'!C262:D262,'Revenues 9-14'!F262:G262)</f>
        <v>0</v>
      </c>
      <c r="G168" s="763"/>
    </row>
    <row r="169" spans="1:7" x14ac:dyDescent="0.2">
      <c r="A169" s="760" t="s">
        <v>663</v>
      </c>
      <c r="B169" s="760" t="s">
        <v>1960</v>
      </c>
      <c r="C169" s="765">
        <f>'Revenues 9-14'!B263</f>
        <v>4991</v>
      </c>
      <c r="D169" s="766" t="str">
        <f>'Revenues 9-14'!A263</f>
        <v>Medicaid Matching Funds - Administrative Outreach</v>
      </c>
      <c r="E169" s="739"/>
      <c r="F169" s="1793">
        <f>SUM('Revenues 9-14'!C263:D263,'Revenues 9-14'!F263:G263)</f>
        <v>3073</v>
      </c>
      <c r="G169" s="780">
        <v>6320</v>
      </c>
    </row>
    <row r="170" spans="1:7" x14ac:dyDescent="0.2">
      <c r="A170" s="760" t="s">
        <v>663</v>
      </c>
      <c r="B170" s="760" t="s">
        <v>1961</v>
      </c>
      <c r="C170" s="765">
        <f>'Revenues 9-14'!B264</f>
        <v>4992</v>
      </c>
      <c r="D170" s="766" t="str">
        <f>'Revenues 9-14'!A264</f>
        <v>Medicaid Matching Funds - Fee-for-Service Program</v>
      </c>
      <c r="E170" s="739"/>
      <c r="F170" s="1793">
        <f>SUM('Revenues 9-14'!C264:D264,'Revenues 9-14'!F264:G264)</f>
        <v>0</v>
      </c>
      <c r="G170" s="780"/>
    </row>
    <row r="171" spans="1:7" x14ac:dyDescent="0.2">
      <c r="A171" s="781" t="s">
        <v>663</v>
      </c>
      <c r="B171" s="777" t="s">
        <v>1962</v>
      </c>
      <c r="C171" s="778">
        <f>'Revenues 9-14'!B265</f>
        <v>4998</v>
      </c>
      <c r="D171" s="779" t="str">
        <f>'Revenues 9-14'!A265</f>
        <v>Other Restricted Revenue from Federal Sources (Describe &amp; Itemize)</v>
      </c>
      <c r="E171" s="739"/>
      <c r="F171" s="1793">
        <f>SUM('Revenues 9-14'!C265:D265,'Revenues 9-14'!F265:G265)</f>
        <v>0</v>
      </c>
      <c r="G171" s="760"/>
    </row>
    <row r="172" spans="1:7" x14ac:dyDescent="0.2">
      <c r="A172" s="1529" t="s">
        <v>5</v>
      </c>
      <c r="B172" s="1530" t="s">
        <v>1885</v>
      </c>
      <c r="C172" s="1531">
        <v>3100</v>
      </c>
      <c r="D172" s="1532" t="s">
        <v>1887</v>
      </c>
      <c r="E172" s="739"/>
      <c r="F172" s="1794">
        <v>0</v>
      </c>
      <c r="G172" s="760"/>
    </row>
    <row r="173" spans="1:7" x14ac:dyDescent="0.2">
      <c r="A173" s="1529" t="s">
        <v>659</v>
      </c>
      <c r="B173" s="1530" t="s">
        <v>1885</v>
      </c>
      <c r="C173" s="1531">
        <v>3300</v>
      </c>
      <c r="D173" s="1532" t="s">
        <v>1888</v>
      </c>
      <c r="E173" s="739"/>
      <c r="F173" s="1794">
        <v>0</v>
      </c>
      <c r="G173" s="760"/>
    </row>
    <row r="174" spans="1:7" ht="6" customHeight="1" x14ac:dyDescent="0.2">
      <c r="A174" s="760"/>
      <c r="B174" s="760"/>
      <c r="C174" s="782"/>
      <c r="D174" s="760"/>
      <c r="E174" s="739"/>
      <c r="F174" s="1795"/>
      <c r="G174" s="780"/>
    </row>
    <row r="175" spans="1:7" x14ac:dyDescent="0.2">
      <c r="A175" s="1443"/>
      <c r="B175" s="1453"/>
      <c r="C175" s="1454"/>
      <c r="D175" s="1455" t="s">
        <v>2016</v>
      </c>
      <c r="E175" s="1456" t="s">
        <v>952</v>
      </c>
      <c r="F175" s="1796">
        <f>SUM(F85:F133,F158:F173)</f>
        <v>1072979</v>
      </c>
    </row>
    <row r="176" spans="1:7" ht="12" customHeight="1" x14ac:dyDescent="0.2">
      <c r="A176" s="1443"/>
      <c r="B176" s="1453"/>
      <c r="C176" s="1454"/>
      <c r="D176" s="1455" t="s">
        <v>2014</v>
      </c>
      <c r="E176" s="1456"/>
      <c r="F176" s="1793">
        <f>'PCTC-OEPP 27-28'!F78-F175</f>
        <v>6242825</v>
      </c>
    </row>
    <row r="177" spans="1:9" ht="12" customHeight="1" x14ac:dyDescent="0.2">
      <c r="A177" s="1443"/>
      <c r="B177" s="1453"/>
      <c r="C177" s="1454"/>
      <c r="D177" s="1455" t="s">
        <v>1794</v>
      </c>
      <c r="E177" s="1456"/>
      <c r="F177" s="1793">
        <f>'Cap Outlay Deprec 26'!I18</f>
        <v>340525.1</v>
      </c>
    </row>
    <row r="178" spans="1:9" ht="12" customHeight="1" x14ac:dyDescent="0.2">
      <c r="A178" s="1443"/>
      <c r="B178" s="1453"/>
      <c r="C178" s="1454"/>
      <c r="D178" s="1455" t="s">
        <v>2015</v>
      </c>
      <c r="E178" s="1456"/>
      <c r="F178" s="1793">
        <f>F176+F177</f>
        <v>6583350.0999999996</v>
      </c>
    </row>
    <row r="179" spans="1:9" ht="12" customHeight="1" x14ac:dyDescent="0.2">
      <c r="A179" s="1443"/>
      <c r="B179" s="1457"/>
      <c r="C179" s="1454"/>
      <c r="D179" s="1799" t="str">
        <f>D79</f>
        <v>9 Month ADA from Average Daily Attendance - Student Information System (SIS) in IWAS-preliminary ADA 2019-2020</v>
      </c>
      <c r="E179" s="1456"/>
      <c r="F179" s="1797">
        <f>'PCTC-OEPP 27-28'!F79</f>
        <v>645.20000000000005</v>
      </c>
      <c r="G179" s="763"/>
      <c r="I179" s="701"/>
    </row>
    <row r="180" spans="1:9" ht="12" customHeight="1" thickBot="1" x14ac:dyDescent="0.25">
      <c r="A180" s="1443"/>
      <c r="B180" s="1457"/>
      <c r="C180" s="1454"/>
      <c r="D180" s="1455" t="s">
        <v>2017</v>
      </c>
      <c r="E180" s="1456" t="s">
        <v>1528</v>
      </c>
      <c r="F180" s="1798">
        <f>F178/F179</f>
        <v>10203.580440173588</v>
      </c>
      <c r="G180" s="692">
        <v>6323</v>
      </c>
    </row>
    <row r="181" spans="1:9" ht="12" thickTop="1" x14ac:dyDescent="0.2">
      <c r="B181" s="763"/>
      <c r="C181" s="782"/>
      <c r="D181" s="763"/>
      <c r="E181" s="782"/>
      <c r="F181" s="763"/>
      <c r="G181" s="783">
        <v>6326</v>
      </c>
    </row>
    <row r="182" spans="1:9" ht="12.2" customHeight="1" x14ac:dyDescent="0.2">
      <c r="A182" s="763" t="s">
        <v>1886</v>
      </c>
      <c r="B182" s="763"/>
      <c r="C182" s="782"/>
      <c r="D182" s="763"/>
      <c r="E182" s="782"/>
      <c r="F182" s="763"/>
      <c r="G182" s="763"/>
    </row>
    <row r="183" spans="1:9" s="1533" customFormat="1" ht="12.2" customHeight="1" x14ac:dyDescent="0.2">
      <c r="A183" s="1848"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49"/>
      <c r="C183" s="1850"/>
      <c r="D183" s="1849"/>
      <c r="E183" s="1850"/>
      <c r="F183" s="1849"/>
      <c r="G183" s="1534"/>
    </row>
    <row r="184" spans="1:9" s="1533" customFormat="1" ht="12.2" customHeight="1" x14ac:dyDescent="0.2">
      <c r="A184" s="1851"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52"/>
      <c r="C184" s="1850"/>
      <c r="D184" s="1849"/>
      <c r="E184" s="1850"/>
      <c r="F184" s="1849"/>
      <c r="G184" s="1534"/>
    </row>
    <row r="185" spans="1:9" ht="12" customHeight="1" x14ac:dyDescent="0.2">
      <c r="C185" s="782"/>
      <c r="D185" s="763"/>
      <c r="E185" s="782"/>
      <c r="F185" s="763"/>
      <c r="G185" s="763"/>
    </row>
    <row r="186" spans="1:9" x14ac:dyDescent="0.2">
      <c r="A186" s="1535" t="s">
        <v>1890</v>
      </c>
      <c r="B186" s="1536" t="s">
        <v>1889</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5"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42"/>
  <sheetViews>
    <sheetView showGridLines="0" topLeftCell="A7" zoomScaleNormal="100" workbookViewId="0">
      <selection activeCell="B19" sqref="B19"/>
    </sheetView>
  </sheetViews>
  <sheetFormatPr defaultRowHeight="15" x14ac:dyDescent="0.25"/>
  <cols>
    <col min="1" max="1" width="52" style="1895" customWidth="1"/>
    <col min="2" max="2" width="16.42578125" style="1896" bestFit="1" customWidth="1"/>
    <col min="3" max="3" width="33.7109375" style="1897" customWidth="1"/>
    <col min="4" max="4" width="16.28515625" style="1898" customWidth="1"/>
    <col min="5" max="5" width="23.5703125" style="1898" customWidth="1"/>
    <col min="6" max="6" width="23.28515625" style="1897" customWidth="1"/>
    <col min="7" max="16384" width="9.140625" style="1862"/>
  </cols>
  <sheetData>
    <row r="1" spans="1:6" ht="15" customHeight="1" x14ac:dyDescent="0.25">
      <c r="A1" s="1859" t="s">
        <v>1807</v>
      </c>
      <c r="B1" s="1860"/>
      <c r="C1" s="1861"/>
      <c r="D1" s="1861"/>
      <c r="E1" s="1861"/>
      <c r="F1" s="1861"/>
    </row>
    <row r="2" spans="1:6" x14ac:dyDescent="0.25">
      <c r="A2" s="1863"/>
      <c r="B2" s="1864"/>
      <c r="C2" s="1913" t="s">
        <v>2003</v>
      </c>
      <c r="D2" s="1863"/>
      <c r="E2" s="1863"/>
      <c r="F2" s="1863"/>
    </row>
    <row r="3" spans="1:6" ht="5.25" customHeight="1" x14ac:dyDescent="0.25">
      <c r="A3" s="1865"/>
      <c r="B3" s="1866"/>
      <c r="C3" s="1865"/>
      <c r="D3" s="1865"/>
      <c r="E3" s="1865"/>
      <c r="F3" s="1865"/>
    </row>
    <row r="4" spans="1:6" ht="18.75" customHeight="1" x14ac:dyDescent="0.25">
      <c r="A4" s="2378" t="s">
        <v>1795</v>
      </c>
      <c r="B4" s="2379"/>
      <c r="C4" s="2379"/>
      <c r="D4" s="2379"/>
      <c r="E4" s="2379"/>
      <c r="F4" s="2380"/>
    </row>
    <row r="5" spans="1:6" x14ac:dyDescent="0.25">
      <c r="A5" s="2381"/>
      <c r="B5" s="2382"/>
      <c r="C5" s="2382"/>
      <c r="D5" s="2382"/>
      <c r="E5" s="2382"/>
      <c r="F5" s="2383"/>
    </row>
    <row r="6" spans="1:6" ht="18.75" x14ac:dyDescent="0.25">
      <c r="A6" s="1867" t="s">
        <v>1796</v>
      </c>
      <c r="B6" s="1868"/>
      <c r="C6" s="1869"/>
      <c r="D6" s="1869"/>
      <c r="E6" s="1869"/>
      <c r="F6" s="1870"/>
    </row>
    <row r="7" spans="1:6" ht="47.25" customHeight="1" x14ac:dyDescent="0.25">
      <c r="A7" s="2384" t="s">
        <v>1985</v>
      </c>
      <c r="B7" s="2385"/>
      <c r="C7" s="2385"/>
      <c r="D7" s="2385"/>
      <c r="E7" s="2385"/>
      <c r="F7" s="2386"/>
    </row>
    <row r="8" spans="1:6" ht="20.25" customHeight="1" x14ac:dyDescent="0.25">
      <c r="A8" s="1902" t="s">
        <v>1987</v>
      </c>
      <c r="B8" s="1903"/>
      <c r="C8" s="1903"/>
      <c r="D8" s="1903"/>
      <c r="E8" s="1871"/>
      <c r="F8" s="1872"/>
    </row>
    <row r="9" spans="1:6" ht="18" customHeight="1" x14ac:dyDescent="0.25">
      <c r="A9" s="1873" t="s">
        <v>1984</v>
      </c>
      <c r="B9" s="1875"/>
      <c r="C9" s="1875"/>
      <c r="D9" s="1875"/>
      <c r="E9" s="1871"/>
      <c r="F9" s="1872"/>
    </row>
    <row r="10" spans="1:6" ht="15.75" customHeight="1" x14ac:dyDescent="0.25">
      <c r="A10" s="2387" t="s">
        <v>1981</v>
      </c>
      <c r="B10" s="2388"/>
      <c r="C10" s="2388"/>
      <c r="D10" s="2388"/>
      <c r="E10" s="2388"/>
      <c r="F10" s="2389"/>
    </row>
    <row r="11" spans="1:6" ht="33" customHeight="1" x14ac:dyDescent="0.25">
      <c r="A11" s="2384" t="s">
        <v>1986</v>
      </c>
      <c r="B11" s="2385"/>
      <c r="C11" s="2385"/>
      <c r="D11" s="2385"/>
      <c r="E11" s="2385"/>
      <c r="F11" s="2386"/>
    </row>
    <row r="12" spans="1:6" ht="15" customHeight="1" x14ac:dyDescent="0.25">
      <c r="A12" s="1873" t="s">
        <v>1982</v>
      </c>
      <c r="B12" s="1874"/>
      <c r="C12" s="1875"/>
      <c r="D12" s="1875"/>
      <c r="E12" s="1875"/>
      <c r="F12" s="1876"/>
    </row>
    <row r="13" spans="1:6" ht="17.25" customHeight="1" x14ac:dyDescent="0.25">
      <c r="A13" s="2384" t="s">
        <v>1983</v>
      </c>
      <c r="B13" s="2385"/>
      <c r="C13" s="2385"/>
      <c r="D13" s="2385"/>
      <c r="E13" s="2385"/>
      <c r="F13" s="2386"/>
    </row>
    <row r="14" spans="1:6" ht="15" customHeight="1" x14ac:dyDescent="0.25">
      <c r="A14" s="1873" t="s">
        <v>1800</v>
      </c>
      <c r="B14" s="1874"/>
      <c r="C14" s="1875"/>
      <c r="D14" s="1875"/>
      <c r="E14" s="1875"/>
      <c r="F14" s="1876"/>
    </row>
    <row r="15" spans="1:6" ht="32.25" customHeight="1" x14ac:dyDescent="0.25">
      <c r="A15" s="2375"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76"/>
      <c r="C15" s="2376"/>
      <c r="D15" s="2376"/>
      <c r="E15" s="2376"/>
      <c r="F15" s="2377"/>
    </row>
    <row r="16" spans="1:6" ht="61.5" customHeight="1" x14ac:dyDescent="0.25">
      <c r="A16" s="1877" t="s">
        <v>1801</v>
      </c>
      <c r="B16" s="1878" t="s">
        <v>1802</v>
      </c>
      <c r="C16" s="1877" t="s">
        <v>1803</v>
      </c>
      <c r="D16" s="1879" t="s">
        <v>1804</v>
      </c>
      <c r="E16" s="1879" t="s">
        <v>1805</v>
      </c>
      <c r="F16" s="1879" t="s">
        <v>1806</v>
      </c>
    </row>
    <row r="17" spans="1:7" x14ac:dyDescent="0.25">
      <c r="A17" s="1880" t="s">
        <v>1808</v>
      </c>
      <c r="B17" s="1907" t="s">
        <v>1799</v>
      </c>
      <c r="C17" s="1881" t="s">
        <v>1797</v>
      </c>
      <c r="D17" s="1882">
        <v>500000</v>
      </c>
      <c r="E17" s="1882" t="str">
        <f>IF(D17&lt;25000,D17,"25,000")</f>
        <v>25,000</v>
      </c>
      <c r="F17" s="1883">
        <f>IF(D17&gt;=25000,(D17-E17),"0")</f>
        <v>475000</v>
      </c>
    </row>
    <row r="18" spans="1:7" x14ac:dyDescent="0.25">
      <c r="A18" s="2037" t="s">
        <v>2105</v>
      </c>
      <c r="B18" s="1908">
        <v>402550400</v>
      </c>
      <c r="C18" s="2036" t="s">
        <v>2100</v>
      </c>
      <c r="D18" s="1886">
        <v>56084</v>
      </c>
      <c r="E18" s="1906" t="str">
        <f t="shared" ref="E18:E81" si="0">IF(D18&lt;25000,D18,"25,000")</f>
        <v>25,000</v>
      </c>
      <c r="F18" s="1906">
        <f t="shared" ref="F18:F81" si="1">IF(D18&gt;=25000,(D18-E18),"0")</f>
        <v>31084</v>
      </c>
      <c r="G18" s="1887"/>
    </row>
    <row r="19" spans="1:7" x14ac:dyDescent="0.25">
      <c r="A19" s="2037" t="s">
        <v>2104</v>
      </c>
      <c r="B19" s="1908">
        <v>202540400</v>
      </c>
      <c r="C19" s="2036" t="s">
        <v>2101</v>
      </c>
      <c r="D19" s="1886">
        <v>25429</v>
      </c>
      <c r="E19" s="1906" t="str">
        <f t="shared" si="0"/>
        <v>25,000</v>
      </c>
      <c r="F19" s="1906">
        <f t="shared" si="1"/>
        <v>429</v>
      </c>
    </row>
    <row r="20" spans="1:7" x14ac:dyDescent="0.25">
      <c r="A20" s="2037" t="s">
        <v>2103</v>
      </c>
      <c r="B20" s="1908">
        <v>102560400</v>
      </c>
      <c r="C20" s="2036" t="s">
        <v>2102</v>
      </c>
      <c r="D20" s="1886">
        <v>213475</v>
      </c>
      <c r="E20" s="1906" t="str">
        <f t="shared" si="0"/>
        <v>25,000</v>
      </c>
      <c r="F20" s="1906">
        <f t="shared" si="1"/>
        <v>188475</v>
      </c>
    </row>
    <row r="21" spans="1:7" x14ac:dyDescent="0.25">
      <c r="A21" s="1888"/>
      <c r="B21" s="1908"/>
      <c r="C21" s="2036"/>
      <c r="D21" s="1886"/>
      <c r="E21" s="1906">
        <f t="shared" si="0"/>
        <v>0</v>
      </c>
      <c r="F21" s="1906" t="str">
        <f t="shared" si="1"/>
        <v>0</v>
      </c>
    </row>
    <row r="22" spans="1:7" x14ac:dyDescent="0.25">
      <c r="A22" s="1888"/>
      <c r="B22" s="1908"/>
      <c r="C22" s="1885"/>
      <c r="D22" s="1886"/>
      <c r="E22" s="1906">
        <f t="shared" si="0"/>
        <v>0</v>
      </c>
      <c r="F22" s="1906" t="str">
        <f t="shared" si="1"/>
        <v>0</v>
      </c>
    </row>
    <row r="23" spans="1:7" x14ac:dyDescent="0.25">
      <c r="A23" s="1888"/>
      <c r="B23" s="1908"/>
      <c r="C23" s="1885"/>
      <c r="D23" s="1886"/>
      <c r="E23" s="1906">
        <f t="shared" si="0"/>
        <v>0</v>
      </c>
      <c r="F23" s="1906" t="str">
        <f t="shared" si="1"/>
        <v>0</v>
      </c>
    </row>
    <row r="24" spans="1:7" x14ac:dyDescent="0.25">
      <c r="A24" s="1888"/>
      <c r="B24" s="1908"/>
      <c r="C24" s="1885"/>
      <c r="D24" s="1886"/>
      <c r="E24" s="1906">
        <f t="shared" si="0"/>
        <v>0</v>
      </c>
      <c r="F24" s="1906" t="str">
        <f t="shared" si="1"/>
        <v>0</v>
      </c>
    </row>
    <row r="25" spans="1:7" x14ac:dyDescent="0.25">
      <c r="A25" s="1888"/>
      <c r="B25" s="1908"/>
      <c r="C25" s="1885"/>
      <c r="D25" s="1886"/>
      <c r="E25" s="1906">
        <f t="shared" si="0"/>
        <v>0</v>
      </c>
      <c r="F25" s="1906" t="str">
        <f t="shared" si="1"/>
        <v>0</v>
      </c>
    </row>
    <row r="26" spans="1:7" x14ac:dyDescent="0.25">
      <c r="A26" s="1888"/>
      <c r="B26" s="1908"/>
      <c r="C26" s="1885"/>
      <c r="D26" s="1886"/>
      <c r="E26" s="1906">
        <f t="shared" si="0"/>
        <v>0</v>
      </c>
      <c r="F26" s="1906" t="str">
        <f t="shared" si="1"/>
        <v>0</v>
      </c>
    </row>
    <row r="27" spans="1:7" x14ac:dyDescent="0.25">
      <c r="A27" s="1888"/>
      <c r="B27" s="1908"/>
      <c r="C27" s="1889"/>
      <c r="D27" s="1886"/>
      <c r="E27" s="1906">
        <f t="shared" si="0"/>
        <v>0</v>
      </c>
      <c r="F27" s="1906" t="str">
        <f t="shared" si="1"/>
        <v>0</v>
      </c>
    </row>
    <row r="28" spans="1:7" x14ac:dyDescent="0.25">
      <c r="A28" s="1888"/>
      <c r="B28" s="1908"/>
      <c r="C28" s="1889"/>
      <c r="D28" s="1886"/>
      <c r="E28" s="1906">
        <f t="shared" si="0"/>
        <v>0</v>
      </c>
      <c r="F28" s="1906" t="str">
        <f t="shared" si="1"/>
        <v>0</v>
      </c>
    </row>
    <row r="29" spans="1:7" x14ac:dyDescent="0.25">
      <c r="A29" s="1888"/>
      <c r="B29" s="1908"/>
      <c r="C29" s="1889"/>
      <c r="D29" s="1886"/>
      <c r="E29" s="1906">
        <f t="shared" si="0"/>
        <v>0</v>
      </c>
      <c r="F29" s="1906" t="str">
        <f t="shared" si="1"/>
        <v>0</v>
      </c>
    </row>
    <row r="30" spans="1:7" x14ac:dyDescent="0.25">
      <c r="A30" s="1888"/>
      <c r="B30" s="1908"/>
      <c r="C30" s="1889"/>
      <c r="D30" s="1886"/>
      <c r="E30" s="1906">
        <f t="shared" si="0"/>
        <v>0</v>
      </c>
      <c r="F30" s="1906" t="str">
        <f t="shared" si="1"/>
        <v>0</v>
      </c>
    </row>
    <row r="31" spans="1:7" x14ac:dyDescent="0.25">
      <c r="A31" s="1888"/>
      <c r="B31" s="1908"/>
      <c r="C31" s="1889"/>
      <c r="D31" s="1886"/>
      <c r="E31" s="1906">
        <f t="shared" si="0"/>
        <v>0</v>
      </c>
      <c r="F31" s="1906" t="str">
        <f t="shared" si="1"/>
        <v>0</v>
      </c>
    </row>
    <row r="32" spans="1:7" x14ac:dyDescent="0.25">
      <c r="A32" s="1888"/>
      <c r="B32" s="1908"/>
      <c r="C32" s="1889"/>
      <c r="D32" s="1886"/>
      <c r="E32" s="1906">
        <f t="shared" si="0"/>
        <v>0</v>
      </c>
      <c r="F32" s="1906" t="str">
        <f t="shared" si="1"/>
        <v>0</v>
      </c>
    </row>
    <row r="33" spans="1:6" x14ac:dyDescent="0.25">
      <c r="A33" s="1888"/>
      <c r="B33" s="1908"/>
      <c r="C33" s="1889"/>
      <c r="D33" s="1886"/>
      <c r="E33" s="1906">
        <f t="shared" si="0"/>
        <v>0</v>
      </c>
      <c r="F33" s="1906" t="str">
        <f t="shared" si="1"/>
        <v>0</v>
      </c>
    </row>
    <row r="34" spans="1:6" x14ac:dyDescent="0.25">
      <c r="A34" s="1888"/>
      <c r="B34" s="1908"/>
      <c r="C34" s="1889"/>
      <c r="D34" s="1886"/>
      <c r="E34" s="1906">
        <f t="shared" si="0"/>
        <v>0</v>
      </c>
      <c r="F34" s="1906" t="str">
        <f t="shared" si="1"/>
        <v>0</v>
      </c>
    </row>
    <row r="35" spans="1:6" x14ac:dyDescent="0.25">
      <c r="A35" s="1888"/>
      <c r="B35" s="1908"/>
      <c r="C35" s="1889"/>
      <c r="D35" s="1886"/>
      <c r="E35" s="1906">
        <f t="shared" si="0"/>
        <v>0</v>
      </c>
      <c r="F35" s="1906" t="str">
        <f t="shared" si="1"/>
        <v>0</v>
      </c>
    </row>
    <row r="36" spans="1:6" x14ac:dyDescent="0.25">
      <c r="A36" s="1888"/>
      <c r="B36" s="1908"/>
      <c r="C36" s="1889"/>
      <c r="D36" s="1886"/>
      <c r="E36" s="1906">
        <f t="shared" si="0"/>
        <v>0</v>
      </c>
      <c r="F36" s="1906" t="str">
        <f t="shared" si="1"/>
        <v>0</v>
      </c>
    </row>
    <row r="37" spans="1:6" x14ac:dyDescent="0.25">
      <c r="A37" s="1888"/>
      <c r="B37" s="1908"/>
      <c r="C37" s="1889"/>
      <c r="D37" s="1886"/>
      <c r="E37" s="1906">
        <f t="shared" si="0"/>
        <v>0</v>
      </c>
      <c r="F37" s="1906" t="str">
        <f t="shared" si="1"/>
        <v>0</v>
      </c>
    </row>
    <row r="38" spans="1:6" x14ac:dyDescent="0.25">
      <c r="A38" s="1888"/>
      <c r="B38" s="1908"/>
      <c r="C38" s="1889"/>
      <c r="D38" s="1886"/>
      <c r="E38" s="1906">
        <f t="shared" si="0"/>
        <v>0</v>
      </c>
      <c r="F38" s="1906" t="str">
        <f t="shared" si="1"/>
        <v>0</v>
      </c>
    </row>
    <row r="39" spans="1:6" x14ac:dyDescent="0.25">
      <c r="A39" s="1888"/>
      <c r="B39" s="1909"/>
      <c r="C39" s="1889"/>
      <c r="D39" s="1886"/>
      <c r="E39" s="1906">
        <f t="shared" si="0"/>
        <v>0</v>
      </c>
      <c r="F39" s="1906" t="str">
        <f t="shared" si="1"/>
        <v>0</v>
      </c>
    </row>
    <row r="40" spans="1:6" x14ac:dyDescent="0.25">
      <c r="A40" s="1888"/>
      <c r="B40" s="1909"/>
      <c r="C40" s="1889"/>
      <c r="D40" s="1886"/>
      <c r="E40" s="1906">
        <f t="shared" si="0"/>
        <v>0</v>
      </c>
      <c r="F40" s="1906" t="str">
        <f t="shared" si="1"/>
        <v>0</v>
      </c>
    </row>
    <row r="41" spans="1:6" x14ac:dyDescent="0.25">
      <c r="A41" s="1888"/>
      <c r="B41" s="1909"/>
      <c r="C41" s="1889"/>
      <c r="D41" s="1886"/>
      <c r="E41" s="1906">
        <f t="shared" si="0"/>
        <v>0</v>
      </c>
      <c r="F41" s="1906" t="str">
        <f t="shared" si="1"/>
        <v>0</v>
      </c>
    </row>
    <row r="42" spans="1:6" x14ac:dyDescent="0.25">
      <c r="A42" s="1888"/>
      <c r="B42" s="1909"/>
      <c r="C42" s="1889"/>
      <c r="D42" s="1886"/>
      <c r="E42" s="1906">
        <f t="shared" si="0"/>
        <v>0</v>
      </c>
      <c r="F42" s="1906" t="str">
        <f t="shared" si="1"/>
        <v>0</v>
      </c>
    </row>
    <row r="43" spans="1:6" x14ac:dyDescent="0.25">
      <c r="A43" s="1888"/>
      <c r="B43" s="1909"/>
      <c r="C43" s="1889"/>
      <c r="D43" s="1886"/>
      <c r="E43" s="1906">
        <f t="shared" si="0"/>
        <v>0</v>
      </c>
      <c r="F43" s="1906" t="str">
        <f t="shared" si="1"/>
        <v>0</v>
      </c>
    </row>
    <row r="44" spans="1:6" x14ac:dyDescent="0.25">
      <c r="A44" s="1888"/>
      <c r="B44" s="1909"/>
      <c r="C44" s="1889"/>
      <c r="D44" s="1886"/>
      <c r="E44" s="1906">
        <f t="shared" si="0"/>
        <v>0</v>
      </c>
      <c r="F44" s="1906" t="str">
        <f t="shared" si="1"/>
        <v>0</v>
      </c>
    </row>
    <row r="45" spans="1:6" x14ac:dyDescent="0.25">
      <c r="A45" s="1888"/>
      <c r="B45" s="1909"/>
      <c r="C45" s="1889"/>
      <c r="D45" s="1886"/>
      <c r="E45" s="1906">
        <f t="shared" si="0"/>
        <v>0</v>
      </c>
      <c r="F45" s="1906" t="str">
        <f t="shared" si="1"/>
        <v>0</v>
      </c>
    </row>
    <row r="46" spans="1:6" x14ac:dyDescent="0.25">
      <c r="A46" s="1888"/>
      <c r="B46" s="1909"/>
      <c r="C46" s="1889"/>
      <c r="D46" s="1886"/>
      <c r="E46" s="1906">
        <f t="shared" si="0"/>
        <v>0</v>
      </c>
      <c r="F46" s="1906" t="str">
        <f t="shared" si="1"/>
        <v>0</v>
      </c>
    </row>
    <row r="47" spans="1:6" x14ac:dyDescent="0.25">
      <c r="A47" s="1888"/>
      <c r="B47" s="1909"/>
      <c r="C47" s="1889"/>
      <c r="D47" s="1886"/>
      <c r="E47" s="1906">
        <f t="shared" si="0"/>
        <v>0</v>
      </c>
      <c r="F47" s="1906" t="str">
        <f t="shared" si="1"/>
        <v>0</v>
      </c>
    </row>
    <row r="48" spans="1:6" x14ac:dyDescent="0.25">
      <c r="A48" s="1888"/>
      <c r="B48" s="1909"/>
      <c r="C48" s="1889"/>
      <c r="D48" s="1886"/>
      <c r="E48" s="1906">
        <f t="shared" si="0"/>
        <v>0</v>
      </c>
      <c r="F48" s="1906" t="str">
        <f t="shared" si="1"/>
        <v>0</v>
      </c>
    </row>
    <row r="49" spans="1:6" x14ac:dyDescent="0.25">
      <c r="A49" s="1888"/>
      <c r="B49" s="1909"/>
      <c r="C49" s="1889"/>
      <c r="D49" s="1886"/>
      <c r="E49" s="1906">
        <f t="shared" si="0"/>
        <v>0</v>
      </c>
      <c r="F49" s="1906" t="str">
        <f t="shared" si="1"/>
        <v>0</v>
      </c>
    </row>
    <row r="50" spans="1:6" x14ac:dyDescent="0.25">
      <c r="A50" s="1888"/>
      <c r="B50" s="1909"/>
      <c r="C50" s="1889"/>
      <c r="D50" s="1886"/>
      <c r="E50" s="1906">
        <f t="shared" si="0"/>
        <v>0</v>
      </c>
      <c r="F50" s="1906" t="str">
        <f t="shared" si="1"/>
        <v>0</v>
      </c>
    </row>
    <row r="51" spans="1:6" x14ac:dyDescent="0.25">
      <c r="A51" s="1888"/>
      <c r="B51" s="1909"/>
      <c r="C51" s="1889"/>
      <c r="D51" s="1886"/>
      <c r="E51" s="1906">
        <f t="shared" si="0"/>
        <v>0</v>
      </c>
      <c r="F51" s="1906" t="str">
        <f t="shared" si="1"/>
        <v>0</v>
      </c>
    </row>
    <row r="52" spans="1:6" x14ac:dyDescent="0.25">
      <c r="A52" s="1888"/>
      <c r="B52" s="1909"/>
      <c r="C52" s="1889"/>
      <c r="D52" s="1886"/>
      <c r="E52" s="1906">
        <f t="shared" si="0"/>
        <v>0</v>
      </c>
      <c r="F52" s="1906" t="str">
        <f t="shared" si="1"/>
        <v>0</v>
      </c>
    </row>
    <row r="53" spans="1:6" x14ac:dyDescent="0.25">
      <c r="A53" s="1888"/>
      <c r="B53" s="1909"/>
      <c r="C53" s="1889"/>
      <c r="D53" s="1886"/>
      <c r="E53" s="1906">
        <f t="shared" si="0"/>
        <v>0</v>
      </c>
      <c r="F53" s="1906" t="str">
        <f t="shared" si="1"/>
        <v>0</v>
      </c>
    </row>
    <row r="54" spans="1:6" x14ac:dyDescent="0.25">
      <c r="A54" s="1888"/>
      <c r="B54" s="1909"/>
      <c r="C54" s="1889"/>
      <c r="D54" s="1886"/>
      <c r="E54" s="1906">
        <f t="shared" si="0"/>
        <v>0</v>
      </c>
      <c r="F54" s="1906" t="str">
        <f t="shared" si="1"/>
        <v>0</v>
      </c>
    </row>
    <row r="55" spans="1:6" x14ac:dyDescent="0.25">
      <c r="A55" s="1888"/>
      <c r="B55" s="1909"/>
      <c r="C55" s="1889"/>
      <c r="D55" s="1886"/>
      <c r="E55" s="1906">
        <f t="shared" si="0"/>
        <v>0</v>
      </c>
      <c r="F55" s="1906" t="str">
        <f t="shared" si="1"/>
        <v>0</v>
      </c>
    </row>
    <row r="56" spans="1:6" x14ac:dyDescent="0.25">
      <c r="A56" s="1888"/>
      <c r="B56" s="1909"/>
      <c r="C56" s="1889"/>
      <c r="D56" s="1886"/>
      <c r="E56" s="1906">
        <f t="shared" si="0"/>
        <v>0</v>
      </c>
      <c r="F56" s="1906" t="str">
        <f t="shared" si="1"/>
        <v>0</v>
      </c>
    </row>
    <row r="57" spans="1:6" x14ac:dyDescent="0.25">
      <c r="A57" s="1888"/>
      <c r="B57" s="1909"/>
      <c r="C57" s="1889"/>
      <c r="D57" s="1886"/>
      <c r="E57" s="1906">
        <f t="shared" si="0"/>
        <v>0</v>
      </c>
      <c r="F57" s="1906" t="str">
        <f t="shared" si="1"/>
        <v>0</v>
      </c>
    </row>
    <row r="58" spans="1:6" x14ac:dyDescent="0.25">
      <c r="A58" s="1888"/>
      <c r="B58" s="1909"/>
      <c r="C58" s="1889"/>
      <c r="D58" s="1886"/>
      <c r="E58" s="1906">
        <f t="shared" si="0"/>
        <v>0</v>
      </c>
      <c r="F58" s="1906" t="str">
        <f t="shared" si="1"/>
        <v>0</v>
      </c>
    </row>
    <row r="59" spans="1:6" x14ac:dyDescent="0.25">
      <c r="A59" s="1888"/>
      <c r="B59" s="1909"/>
      <c r="C59" s="1889"/>
      <c r="D59" s="1886"/>
      <c r="E59" s="1906">
        <f t="shared" si="0"/>
        <v>0</v>
      </c>
      <c r="F59" s="1906" t="str">
        <f t="shared" si="1"/>
        <v>0</v>
      </c>
    </row>
    <row r="60" spans="1:6" x14ac:dyDescent="0.25">
      <c r="A60" s="1888"/>
      <c r="B60" s="1909"/>
      <c r="C60" s="1889"/>
      <c r="D60" s="1886"/>
      <c r="E60" s="1906">
        <f t="shared" si="0"/>
        <v>0</v>
      </c>
      <c r="F60" s="1906" t="str">
        <f t="shared" si="1"/>
        <v>0</v>
      </c>
    </row>
    <row r="61" spans="1:6" x14ac:dyDescent="0.25">
      <c r="A61" s="1888"/>
      <c r="B61" s="1909"/>
      <c r="C61" s="1889"/>
      <c r="D61" s="1886"/>
      <c r="E61" s="1906">
        <f t="shared" si="0"/>
        <v>0</v>
      </c>
      <c r="F61" s="1906" t="str">
        <f t="shared" si="1"/>
        <v>0</v>
      </c>
    </row>
    <row r="62" spans="1:6" x14ac:dyDescent="0.25">
      <c r="A62" s="1888"/>
      <c r="B62" s="1909"/>
      <c r="C62" s="1889"/>
      <c r="D62" s="1886"/>
      <c r="E62" s="1906">
        <f t="shared" si="0"/>
        <v>0</v>
      </c>
      <c r="F62" s="1906" t="str">
        <f t="shared" si="1"/>
        <v>0</v>
      </c>
    </row>
    <row r="63" spans="1:6" x14ac:dyDescent="0.25">
      <c r="A63" s="1888"/>
      <c r="B63" s="1909"/>
      <c r="C63" s="1889"/>
      <c r="D63" s="1886"/>
      <c r="E63" s="1906">
        <f t="shared" si="0"/>
        <v>0</v>
      </c>
      <c r="F63" s="1906" t="str">
        <f t="shared" si="1"/>
        <v>0</v>
      </c>
    </row>
    <row r="64" spans="1:6" x14ac:dyDescent="0.25">
      <c r="A64" s="1888"/>
      <c r="B64" s="1909"/>
      <c r="C64" s="1889"/>
      <c r="D64" s="1886"/>
      <c r="E64" s="1906">
        <f t="shared" si="0"/>
        <v>0</v>
      </c>
      <c r="F64" s="1906" t="str">
        <f t="shared" si="1"/>
        <v>0</v>
      </c>
    </row>
    <row r="65" spans="1:6" x14ac:dyDescent="0.25">
      <c r="A65" s="1884"/>
      <c r="B65" s="1909"/>
      <c r="C65" s="1885"/>
      <c r="D65" s="1886"/>
      <c r="E65" s="1906">
        <f t="shared" si="0"/>
        <v>0</v>
      </c>
      <c r="F65" s="1906" t="str">
        <f t="shared" si="1"/>
        <v>0</v>
      </c>
    </row>
    <row r="66" spans="1:6" x14ac:dyDescent="0.25">
      <c r="A66" s="1888"/>
      <c r="B66" s="1909"/>
      <c r="C66" s="1889"/>
      <c r="D66" s="1886"/>
      <c r="E66" s="1906">
        <f t="shared" si="0"/>
        <v>0</v>
      </c>
      <c r="F66" s="1906" t="str">
        <f t="shared" si="1"/>
        <v>0</v>
      </c>
    </row>
    <row r="67" spans="1:6" x14ac:dyDescent="0.25">
      <c r="A67" s="1888"/>
      <c r="B67" s="1909"/>
      <c r="C67" s="1889"/>
      <c r="D67" s="1886"/>
      <c r="E67" s="1906">
        <f t="shared" si="0"/>
        <v>0</v>
      </c>
      <c r="F67" s="1906" t="str">
        <f t="shared" si="1"/>
        <v>0</v>
      </c>
    </row>
    <row r="68" spans="1:6" x14ac:dyDescent="0.25">
      <c r="A68" s="1888"/>
      <c r="B68" s="1909"/>
      <c r="C68" s="1889"/>
      <c r="D68" s="1886"/>
      <c r="E68" s="1906">
        <f t="shared" si="0"/>
        <v>0</v>
      </c>
      <c r="F68" s="1906" t="str">
        <f t="shared" si="1"/>
        <v>0</v>
      </c>
    </row>
    <row r="69" spans="1:6" x14ac:dyDescent="0.25">
      <c r="A69" s="1888"/>
      <c r="B69" s="1909"/>
      <c r="C69" s="1889"/>
      <c r="D69" s="1886"/>
      <c r="E69" s="1906">
        <f t="shared" si="0"/>
        <v>0</v>
      </c>
      <c r="F69" s="1906" t="str">
        <f t="shared" si="1"/>
        <v>0</v>
      </c>
    </row>
    <row r="70" spans="1:6" x14ac:dyDescent="0.25">
      <c r="A70" s="1888"/>
      <c r="B70" s="1909"/>
      <c r="C70" s="1889"/>
      <c r="D70" s="1886"/>
      <c r="E70" s="1906">
        <f t="shared" si="0"/>
        <v>0</v>
      </c>
      <c r="F70" s="1906" t="str">
        <f t="shared" si="1"/>
        <v>0</v>
      </c>
    </row>
    <row r="71" spans="1:6" x14ac:dyDescent="0.25">
      <c r="A71" s="1888"/>
      <c r="B71" s="1909"/>
      <c r="C71" s="1889"/>
      <c r="D71" s="1886"/>
      <c r="E71" s="1906">
        <f t="shared" si="0"/>
        <v>0</v>
      </c>
      <c r="F71" s="1906" t="str">
        <f t="shared" si="1"/>
        <v>0</v>
      </c>
    </row>
    <row r="72" spans="1:6" x14ac:dyDescent="0.25">
      <c r="A72" s="1888"/>
      <c r="B72" s="1909"/>
      <c r="C72" s="1889"/>
      <c r="D72" s="1886"/>
      <c r="E72" s="1906">
        <f t="shared" si="0"/>
        <v>0</v>
      </c>
      <c r="F72" s="1906" t="str">
        <f t="shared" si="1"/>
        <v>0</v>
      </c>
    </row>
    <row r="73" spans="1:6" x14ac:dyDescent="0.25">
      <c r="A73" s="1888"/>
      <c r="B73" s="1909"/>
      <c r="C73" s="1889"/>
      <c r="D73" s="1886"/>
      <c r="E73" s="1906">
        <f t="shared" si="0"/>
        <v>0</v>
      </c>
      <c r="F73" s="1906" t="str">
        <f t="shared" si="1"/>
        <v>0</v>
      </c>
    </row>
    <row r="74" spans="1:6" x14ac:dyDescent="0.25">
      <c r="A74" s="1888"/>
      <c r="B74" s="1909"/>
      <c r="C74" s="1889"/>
      <c r="D74" s="1886"/>
      <c r="E74" s="1906">
        <f t="shared" si="0"/>
        <v>0</v>
      </c>
      <c r="F74" s="1906" t="str">
        <f t="shared" si="1"/>
        <v>0</v>
      </c>
    </row>
    <row r="75" spans="1:6" x14ac:dyDescent="0.25">
      <c r="A75" s="1888"/>
      <c r="B75" s="1909"/>
      <c r="C75" s="1889"/>
      <c r="D75" s="1886"/>
      <c r="E75" s="1906">
        <f t="shared" si="0"/>
        <v>0</v>
      </c>
      <c r="F75" s="1906" t="str">
        <f t="shared" si="1"/>
        <v>0</v>
      </c>
    </row>
    <row r="76" spans="1:6" x14ac:dyDescent="0.25">
      <c r="A76" s="1888"/>
      <c r="B76" s="1909"/>
      <c r="C76" s="1889"/>
      <c r="D76" s="1886"/>
      <c r="E76" s="1906">
        <f t="shared" si="0"/>
        <v>0</v>
      </c>
      <c r="F76" s="1906" t="str">
        <f t="shared" si="1"/>
        <v>0</v>
      </c>
    </row>
    <row r="77" spans="1:6" x14ac:dyDescent="0.25">
      <c r="A77" s="1888"/>
      <c r="B77" s="1909"/>
      <c r="C77" s="1889"/>
      <c r="D77" s="1886"/>
      <c r="E77" s="1906">
        <f t="shared" si="0"/>
        <v>0</v>
      </c>
      <c r="F77" s="1906" t="str">
        <f t="shared" si="1"/>
        <v>0</v>
      </c>
    </row>
    <row r="78" spans="1:6" x14ac:dyDescent="0.25">
      <c r="A78" s="1888"/>
      <c r="B78" s="1909"/>
      <c r="C78" s="1889"/>
      <c r="D78" s="1886"/>
      <c r="E78" s="1906">
        <f t="shared" si="0"/>
        <v>0</v>
      </c>
      <c r="F78" s="1906" t="str">
        <f t="shared" si="1"/>
        <v>0</v>
      </c>
    </row>
    <row r="79" spans="1:6" x14ac:dyDescent="0.25">
      <c r="A79" s="1888"/>
      <c r="B79" s="1909"/>
      <c r="C79" s="1889"/>
      <c r="D79" s="1886"/>
      <c r="E79" s="1906">
        <f t="shared" si="0"/>
        <v>0</v>
      </c>
      <c r="F79" s="1906" t="str">
        <f t="shared" si="1"/>
        <v>0</v>
      </c>
    </row>
    <row r="80" spans="1:6" x14ac:dyDescent="0.25">
      <c r="A80" s="1888"/>
      <c r="B80" s="1909"/>
      <c r="C80" s="1889"/>
      <c r="D80" s="1886"/>
      <c r="E80" s="1906">
        <f t="shared" si="0"/>
        <v>0</v>
      </c>
      <c r="F80" s="1906" t="str">
        <f t="shared" si="1"/>
        <v>0</v>
      </c>
    </row>
    <row r="81" spans="1:6" x14ac:dyDescent="0.25">
      <c r="A81" s="1888"/>
      <c r="B81" s="1909"/>
      <c r="C81" s="1889"/>
      <c r="D81" s="1886"/>
      <c r="E81" s="1906">
        <f t="shared" si="0"/>
        <v>0</v>
      </c>
      <c r="F81" s="1906" t="str">
        <f t="shared" si="1"/>
        <v>0</v>
      </c>
    </row>
    <row r="82" spans="1:6" x14ac:dyDescent="0.25">
      <c r="A82" s="1888"/>
      <c r="B82" s="1909"/>
      <c r="C82" s="1889"/>
      <c r="D82" s="1886"/>
      <c r="E82" s="1906">
        <f t="shared" ref="E82:E141" si="2">IF(D82&lt;25000,D82,"25,000")</f>
        <v>0</v>
      </c>
      <c r="F82" s="1906" t="str">
        <f t="shared" ref="F82:F141" si="3">IF(D82&gt;=25000,(D82-E82),"0")</f>
        <v>0</v>
      </c>
    </row>
    <row r="83" spans="1:6" x14ac:dyDescent="0.25">
      <c r="A83" s="1888"/>
      <c r="B83" s="1909"/>
      <c r="C83" s="1889"/>
      <c r="D83" s="1886"/>
      <c r="E83" s="1906">
        <f t="shared" si="2"/>
        <v>0</v>
      </c>
      <c r="F83" s="1906" t="str">
        <f t="shared" si="3"/>
        <v>0</v>
      </c>
    </row>
    <row r="84" spans="1:6" x14ac:dyDescent="0.25">
      <c r="A84" s="1888"/>
      <c r="B84" s="1909"/>
      <c r="C84" s="1889"/>
      <c r="D84" s="1886"/>
      <c r="E84" s="1906">
        <f t="shared" si="2"/>
        <v>0</v>
      </c>
      <c r="F84" s="1906" t="str">
        <f t="shared" si="3"/>
        <v>0</v>
      </c>
    </row>
    <row r="85" spans="1:6" x14ac:dyDescent="0.25">
      <c r="A85" s="1888"/>
      <c r="B85" s="1909"/>
      <c r="C85" s="1889"/>
      <c r="D85" s="1886"/>
      <c r="E85" s="1906">
        <f t="shared" si="2"/>
        <v>0</v>
      </c>
      <c r="F85" s="1906" t="str">
        <f t="shared" si="3"/>
        <v>0</v>
      </c>
    </row>
    <row r="86" spans="1:6" x14ac:dyDescent="0.25">
      <c r="A86" s="1888"/>
      <c r="B86" s="1909"/>
      <c r="C86" s="1889"/>
      <c r="D86" s="1886"/>
      <c r="E86" s="1906">
        <f t="shared" si="2"/>
        <v>0</v>
      </c>
      <c r="F86" s="1906" t="str">
        <f t="shared" si="3"/>
        <v>0</v>
      </c>
    </row>
    <row r="87" spans="1:6" x14ac:dyDescent="0.25">
      <c r="A87" s="1888"/>
      <c r="B87" s="1909"/>
      <c r="C87" s="1889"/>
      <c r="D87" s="1886"/>
      <c r="E87" s="1906">
        <f t="shared" si="2"/>
        <v>0</v>
      </c>
      <c r="F87" s="1906" t="str">
        <f t="shared" si="3"/>
        <v>0</v>
      </c>
    </row>
    <row r="88" spans="1:6" x14ac:dyDescent="0.25">
      <c r="A88" s="1888"/>
      <c r="B88" s="1909"/>
      <c r="C88" s="1889"/>
      <c r="D88" s="1886"/>
      <c r="E88" s="1906">
        <f t="shared" si="2"/>
        <v>0</v>
      </c>
      <c r="F88" s="1906" t="str">
        <f t="shared" si="3"/>
        <v>0</v>
      </c>
    </row>
    <row r="89" spans="1:6" x14ac:dyDescent="0.25">
      <c r="A89" s="1888"/>
      <c r="B89" s="1909"/>
      <c r="C89" s="1889"/>
      <c r="D89" s="1886"/>
      <c r="E89" s="1906">
        <f t="shared" si="2"/>
        <v>0</v>
      </c>
      <c r="F89" s="1906" t="str">
        <f t="shared" si="3"/>
        <v>0</v>
      </c>
    </row>
    <row r="90" spans="1:6" x14ac:dyDescent="0.25">
      <c r="A90" s="1888"/>
      <c r="B90" s="1909"/>
      <c r="C90" s="1889"/>
      <c r="D90" s="1886"/>
      <c r="E90" s="1906">
        <f t="shared" si="2"/>
        <v>0</v>
      </c>
      <c r="F90" s="1906" t="str">
        <f t="shared" si="3"/>
        <v>0</v>
      </c>
    </row>
    <row r="91" spans="1:6" x14ac:dyDescent="0.25">
      <c r="A91" s="1888"/>
      <c r="B91" s="1909"/>
      <c r="C91" s="1889"/>
      <c r="D91" s="1886"/>
      <c r="E91" s="1906">
        <f t="shared" si="2"/>
        <v>0</v>
      </c>
      <c r="F91" s="1906" t="str">
        <f t="shared" si="3"/>
        <v>0</v>
      </c>
    </row>
    <row r="92" spans="1:6" x14ac:dyDescent="0.25">
      <c r="A92" s="1888"/>
      <c r="B92" s="1909"/>
      <c r="C92" s="1889"/>
      <c r="D92" s="1886"/>
      <c r="E92" s="1906">
        <f t="shared" si="2"/>
        <v>0</v>
      </c>
      <c r="F92" s="1906" t="str">
        <f t="shared" si="3"/>
        <v>0</v>
      </c>
    </row>
    <row r="93" spans="1:6" x14ac:dyDescent="0.25">
      <c r="A93" s="1888"/>
      <c r="B93" s="1909"/>
      <c r="C93" s="1889"/>
      <c r="D93" s="1886"/>
      <c r="E93" s="1906">
        <f t="shared" si="2"/>
        <v>0</v>
      </c>
      <c r="F93" s="1906" t="str">
        <f t="shared" si="3"/>
        <v>0</v>
      </c>
    </row>
    <row r="94" spans="1:6" x14ac:dyDescent="0.25">
      <c r="A94" s="1888"/>
      <c r="B94" s="1909"/>
      <c r="C94" s="1889"/>
      <c r="D94" s="1886"/>
      <c r="E94" s="1906">
        <f t="shared" si="2"/>
        <v>0</v>
      </c>
      <c r="F94" s="1906" t="str">
        <f t="shared" si="3"/>
        <v>0</v>
      </c>
    </row>
    <row r="95" spans="1:6" x14ac:dyDescent="0.25">
      <c r="A95" s="1888"/>
      <c r="B95" s="1909"/>
      <c r="C95" s="1889"/>
      <c r="D95" s="1886"/>
      <c r="E95" s="1906">
        <f t="shared" si="2"/>
        <v>0</v>
      </c>
      <c r="F95" s="1906" t="str">
        <f t="shared" si="3"/>
        <v>0</v>
      </c>
    </row>
    <row r="96" spans="1:6" x14ac:dyDescent="0.25">
      <c r="A96" s="1888"/>
      <c r="B96" s="1909"/>
      <c r="C96" s="1889"/>
      <c r="D96" s="1886"/>
      <c r="E96" s="1906">
        <f t="shared" si="2"/>
        <v>0</v>
      </c>
      <c r="F96" s="1906" t="str">
        <f t="shared" si="3"/>
        <v>0</v>
      </c>
    </row>
    <row r="97" spans="1:6" x14ac:dyDescent="0.25">
      <c r="A97" s="1888"/>
      <c r="B97" s="1909"/>
      <c r="C97" s="1889"/>
      <c r="D97" s="1886"/>
      <c r="E97" s="1906">
        <f t="shared" si="2"/>
        <v>0</v>
      </c>
      <c r="F97" s="1906" t="str">
        <f t="shared" si="3"/>
        <v>0</v>
      </c>
    </row>
    <row r="98" spans="1:6" x14ac:dyDescent="0.25">
      <c r="A98" s="1888"/>
      <c r="B98" s="1909"/>
      <c r="C98" s="1889"/>
      <c r="D98" s="1886"/>
      <c r="E98" s="1906">
        <f t="shared" si="2"/>
        <v>0</v>
      </c>
      <c r="F98" s="1906" t="str">
        <f t="shared" si="3"/>
        <v>0</v>
      </c>
    </row>
    <row r="99" spans="1:6" x14ac:dyDescent="0.25">
      <c r="A99" s="1888"/>
      <c r="B99" s="1909"/>
      <c r="C99" s="1889"/>
      <c r="D99" s="1886"/>
      <c r="E99" s="1906">
        <f t="shared" si="2"/>
        <v>0</v>
      </c>
      <c r="F99" s="1906" t="str">
        <f t="shared" si="3"/>
        <v>0</v>
      </c>
    </row>
    <row r="100" spans="1:6" x14ac:dyDescent="0.25">
      <c r="A100" s="1888"/>
      <c r="B100" s="1909"/>
      <c r="C100" s="1889"/>
      <c r="D100" s="1886"/>
      <c r="E100" s="1906">
        <f t="shared" si="2"/>
        <v>0</v>
      </c>
      <c r="F100" s="1906" t="str">
        <f t="shared" si="3"/>
        <v>0</v>
      </c>
    </row>
    <row r="101" spans="1:6" x14ac:dyDescent="0.25">
      <c r="A101" s="1888"/>
      <c r="B101" s="1909"/>
      <c r="C101" s="1889"/>
      <c r="D101" s="1886"/>
      <c r="E101" s="1906">
        <f t="shared" si="2"/>
        <v>0</v>
      </c>
      <c r="F101" s="1906" t="str">
        <f t="shared" si="3"/>
        <v>0</v>
      </c>
    </row>
    <row r="102" spans="1:6" x14ac:dyDescent="0.25">
      <c r="A102" s="1888"/>
      <c r="B102" s="1909"/>
      <c r="C102" s="1889"/>
      <c r="D102" s="1886"/>
      <c r="E102" s="1906">
        <f t="shared" si="2"/>
        <v>0</v>
      </c>
      <c r="F102" s="1906" t="str">
        <f t="shared" si="3"/>
        <v>0</v>
      </c>
    </row>
    <row r="103" spans="1:6" x14ac:dyDescent="0.25">
      <c r="A103" s="1888"/>
      <c r="B103" s="1909"/>
      <c r="C103" s="1889"/>
      <c r="D103" s="1886"/>
      <c r="E103" s="1906">
        <f t="shared" si="2"/>
        <v>0</v>
      </c>
      <c r="F103" s="1906" t="str">
        <f t="shared" si="3"/>
        <v>0</v>
      </c>
    </row>
    <row r="104" spans="1:6" x14ac:dyDescent="0.25">
      <c r="A104" s="1888"/>
      <c r="B104" s="1909"/>
      <c r="C104" s="1889"/>
      <c r="D104" s="1886"/>
      <c r="E104" s="1906">
        <f t="shared" si="2"/>
        <v>0</v>
      </c>
      <c r="F104" s="1906" t="str">
        <f t="shared" si="3"/>
        <v>0</v>
      </c>
    </row>
    <row r="105" spans="1:6" x14ac:dyDescent="0.25">
      <c r="A105" s="1888"/>
      <c r="B105" s="1909"/>
      <c r="C105" s="1889"/>
      <c r="D105" s="1886"/>
      <c r="E105" s="1906">
        <f t="shared" si="2"/>
        <v>0</v>
      </c>
      <c r="F105" s="1906" t="str">
        <f t="shared" si="3"/>
        <v>0</v>
      </c>
    </row>
    <row r="106" spans="1:6" x14ac:dyDescent="0.25">
      <c r="A106" s="1888"/>
      <c r="B106" s="1909"/>
      <c r="C106" s="1889"/>
      <c r="D106" s="1886"/>
      <c r="E106" s="1906">
        <f t="shared" si="2"/>
        <v>0</v>
      </c>
      <c r="F106" s="1906" t="str">
        <f t="shared" si="3"/>
        <v>0</v>
      </c>
    </row>
    <row r="107" spans="1:6" x14ac:dyDescent="0.25">
      <c r="A107" s="1888"/>
      <c r="B107" s="1909"/>
      <c r="C107" s="1889"/>
      <c r="D107" s="1886"/>
      <c r="E107" s="1906">
        <f t="shared" si="2"/>
        <v>0</v>
      </c>
      <c r="F107" s="1906" t="str">
        <f t="shared" si="3"/>
        <v>0</v>
      </c>
    </row>
    <row r="108" spans="1:6" x14ac:dyDescent="0.25">
      <c r="A108" s="1888"/>
      <c r="B108" s="1909"/>
      <c r="C108" s="1889"/>
      <c r="D108" s="1886"/>
      <c r="E108" s="1906">
        <f t="shared" si="2"/>
        <v>0</v>
      </c>
      <c r="F108" s="1906" t="str">
        <f t="shared" si="3"/>
        <v>0</v>
      </c>
    </row>
    <row r="109" spans="1:6" x14ac:dyDescent="0.25">
      <c r="A109" s="1888"/>
      <c r="B109" s="1909"/>
      <c r="C109" s="1889"/>
      <c r="D109" s="1886"/>
      <c r="E109" s="1906">
        <f t="shared" si="2"/>
        <v>0</v>
      </c>
      <c r="F109" s="1906" t="str">
        <f t="shared" si="3"/>
        <v>0</v>
      </c>
    </row>
    <row r="110" spans="1:6" x14ac:dyDescent="0.25">
      <c r="A110" s="1888"/>
      <c r="B110" s="1909"/>
      <c r="C110" s="1889"/>
      <c r="D110" s="1886"/>
      <c r="E110" s="1906">
        <f t="shared" si="2"/>
        <v>0</v>
      </c>
      <c r="F110" s="1906" t="str">
        <f t="shared" si="3"/>
        <v>0</v>
      </c>
    </row>
    <row r="111" spans="1:6" x14ac:dyDescent="0.25">
      <c r="A111" s="1888"/>
      <c r="B111" s="1909"/>
      <c r="C111" s="1889"/>
      <c r="D111" s="1886"/>
      <c r="E111" s="1906">
        <f t="shared" si="2"/>
        <v>0</v>
      </c>
      <c r="F111" s="1906" t="str">
        <f t="shared" si="3"/>
        <v>0</v>
      </c>
    </row>
    <row r="112" spans="1:6" x14ac:dyDescent="0.25">
      <c r="A112" s="1888"/>
      <c r="B112" s="1909"/>
      <c r="C112" s="1889"/>
      <c r="D112" s="1886"/>
      <c r="E112" s="1906">
        <f t="shared" si="2"/>
        <v>0</v>
      </c>
      <c r="F112" s="1906" t="str">
        <f t="shared" si="3"/>
        <v>0</v>
      </c>
    </row>
    <row r="113" spans="1:6" x14ac:dyDescent="0.25">
      <c r="A113" s="1888"/>
      <c r="B113" s="1909"/>
      <c r="C113" s="1889"/>
      <c r="D113" s="1886"/>
      <c r="E113" s="1906">
        <f t="shared" si="2"/>
        <v>0</v>
      </c>
      <c r="F113" s="1906" t="str">
        <f t="shared" si="3"/>
        <v>0</v>
      </c>
    </row>
    <row r="114" spans="1:6" x14ac:dyDescent="0.25">
      <c r="A114" s="1888"/>
      <c r="B114" s="1909"/>
      <c r="C114" s="1889"/>
      <c r="D114" s="1886"/>
      <c r="E114" s="1906">
        <f t="shared" si="2"/>
        <v>0</v>
      </c>
      <c r="F114" s="1906" t="str">
        <f t="shared" si="3"/>
        <v>0</v>
      </c>
    </row>
    <row r="115" spans="1:6" x14ac:dyDescent="0.25">
      <c r="A115" s="1888"/>
      <c r="B115" s="1909"/>
      <c r="C115" s="1889"/>
      <c r="D115" s="1886"/>
      <c r="E115" s="1906">
        <f t="shared" si="2"/>
        <v>0</v>
      </c>
      <c r="F115" s="1906" t="str">
        <f t="shared" si="3"/>
        <v>0</v>
      </c>
    </row>
    <row r="116" spans="1:6" x14ac:dyDescent="0.25">
      <c r="A116" s="1888"/>
      <c r="B116" s="1909"/>
      <c r="C116" s="1889"/>
      <c r="D116" s="1886"/>
      <c r="E116" s="1906">
        <f t="shared" si="2"/>
        <v>0</v>
      </c>
      <c r="F116" s="1906" t="str">
        <f t="shared" si="3"/>
        <v>0</v>
      </c>
    </row>
    <row r="117" spans="1:6" x14ac:dyDescent="0.25">
      <c r="A117" s="1888"/>
      <c r="B117" s="1909"/>
      <c r="C117" s="1889"/>
      <c r="D117" s="1886"/>
      <c r="E117" s="1906">
        <f t="shared" si="2"/>
        <v>0</v>
      </c>
      <c r="F117" s="1906" t="str">
        <f t="shared" si="3"/>
        <v>0</v>
      </c>
    </row>
    <row r="118" spans="1:6" x14ac:dyDescent="0.25">
      <c r="A118" s="1888"/>
      <c r="B118" s="1909"/>
      <c r="C118" s="1889"/>
      <c r="D118" s="1886"/>
      <c r="E118" s="1906">
        <f t="shared" si="2"/>
        <v>0</v>
      </c>
      <c r="F118" s="1906" t="str">
        <f t="shared" si="3"/>
        <v>0</v>
      </c>
    </row>
    <row r="119" spans="1:6" x14ac:dyDescent="0.25">
      <c r="A119" s="1888"/>
      <c r="B119" s="1909"/>
      <c r="C119" s="1889"/>
      <c r="D119" s="1886"/>
      <c r="E119" s="1906">
        <f t="shared" si="2"/>
        <v>0</v>
      </c>
      <c r="F119" s="1906" t="str">
        <f t="shared" si="3"/>
        <v>0</v>
      </c>
    </row>
    <row r="120" spans="1:6" x14ac:dyDescent="0.25">
      <c r="A120" s="1888"/>
      <c r="B120" s="1909"/>
      <c r="C120" s="1889"/>
      <c r="D120" s="1886"/>
      <c r="E120" s="1906">
        <f t="shared" si="2"/>
        <v>0</v>
      </c>
      <c r="F120" s="1906" t="str">
        <f t="shared" si="3"/>
        <v>0</v>
      </c>
    </row>
    <row r="121" spans="1:6" x14ac:dyDescent="0.25">
      <c r="A121" s="1888"/>
      <c r="B121" s="1909"/>
      <c r="C121" s="1889"/>
      <c r="D121" s="1886"/>
      <c r="E121" s="1906">
        <f t="shared" si="2"/>
        <v>0</v>
      </c>
      <c r="F121" s="1906" t="str">
        <f t="shared" si="3"/>
        <v>0</v>
      </c>
    </row>
    <row r="122" spans="1:6" x14ac:dyDescent="0.25">
      <c r="A122" s="1888"/>
      <c r="B122" s="1909"/>
      <c r="C122" s="1889"/>
      <c r="D122" s="1886"/>
      <c r="E122" s="1906">
        <f t="shared" si="2"/>
        <v>0</v>
      </c>
      <c r="F122" s="1906" t="str">
        <f t="shared" si="3"/>
        <v>0</v>
      </c>
    </row>
    <row r="123" spans="1:6" x14ac:dyDescent="0.25">
      <c r="A123" s="1888"/>
      <c r="B123" s="1909"/>
      <c r="C123" s="1889"/>
      <c r="D123" s="1886"/>
      <c r="E123" s="1906">
        <f t="shared" si="2"/>
        <v>0</v>
      </c>
      <c r="F123" s="1906" t="str">
        <f t="shared" si="3"/>
        <v>0</v>
      </c>
    </row>
    <row r="124" spans="1:6" x14ac:dyDescent="0.25">
      <c r="A124" s="1888"/>
      <c r="B124" s="1909"/>
      <c r="C124" s="1889"/>
      <c r="D124" s="1886"/>
      <c r="E124" s="1906">
        <f t="shared" si="2"/>
        <v>0</v>
      </c>
      <c r="F124" s="1906" t="str">
        <f t="shared" si="3"/>
        <v>0</v>
      </c>
    </row>
    <row r="125" spans="1:6" x14ac:dyDescent="0.25">
      <c r="A125" s="1888"/>
      <c r="B125" s="1909"/>
      <c r="C125" s="1889"/>
      <c r="D125" s="1886"/>
      <c r="E125" s="1906">
        <f t="shared" si="2"/>
        <v>0</v>
      </c>
      <c r="F125" s="1906" t="str">
        <f t="shared" si="3"/>
        <v>0</v>
      </c>
    </row>
    <row r="126" spans="1:6" x14ac:dyDescent="0.25">
      <c r="A126" s="1888"/>
      <c r="B126" s="1909"/>
      <c r="C126" s="1889"/>
      <c r="D126" s="1886"/>
      <c r="E126" s="1906">
        <f t="shared" si="2"/>
        <v>0</v>
      </c>
      <c r="F126" s="1906" t="str">
        <f t="shared" si="3"/>
        <v>0</v>
      </c>
    </row>
    <row r="127" spans="1:6" x14ac:dyDescent="0.25">
      <c r="A127" s="1888"/>
      <c r="B127" s="1909"/>
      <c r="C127" s="1889"/>
      <c r="D127" s="1886"/>
      <c r="E127" s="1906">
        <f t="shared" si="2"/>
        <v>0</v>
      </c>
      <c r="F127" s="1906" t="str">
        <f t="shared" si="3"/>
        <v>0</v>
      </c>
    </row>
    <row r="128" spans="1:6" x14ac:dyDescent="0.25">
      <c r="A128" s="1888"/>
      <c r="B128" s="1909"/>
      <c r="C128" s="1889"/>
      <c r="D128" s="1886"/>
      <c r="E128" s="1906">
        <f t="shared" si="2"/>
        <v>0</v>
      </c>
      <c r="F128" s="1906" t="str">
        <f t="shared" si="3"/>
        <v>0</v>
      </c>
    </row>
    <row r="129" spans="1:6" x14ac:dyDescent="0.25">
      <c r="A129" s="1888"/>
      <c r="B129" s="1909"/>
      <c r="C129" s="1889"/>
      <c r="D129" s="1886"/>
      <c r="E129" s="1906">
        <f t="shared" si="2"/>
        <v>0</v>
      </c>
      <c r="F129" s="1906" t="str">
        <f t="shared" si="3"/>
        <v>0</v>
      </c>
    </row>
    <row r="130" spans="1:6" x14ac:dyDescent="0.25">
      <c r="A130" s="1888"/>
      <c r="B130" s="1909"/>
      <c r="C130" s="1889"/>
      <c r="D130" s="1886"/>
      <c r="E130" s="1906">
        <f t="shared" si="2"/>
        <v>0</v>
      </c>
      <c r="F130" s="1906" t="str">
        <f t="shared" si="3"/>
        <v>0</v>
      </c>
    </row>
    <row r="131" spans="1:6" x14ac:dyDescent="0.25">
      <c r="A131" s="1888"/>
      <c r="B131" s="1909"/>
      <c r="C131" s="1889"/>
      <c r="D131" s="1886"/>
      <c r="E131" s="1906">
        <f t="shared" si="2"/>
        <v>0</v>
      </c>
      <c r="F131" s="1906" t="str">
        <f t="shared" si="3"/>
        <v>0</v>
      </c>
    </row>
    <row r="132" spans="1:6" x14ac:dyDescent="0.25">
      <c r="A132" s="1888"/>
      <c r="B132" s="1909"/>
      <c r="C132" s="1889"/>
      <c r="D132" s="1886"/>
      <c r="E132" s="1906">
        <f t="shared" si="2"/>
        <v>0</v>
      </c>
      <c r="F132" s="1906" t="str">
        <f t="shared" si="3"/>
        <v>0</v>
      </c>
    </row>
    <row r="133" spans="1:6" x14ac:dyDescent="0.25">
      <c r="A133" s="1888"/>
      <c r="B133" s="1909"/>
      <c r="C133" s="1889"/>
      <c r="D133" s="1886"/>
      <c r="E133" s="1906">
        <f t="shared" si="2"/>
        <v>0</v>
      </c>
      <c r="F133" s="1906" t="str">
        <f t="shared" si="3"/>
        <v>0</v>
      </c>
    </row>
    <row r="134" spans="1:6" x14ac:dyDescent="0.25">
      <c r="A134" s="1888"/>
      <c r="B134" s="1909"/>
      <c r="C134" s="1889"/>
      <c r="D134" s="1886"/>
      <c r="E134" s="1906">
        <f t="shared" si="2"/>
        <v>0</v>
      </c>
      <c r="F134" s="1906" t="str">
        <f t="shared" si="3"/>
        <v>0</v>
      </c>
    </row>
    <row r="135" spans="1:6" x14ac:dyDescent="0.25">
      <c r="A135" s="1888"/>
      <c r="B135" s="1909"/>
      <c r="C135" s="1889"/>
      <c r="D135" s="1886"/>
      <c r="E135" s="1906">
        <f t="shared" si="2"/>
        <v>0</v>
      </c>
      <c r="F135" s="1906" t="str">
        <f t="shared" si="3"/>
        <v>0</v>
      </c>
    </row>
    <row r="136" spans="1:6" x14ac:dyDescent="0.25">
      <c r="A136" s="1888"/>
      <c r="B136" s="1909"/>
      <c r="C136" s="1889"/>
      <c r="D136" s="1886"/>
      <c r="E136" s="1906">
        <f t="shared" si="2"/>
        <v>0</v>
      </c>
      <c r="F136" s="1906" t="str">
        <f t="shared" si="3"/>
        <v>0</v>
      </c>
    </row>
    <row r="137" spans="1:6" x14ac:dyDescent="0.25">
      <c r="A137" s="1888"/>
      <c r="B137" s="1909"/>
      <c r="C137" s="1889"/>
      <c r="D137" s="1886"/>
      <c r="E137" s="1906">
        <f t="shared" si="2"/>
        <v>0</v>
      </c>
      <c r="F137" s="1906" t="str">
        <f t="shared" si="3"/>
        <v>0</v>
      </c>
    </row>
    <row r="138" spans="1:6" x14ac:dyDescent="0.25">
      <c r="A138" s="1888"/>
      <c r="B138" s="1909"/>
      <c r="C138" s="1889"/>
      <c r="D138" s="1886"/>
      <c r="E138" s="1906">
        <f t="shared" si="2"/>
        <v>0</v>
      </c>
      <c r="F138" s="1906" t="str">
        <f t="shared" si="3"/>
        <v>0</v>
      </c>
    </row>
    <row r="139" spans="1:6" x14ac:dyDescent="0.25">
      <c r="A139" s="1888"/>
      <c r="B139" s="1909"/>
      <c r="C139" s="1889"/>
      <c r="D139" s="1886"/>
      <c r="E139" s="1906">
        <f t="shared" si="2"/>
        <v>0</v>
      </c>
      <c r="F139" s="1906" t="str">
        <f t="shared" si="3"/>
        <v>0</v>
      </c>
    </row>
    <row r="140" spans="1:6" x14ac:dyDescent="0.25">
      <c r="A140" s="1888"/>
      <c r="B140" s="1909"/>
      <c r="C140" s="1889"/>
      <c r="D140" s="1886"/>
      <c r="E140" s="1906">
        <f t="shared" si="2"/>
        <v>0</v>
      </c>
      <c r="F140" s="1906" t="str">
        <f t="shared" si="3"/>
        <v>0</v>
      </c>
    </row>
    <row r="141" spans="1:6" x14ac:dyDescent="0.25">
      <c r="A141" s="1888"/>
      <c r="B141" s="1910"/>
      <c r="C141" s="1889"/>
      <c r="D141" s="1886"/>
      <c r="E141" s="1906">
        <f t="shared" si="2"/>
        <v>0</v>
      </c>
      <c r="F141" s="1906" t="str">
        <f t="shared" si="3"/>
        <v>0</v>
      </c>
    </row>
    <row r="142" spans="1:6" x14ac:dyDescent="0.25">
      <c r="A142" s="1890" t="s">
        <v>155</v>
      </c>
      <c r="B142" s="1911"/>
      <c r="C142" s="1891"/>
      <c r="D142" s="1892">
        <f>SUM(D18:D141)</f>
        <v>294988</v>
      </c>
      <c r="E142" s="1893">
        <f>SUM(E18:E141)</f>
        <v>0</v>
      </c>
      <c r="F142" s="1894">
        <f>SUM(F18:F141)</f>
        <v>219988</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504825</xdr:colOff>
                <xdr:row>9</xdr:row>
                <xdr:rowOff>95250</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1476375</xdr:colOff>
                <xdr:row>9</xdr:row>
                <xdr:rowOff>95250</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topLeftCell="A10" colorId="8" zoomScale="110" zoomScaleNormal="110" workbookViewId="0">
      <selection activeCell="B30" sqref="B30"/>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69" t="s">
        <v>1105</v>
      </c>
      <c r="B1" s="1370"/>
      <c r="C1" s="1371"/>
    </row>
    <row r="2" spans="1:13" x14ac:dyDescent="0.2">
      <c r="A2" s="784" t="s">
        <v>1106</v>
      </c>
      <c r="B2" s="785"/>
      <c r="C2" s="785"/>
      <c r="D2" s="785"/>
      <c r="E2" s="786"/>
      <c r="F2" s="786"/>
      <c r="G2" s="787"/>
    </row>
    <row r="3" spans="1:13" ht="12" customHeight="1" x14ac:dyDescent="0.2">
      <c r="A3" s="788" t="s">
        <v>1345</v>
      </c>
      <c r="B3" s="789"/>
      <c r="C3" s="789"/>
      <c r="D3" s="789"/>
      <c r="E3" s="790"/>
      <c r="F3" s="790"/>
      <c r="G3" s="791"/>
    </row>
    <row r="4" spans="1:13" x14ac:dyDescent="0.2">
      <c r="A4" s="792" t="s">
        <v>750</v>
      </c>
      <c r="B4" s="793"/>
      <c r="C4" s="793"/>
      <c r="D4" s="793"/>
      <c r="E4" s="794"/>
      <c r="F4" s="795"/>
      <c r="G4" s="796"/>
      <c r="H4" s="247"/>
      <c r="I4" s="247"/>
    </row>
    <row r="5" spans="1:13" s="321" customFormat="1" ht="57" customHeight="1" x14ac:dyDescent="0.2">
      <c r="A5" s="2390" t="s">
        <v>1660</v>
      </c>
      <c r="B5" s="2391"/>
      <c r="C5" s="2391"/>
      <c r="D5" s="2391"/>
      <c r="E5" s="2391"/>
      <c r="F5" s="2391"/>
      <c r="G5" s="2392"/>
      <c r="H5" s="247"/>
      <c r="I5" s="501"/>
    </row>
    <row r="6" spans="1:13" s="542" customFormat="1" x14ac:dyDescent="0.2">
      <c r="A6" s="1372" t="s">
        <v>203</v>
      </c>
      <c r="B6" s="798"/>
      <c r="C6" s="798"/>
      <c r="D6" s="799"/>
      <c r="E6" s="799"/>
      <c r="F6" s="800"/>
      <c r="G6" s="801"/>
      <c r="H6" s="157"/>
      <c r="I6" s="157"/>
    </row>
    <row r="7" spans="1:13" s="542" customFormat="1" ht="12" customHeight="1" x14ac:dyDescent="0.2">
      <c r="A7" s="802" t="s">
        <v>902</v>
      </c>
      <c r="B7" s="803"/>
      <c r="C7" s="803"/>
      <c r="D7" s="804"/>
      <c r="E7" s="1800"/>
      <c r="F7" s="805"/>
      <c r="G7" s="806"/>
      <c r="H7" s="157"/>
      <c r="I7" s="157"/>
    </row>
    <row r="8" spans="1:13" s="542" customFormat="1" ht="12" customHeight="1" x14ac:dyDescent="0.2">
      <c r="A8" s="802" t="s">
        <v>129</v>
      </c>
      <c r="B8" s="803"/>
      <c r="C8" s="803"/>
      <c r="D8" s="804"/>
      <c r="E8" s="1800"/>
      <c r="F8" s="805"/>
      <c r="G8" s="806"/>
      <c r="H8" s="157"/>
      <c r="I8" s="157"/>
    </row>
    <row r="9" spans="1:13" s="542" customFormat="1" ht="12" customHeight="1" x14ac:dyDescent="0.2">
      <c r="A9" s="802" t="s">
        <v>130</v>
      </c>
      <c r="B9" s="803"/>
      <c r="C9" s="803"/>
      <c r="D9" s="804"/>
      <c r="E9" s="1800"/>
      <c r="F9" s="805"/>
      <c r="G9" s="806"/>
      <c r="H9" s="157"/>
      <c r="I9" s="157"/>
    </row>
    <row r="10" spans="1:13" s="542" customFormat="1" ht="12" customHeight="1" x14ac:dyDescent="0.2">
      <c r="A10" s="802" t="s">
        <v>1894</v>
      </c>
      <c r="B10" s="803"/>
      <c r="C10" s="807"/>
      <c r="D10" s="804"/>
      <c r="E10" s="1800"/>
      <c r="F10" s="805"/>
      <c r="G10" s="806"/>
      <c r="H10" s="157"/>
      <c r="I10" s="157"/>
    </row>
    <row r="11" spans="1:13" s="542" customFormat="1" ht="22.5" customHeight="1" x14ac:dyDescent="0.2">
      <c r="A11" s="2395"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396"/>
      <c r="C11" s="2396"/>
      <c r="D11" s="2397"/>
      <c r="E11" s="1801">
        <v>28237</v>
      </c>
      <c r="F11" s="805"/>
      <c r="G11" s="808"/>
      <c r="H11" s="178"/>
      <c r="I11" s="178"/>
      <c r="J11" s="1853"/>
      <c r="K11" s="1853"/>
      <c r="L11" s="1853"/>
      <c r="M11" s="1853"/>
    </row>
    <row r="12" spans="1:13" s="542" customFormat="1" ht="12" customHeight="1" x14ac:dyDescent="0.2">
      <c r="A12" s="802" t="s">
        <v>131</v>
      </c>
      <c r="B12" s="803"/>
      <c r="C12" s="803"/>
      <c r="D12" s="804"/>
      <c r="E12" s="1800"/>
      <c r="F12" s="805"/>
      <c r="G12" s="806"/>
      <c r="H12" s="157"/>
      <c r="I12" s="157"/>
    </row>
    <row r="13" spans="1:13" s="542" customFormat="1" ht="12" customHeight="1" x14ac:dyDescent="0.2">
      <c r="A13" s="802" t="s">
        <v>201</v>
      </c>
      <c r="B13" s="803"/>
      <c r="C13" s="803"/>
      <c r="D13" s="804"/>
      <c r="E13" s="1800"/>
      <c r="F13" s="805"/>
      <c r="G13" s="806"/>
      <c r="H13" s="157"/>
      <c r="I13" s="157"/>
    </row>
    <row r="14" spans="1:13" s="542" customFormat="1" ht="12" customHeight="1" x14ac:dyDescent="0.2">
      <c r="A14" s="802" t="s">
        <v>202</v>
      </c>
      <c r="B14" s="803"/>
      <c r="C14" s="803"/>
      <c r="D14" s="804"/>
      <c r="E14" s="1800"/>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1360</v>
      </c>
      <c r="B16" s="813"/>
      <c r="C16" s="814"/>
      <c r="D16" s="795"/>
      <c r="E16" s="790"/>
      <c r="F16" s="790"/>
      <c r="G16" s="791"/>
      <c r="H16" s="157"/>
      <c r="I16" s="157"/>
    </row>
    <row r="17" spans="1:9" s="542" customFormat="1" ht="12" customHeight="1" x14ac:dyDescent="0.2">
      <c r="A17" s="815"/>
      <c r="B17" s="816"/>
      <c r="C17" s="307"/>
      <c r="D17" s="1373" t="s">
        <v>529</v>
      </c>
      <c r="E17" s="1374"/>
      <c r="F17" s="1373" t="s">
        <v>430</v>
      </c>
      <c r="G17" s="1375"/>
      <c r="H17" s="157"/>
      <c r="I17" s="157"/>
    </row>
    <row r="18" spans="1:9" s="254" customFormat="1" ht="11.25" x14ac:dyDescent="0.2">
      <c r="A18" s="818"/>
      <c r="C18" s="819" t="s">
        <v>431</v>
      </c>
      <c r="D18" s="1376" t="s">
        <v>432</v>
      </c>
      <c r="E18" s="1376" t="s">
        <v>53</v>
      </c>
      <c r="F18" s="1376" t="s">
        <v>432</v>
      </c>
      <c r="G18" s="1376" t="s">
        <v>53</v>
      </c>
      <c r="H18" s="173"/>
      <c r="I18" s="173"/>
    </row>
    <row r="19" spans="1:9" s="542" customFormat="1" ht="12" customHeight="1" x14ac:dyDescent="0.2">
      <c r="A19" s="820" t="s">
        <v>453</v>
      </c>
      <c r="B19" s="821"/>
      <c r="C19" s="822" t="s">
        <v>566</v>
      </c>
      <c r="D19" s="1802"/>
      <c r="E19" s="1803">
        <f>'Expenditures 15-22'!K33-SUM('Expenditures 15-22'!G33,'Expenditures 15-22'!I33)+'Expenditures 15-22'!D229</f>
        <v>4213029</v>
      </c>
      <c r="F19" s="1802"/>
      <c r="G19" s="1804">
        <f>'Expenditures 15-22'!K33-SUM('Expenditures 15-22'!G33,'Expenditures 15-22'!I33)+'Expenditures 15-22'!D229</f>
        <v>4213029</v>
      </c>
      <c r="H19" s="817"/>
      <c r="I19" s="157"/>
    </row>
    <row r="20" spans="1:9" s="542" customFormat="1" ht="12" customHeight="1" x14ac:dyDescent="0.2">
      <c r="A20" s="820" t="s">
        <v>54</v>
      </c>
      <c r="B20" s="821"/>
      <c r="C20" s="823"/>
      <c r="D20" s="1805"/>
      <c r="E20" s="1805"/>
      <c r="F20" s="1805"/>
      <c r="G20" s="1806"/>
      <c r="H20" s="817"/>
      <c r="I20" s="157"/>
    </row>
    <row r="21" spans="1:9" s="542" customFormat="1" ht="12" customHeight="1" x14ac:dyDescent="0.2">
      <c r="A21" s="824" t="s">
        <v>398</v>
      </c>
      <c r="B21" s="825"/>
      <c r="C21" s="823">
        <v>2100</v>
      </c>
      <c r="D21" s="1805"/>
      <c r="E21" s="1807">
        <f>'Expenditures 15-22'!K42-SUM('Expenditures 15-22'!G42,'Expenditures 15-22'!I42)+'Expenditures 15-22'!K120-SUM('Expenditures 15-22'!G120,'Expenditures 15-22'!I120)+'Expenditures 15-22'!K180-SUM('Expenditures 15-22'!G180,'Expenditures 15-22'!I180)+'Expenditures 15-22'!D238</f>
        <v>158228</v>
      </c>
      <c r="F21" s="1805"/>
      <c r="G21" s="1808">
        <f>'Expenditures 15-22'!K42-SUM('Expenditures 15-22'!G42,'Expenditures 15-22'!I42)+'Expenditures 15-22'!K120-SUM('Expenditures 15-22'!G120,'Expenditures 15-22'!I120)+'Expenditures 15-22'!K180-SUM('Expenditures 15-22'!G180,'Expenditures 15-22'!I180)+'Expenditures 15-22'!D238</f>
        <v>158228</v>
      </c>
      <c r="H21" s="817"/>
      <c r="I21" s="157"/>
    </row>
    <row r="22" spans="1:9" s="542" customFormat="1" ht="12" customHeight="1" x14ac:dyDescent="0.2">
      <c r="A22" s="824" t="s">
        <v>560</v>
      </c>
      <c r="B22" s="825"/>
      <c r="C22" s="823">
        <v>2200</v>
      </c>
      <c r="D22" s="1805"/>
      <c r="E22" s="1807">
        <f>'Expenditures 15-22'!K47-SUM('Expenditures 15-22'!G47,'Expenditures 15-22'!I47)+'Expenditures 15-22'!D243</f>
        <v>139000</v>
      </c>
      <c r="F22" s="1805"/>
      <c r="G22" s="1808">
        <f>'Expenditures 15-22'!K47-SUM('Expenditures 15-22'!G47,'Expenditures 15-22'!I47)+'Expenditures 15-22'!D243</f>
        <v>139000</v>
      </c>
      <c r="H22" s="817"/>
      <c r="I22" s="157"/>
    </row>
    <row r="23" spans="1:9" s="542" customFormat="1" ht="12" customHeight="1" x14ac:dyDescent="0.2">
      <c r="A23" s="824" t="s">
        <v>561</v>
      </c>
      <c r="B23" s="825"/>
      <c r="C23" s="823">
        <v>2300</v>
      </c>
      <c r="D23" s="1805"/>
      <c r="E23" s="1807">
        <f>'Expenditures 15-22'!K53-SUM('Expenditures 15-22'!G53,'Expenditures 15-22'!I53)+'Expenditures 15-22'!D257+'Expenditures 15-22'!K330-SUM('Expenditures 15-22'!G330,'Expenditures 15-22'!I330)</f>
        <v>346461</v>
      </c>
      <c r="F23" s="1805"/>
      <c r="G23" s="1807">
        <f>'Expenditures 15-22'!K53-SUM('Expenditures 15-22'!G53,'Expenditures 15-22'!I53)+'Expenditures 15-22'!D257+'Expenditures 15-22'!K330-SUM('Expenditures 15-22'!G330,'Expenditures 15-22'!I330)</f>
        <v>346461</v>
      </c>
      <c r="H23" s="817"/>
      <c r="I23" s="157"/>
    </row>
    <row r="24" spans="1:9" s="542" customFormat="1" ht="12" customHeight="1" x14ac:dyDescent="0.2">
      <c r="A24" s="824" t="s">
        <v>562</v>
      </c>
      <c r="B24" s="825"/>
      <c r="C24" s="823">
        <v>2400</v>
      </c>
      <c r="D24" s="1805"/>
      <c r="E24" s="1807">
        <f>'Expenditures 15-22'!K57-SUM('Expenditures 15-22'!G57,'Expenditures 15-22'!I57)+'Expenditures 15-22'!D261</f>
        <v>414650</v>
      </c>
      <c r="F24" s="1805"/>
      <c r="G24" s="1808">
        <f>'Expenditures 15-22'!K57-SUM('Expenditures 15-22'!G57,'Expenditures 15-22'!I57)+'Expenditures 15-22'!D261</f>
        <v>414650</v>
      </c>
      <c r="H24" s="817"/>
      <c r="I24" s="157"/>
    </row>
    <row r="25" spans="1:9" s="542" customFormat="1" ht="12" customHeight="1" x14ac:dyDescent="0.2">
      <c r="A25" s="820" t="s">
        <v>563</v>
      </c>
      <c r="B25" s="826"/>
      <c r="C25" s="823"/>
      <c r="D25" s="1805"/>
      <c r="E25" s="1807"/>
      <c r="F25" s="1805"/>
      <c r="G25" s="1808"/>
      <c r="H25" s="817"/>
      <c r="I25" s="157"/>
    </row>
    <row r="26" spans="1:9" s="542" customFormat="1" ht="12" customHeight="1" x14ac:dyDescent="0.2">
      <c r="A26" s="824" t="s">
        <v>512</v>
      </c>
      <c r="B26" s="827"/>
      <c r="C26" s="823">
        <v>2510</v>
      </c>
      <c r="D26" s="1807">
        <f>'Expenditures 15-22'!K59-SUM('Expenditures 15-22'!G59,'Expenditures 15-22'!I59)+'Expenditures 15-22'!D263-E7</f>
        <v>0</v>
      </c>
      <c r="E26" s="1807">
        <f>'Expenditures 15-22'!K122-SUM('Expenditures 15-22'!G122,'Expenditures 15-22'!I122)+E7</f>
        <v>0</v>
      </c>
      <c r="F26" s="1807">
        <f>'Expenditures 15-22'!K59-SUM('Expenditures 15-22'!G59,'Expenditures 15-22'!I59)+'Expenditures 15-22'!D263-E7</f>
        <v>0</v>
      </c>
      <c r="G26" s="1808">
        <f>'Expenditures 15-22'!K122-SUM('Expenditures 15-22'!G122,'Expenditures 15-22'!I122)+E7</f>
        <v>0</v>
      </c>
      <c r="H26" s="817"/>
      <c r="I26" s="157"/>
    </row>
    <row r="27" spans="1:9" s="542" customFormat="1" ht="12" customHeight="1" x14ac:dyDescent="0.2">
      <c r="A27" s="824" t="s">
        <v>460</v>
      </c>
      <c r="B27" s="827"/>
      <c r="C27" s="823">
        <v>2520</v>
      </c>
      <c r="D27" s="1807">
        <f>'Expenditures 15-22'!K60-SUM('Expenditures 15-22'!G60,'Expenditures 15-22'!I60)+'Expenditures 15-22'!D264-E8</f>
        <v>64630</v>
      </c>
      <c r="E27" s="1807">
        <f>E8</f>
        <v>0</v>
      </c>
      <c r="F27" s="1807">
        <f>'Expenditures 15-22'!K60-SUM('Expenditures 15-22'!G60,'Expenditures 15-22'!I60)+'Expenditures 15-22'!D264-E8</f>
        <v>64630</v>
      </c>
      <c r="G27" s="1808">
        <f>E8</f>
        <v>0</v>
      </c>
      <c r="H27" s="817"/>
      <c r="I27" s="157"/>
    </row>
    <row r="28" spans="1:9" s="542" customFormat="1" ht="12" customHeight="1" x14ac:dyDescent="0.2">
      <c r="A28" s="824" t="s">
        <v>513</v>
      </c>
      <c r="B28" s="827"/>
      <c r="C28" s="823">
        <v>2540</v>
      </c>
      <c r="D28" s="1809"/>
      <c r="E28" s="1807">
        <f>'Expenditures 15-22'!K61-SUM('Expenditures 15-22'!G61,'Expenditures 15-22'!I61)+'Expenditures 15-22'!K124-SUM('Expenditures 15-22'!G124,'Expenditures 15-22'!I124)+'Expenditures 15-22'!D266</f>
        <v>661185</v>
      </c>
      <c r="F28" s="1809">
        <f>'Expenditures 15-22'!K61-SUM('Expenditures 15-22'!G61,'Expenditures 15-22'!I61)+'Expenditures 15-22'!K124-SUM('Expenditures 15-22'!G124,'Expenditures 15-22'!I124)+'Expenditures 15-22'!D266-E9</f>
        <v>661185</v>
      </c>
      <c r="G28" s="1808">
        <f>E9</f>
        <v>0</v>
      </c>
      <c r="H28" s="817"/>
      <c r="I28" s="157"/>
    </row>
    <row r="29" spans="1:9" ht="12" customHeight="1" x14ac:dyDescent="0.2">
      <c r="A29" s="824" t="s">
        <v>514</v>
      </c>
      <c r="B29" s="827"/>
      <c r="C29" s="823">
        <v>2550</v>
      </c>
      <c r="D29" s="1805"/>
      <c r="E29" s="1807">
        <f>'Expenditures 15-22'!K62-SUM('Expenditures 15-22'!G62,'Expenditures 15-22'!I62)+'Expenditures 15-22'!K125-SUM('Expenditures 15-22'!G125,'Expenditures 15-22'!I125)+'Expenditures 15-22'!K182-SUM('Expenditures 15-22'!G182,'Expenditures 15-22'!I182)+'Expenditures 15-22'!D267</f>
        <v>537259</v>
      </c>
      <c r="F29" s="1805"/>
      <c r="G29" s="1808">
        <f>'Expenditures 15-22'!K62-SUM('Expenditures 15-22'!G62,'Expenditures 15-22'!I62)+'Expenditures 15-22'!K125-SUM('Expenditures 15-22'!G125,'Expenditures 15-22'!I125)+'Expenditures 15-22'!K182-SUM('Expenditures 15-22'!G182,'Expenditures 15-22'!I182)+'Expenditures 15-22'!D267</f>
        <v>537259</v>
      </c>
      <c r="H29" s="815"/>
    </row>
    <row r="30" spans="1:9" ht="12" customHeight="1" x14ac:dyDescent="0.2">
      <c r="A30" s="824" t="s">
        <v>100</v>
      </c>
      <c r="B30" s="827"/>
      <c r="C30" s="823">
        <v>2560</v>
      </c>
      <c r="D30" s="1805"/>
      <c r="E30" s="1807">
        <f>'Expenditures 15-22'!K63-SUM('Expenditures 15-22'!G63,'Expenditures 15-22'!I63)+'Expenditures 15-22'!D268-E10</f>
        <v>387318</v>
      </c>
      <c r="F30" s="1805"/>
      <c r="G30" s="1807">
        <f>'Expenditures 15-22'!K63-SUM('Expenditures 15-22'!G63,'Expenditures 15-22'!I63)+'Expenditures 15-22'!D268-E10</f>
        <v>387318</v>
      </c>
    </row>
    <row r="31" spans="1:9" ht="12" customHeight="1" x14ac:dyDescent="0.2">
      <c r="A31" s="824" t="s">
        <v>101</v>
      </c>
      <c r="B31" s="827"/>
      <c r="C31" s="823">
        <v>2570</v>
      </c>
      <c r="D31" s="1807">
        <f>'Expenditures 15-22'!K64-SUM('Expenditures 15-22'!G64,'Expenditures 15-22'!I64)+'Expenditures 15-22'!D269-E12</f>
        <v>0</v>
      </c>
      <c r="E31" s="1807">
        <f>E12</f>
        <v>0</v>
      </c>
      <c r="F31" s="1807">
        <f>'Expenditures 15-22'!K64-SUM('Expenditures 15-22'!G64,'Expenditures 15-22'!I64)+'Expenditures 15-22'!D269-E12</f>
        <v>0</v>
      </c>
      <c r="G31" s="1807">
        <f>E12</f>
        <v>0</v>
      </c>
    </row>
    <row r="32" spans="1:9" ht="12" customHeight="1" x14ac:dyDescent="0.2">
      <c r="A32" s="820" t="s">
        <v>515</v>
      </c>
      <c r="B32" s="826"/>
      <c r="C32" s="823"/>
      <c r="D32" s="1805"/>
      <c r="E32" s="1805"/>
      <c r="F32" s="1805"/>
      <c r="G32" s="1805"/>
    </row>
    <row r="33" spans="1:7" ht="12" customHeight="1" x14ac:dyDescent="0.2">
      <c r="A33" s="824" t="s">
        <v>516</v>
      </c>
      <c r="B33" s="827"/>
      <c r="C33" s="823">
        <v>2610</v>
      </c>
      <c r="D33" s="1805"/>
      <c r="E33" s="1807">
        <f>'Expenditures 15-22'!K67-SUM('Expenditures 15-22'!G67,'Expenditures 15-22'!I67)+'Expenditures 15-22'!D272</f>
        <v>0</v>
      </c>
      <c r="F33" s="1805"/>
      <c r="G33" s="1807">
        <f>'Expenditures 15-22'!K67-SUM('Expenditures 15-22'!G67,'Expenditures 15-22'!I67)+'Expenditures 15-22'!D272</f>
        <v>0</v>
      </c>
    </row>
    <row r="34" spans="1:7" ht="12" customHeight="1" x14ac:dyDescent="0.2">
      <c r="A34" s="824" t="s">
        <v>517</v>
      </c>
      <c r="B34" s="827"/>
      <c r="C34" s="823">
        <v>2620</v>
      </c>
      <c r="D34" s="1805"/>
      <c r="E34" s="1807">
        <f>'Expenditures 15-22'!K68-SUM('Expenditures 15-22'!G68,'Expenditures 15-22'!I68)+'Expenditures 15-22'!D273</f>
        <v>0</v>
      </c>
      <c r="F34" s="1805"/>
      <c r="G34" s="1807">
        <f>'Expenditures 15-22'!K68-SUM('Expenditures 15-22'!G68,'Expenditures 15-22'!I68)+'Expenditures 15-22'!D273</f>
        <v>0</v>
      </c>
    </row>
    <row r="35" spans="1:7" ht="12" customHeight="1" x14ac:dyDescent="0.2">
      <c r="A35" s="824" t="s">
        <v>1052</v>
      </c>
      <c r="B35" s="827"/>
      <c r="C35" s="823">
        <v>2630</v>
      </c>
      <c r="D35" s="1805"/>
      <c r="E35" s="1807">
        <f>'Expenditures 15-22'!K69-SUM('Expenditures 15-22'!G69,'Expenditures 15-22'!I69)+'Expenditures 15-22'!D274</f>
        <v>0</v>
      </c>
      <c r="F35" s="1805"/>
      <c r="G35" s="1807">
        <f>'Expenditures 15-22'!K69-SUM('Expenditures 15-22'!G69,'Expenditures 15-22'!I69)+'Expenditures 15-22'!D274</f>
        <v>0</v>
      </c>
    </row>
    <row r="36" spans="1:7" ht="12" customHeight="1" x14ac:dyDescent="0.2">
      <c r="A36" s="824" t="s">
        <v>400</v>
      </c>
      <c r="B36" s="827"/>
      <c r="C36" s="823">
        <v>2640</v>
      </c>
      <c r="D36" s="1807">
        <f>'Expenditures 15-22'!K70-SUM('Expenditures 15-22'!G70,'Expenditures 15-22'!I70)+'Expenditures 15-22'!D275-E13</f>
        <v>0</v>
      </c>
      <c r="E36" s="1807">
        <f>E13</f>
        <v>0</v>
      </c>
      <c r="F36" s="1807">
        <f>'Expenditures 15-22'!K70-SUM('Expenditures 15-22'!G70,'Expenditures 15-22'!I70)+'Expenditures 15-22'!D275-E13</f>
        <v>0</v>
      </c>
      <c r="G36" s="1807">
        <f>E13</f>
        <v>0</v>
      </c>
    </row>
    <row r="37" spans="1:7" ht="12" customHeight="1" x14ac:dyDescent="0.2">
      <c r="A37" s="824" t="s">
        <v>401</v>
      </c>
      <c r="B37" s="827"/>
      <c r="C37" s="823">
        <v>2660</v>
      </c>
      <c r="D37" s="1807">
        <f>'Expenditures 15-22'!K71-SUM('Expenditures 15-22'!G71,'Expenditures 15-22'!I71)+'Expenditures 15-22'!D276-E14</f>
        <v>0</v>
      </c>
      <c r="E37" s="1807">
        <f>E14</f>
        <v>0</v>
      </c>
      <c r="F37" s="1807">
        <f>'Expenditures 15-22'!K71-SUM('Expenditures 15-22'!G71,'Expenditures 15-22'!I71)+'Expenditures 15-22'!D276-E14</f>
        <v>0</v>
      </c>
      <c r="G37" s="1807">
        <f>E14</f>
        <v>0</v>
      </c>
    </row>
    <row r="38" spans="1:7" ht="12" customHeight="1" x14ac:dyDescent="0.2">
      <c r="A38" s="820" t="s">
        <v>518</v>
      </c>
      <c r="B38" s="821"/>
      <c r="C38" s="823">
        <v>2900</v>
      </c>
      <c r="D38" s="1805"/>
      <c r="E38" s="1807">
        <f>'Expenditures 15-22'!K73-SUM('Expenditures 15-22'!G73,'Expenditures 15-22'!I73)+'Expenditures 15-22'!K128-SUM('Expenditures 15-22'!G128,'Expenditures 15-22'!I128)+'Expenditures 15-22'!K183-SUM('Expenditures 15-22'!G183,'Expenditures 15-22'!I183)+'Expenditures 15-22'!D278</f>
        <v>0</v>
      </c>
      <c r="F38" s="1805"/>
      <c r="G38" s="180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820" t="s">
        <v>446</v>
      </c>
      <c r="B39" s="821"/>
      <c r="C39" s="823">
        <v>3000</v>
      </c>
      <c r="D39" s="1805"/>
      <c r="E39" s="1807">
        <f>'Expenditures 15-22'!K75-SUM('Expenditures 15-22'!G75,'Expenditures 15-22'!I75)+'Expenditures 15-22'!K130-SUM('Expenditures 15-22'!G130,'Expenditures 15-22'!I130)+'Expenditures 15-22'!K185-SUM('Expenditures 15-22'!G185,'Expenditures 15-22'!I185)+'Expenditures 15-22'!D280</f>
        <v>0</v>
      </c>
      <c r="F39" s="1805"/>
      <c r="G39" s="1807">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820" t="s">
        <v>1798</v>
      </c>
      <c r="B40" s="821"/>
      <c r="C40" s="823"/>
      <c r="D40" s="1805"/>
      <c r="E40" s="1809">
        <f>-'Contracts Paid in CY 29'!F142</f>
        <v>-219988</v>
      </c>
      <c r="F40" s="1805"/>
      <c r="G40" s="1809">
        <f>-'Contracts Paid in CY 29'!F142</f>
        <v>-219988</v>
      </c>
    </row>
    <row r="41" spans="1:7" ht="12" customHeight="1" x14ac:dyDescent="0.2">
      <c r="A41" s="828" t="s">
        <v>155</v>
      </c>
      <c r="B41" s="829"/>
      <c r="C41" s="830"/>
      <c r="D41" s="1809">
        <f>SUM(D19:D39)</f>
        <v>64630</v>
      </c>
      <c r="E41" s="1809">
        <f>SUM(E19:E40)</f>
        <v>6637142</v>
      </c>
      <c r="F41" s="1809">
        <f>SUM(F19:F39)</f>
        <v>725815</v>
      </c>
      <c r="G41" s="1809">
        <f>SUM(G19:G40)</f>
        <v>5975957</v>
      </c>
    </row>
    <row r="42" spans="1:7" x14ac:dyDescent="0.2">
      <c r="A42" s="817"/>
      <c r="B42" s="157"/>
      <c r="C42" s="831"/>
      <c r="D42" s="2393" t="s">
        <v>519</v>
      </c>
      <c r="E42" s="2394"/>
      <c r="F42" s="832" t="s">
        <v>520</v>
      </c>
      <c r="G42" s="833"/>
    </row>
    <row r="43" spans="1:7" ht="12" customHeight="1" x14ac:dyDescent="0.2">
      <c r="A43" s="817"/>
      <c r="B43" s="157"/>
      <c r="C43" s="831"/>
      <c r="D43" s="1458" t="s">
        <v>470</v>
      </c>
      <c r="E43" s="1810">
        <f>D41</f>
        <v>64630</v>
      </c>
      <c r="F43" s="1458" t="s">
        <v>470</v>
      </c>
      <c r="G43" s="1810">
        <f>F41</f>
        <v>725815</v>
      </c>
    </row>
    <row r="44" spans="1:7" ht="12" customHeight="1" x14ac:dyDescent="0.2">
      <c r="A44" s="817"/>
      <c r="B44" s="157"/>
      <c r="C44" s="831"/>
      <c r="D44" s="1458" t="s">
        <v>471</v>
      </c>
      <c r="E44" s="1810">
        <f>E41</f>
        <v>6637142</v>
      </c>
      <c r="F44" s="1458" t="s">
        <v>471</v>
      </c>
      <c r="G44" s="1810">
        <f>G41</f>
        <v>5975957</v>
      </c>
    </row>
    <row r="45" spans="1:7" ht="12" customHeight="1" x14ac:dyDescent="0.2">
      <c r="A45" s="817"/>
      <c r="B45" s="157"/>
      <c r="C45" s="157"/>
      <c r="D45" s="1459" t="s">
        <v>999</v>
      </c>
      <c r="E45" s="1811">
        <f>(E43/E44)</f>
        <v>9.7376250199257448E-3</v>
      </c>
      <c r="F45" s="1459" t="s">
        <v>999</v>
      </c>
      <c r="G45" s="1811">
        <f>(G43/G44)</f>
        <v>0.1214558605425039</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O97"/>
  <sheetViews>
    <sheetView showGridLines="0" zoomScale="110" zoomScaleNormal="110" workbookViewId="0">
      <selection activeCell="B30" sqref="B30"/>
    </sheetView>
  </sheetViews>
  <sheetFormatPr defaultColWidth="9.140625" defaultRowHeight="12.75" x14ac:dyDescent="0.2"/>
  <cols>
    <col min="1" max="1" width="54.5703125" style="1505" customWidth="1"/>
    <col min="2" max="2" width="4.140625" style="1505" customWidth="1"/>
    <col min="3" max="4" width="9.85546875" style="1477" customWidth="1"/>
    <col min="5" max="5" width="12.5703125" style="1506" customWidth="1"/>
    <col min="6" max="6" width="67.5703125" style="1477" customWidth="1"/>
    <col min="7" max="7" width="9.140625" style="1477" customWidth="1"/>
    <col min="8" max="8" width="5.5703125" style="1507" bestFit="1" customWidth="1"/>
    <col min="9" max="10" width="2" style="1507" bestFit="1" customWidth="1"/>
    <col min="11" max="11" width="9" style="1507" customWidth="1"/>
    <col min="12" max="16384" width="9.140625" style="1477"/>
  </cols>
  <sheetData>
    <row r="1" spans="1:15" x14ac:dyDescent="0.2">
      <c r="A1" s="2412" t="s">
        <v>1363</v>
      </c>
      <c r="B1" s="2412"/>
      <c r="C1" s="2412"/>
      <c r="D1" s="2412"/>
      <c r="E1" s="2412"/>
      <c r="F1" s="2412"/>
    </row>
    <row r="2" spans="1:15" x14ac:dyDescent="0.2">
      <c r="A2" s="1513" t="s">
        <v>1878</v>
      </c>
      <c r="B2" s="1478"/>
      <c r="C2" s="1513"/>
      <c r="D2" s="1478"/>
      <c r="E2" s="1478"/>
      <c r="F2" s="1479"/>
    </row>
    <row r="3" spans="1:15" x14ac:dyDescent="0.2">
      <c r="A3" s="1812" t="str">
        <f>"Fiscal Year Ending June 30, "&amp;'AFR20'!E2</f>
        <v>Fiscal Year Ending June 30, 2020</v>
      </c>
      <c r="B3" s="1478"/>
      <c r="C3" s="1513"/>
      <c r="D3" s="1478"/>
      <c r="E3" s="1478"/>
      <c r="F3" s="1479"/>
      <c r="H3" s="1854"/>
      <c r="I3" s="1854"/>
      <c r="J3" s="1854"/>
      <c r="K3" s="1854"/>
    </row>
    <row r="4" spans="1:15" ht="3.75" customHeight="1" x14ac:dyDescent="0.2">
      <c r="A4" s="1478"/>
      <c r="B4" s="1478"/>
      <c r="C4" s="1478"/>
      <c r="D4" s="1478"/>
      <c r="E4" s="1478"/>
      <c r="F4" s="1479"/>
    </row>
    <row r="5" spans="1:15" ht="15" x14ac:dyDescent="0.25">
      <c r="A5" s="2413" t="s">
        <v>1529</v>
      </c>
      <c r="B5" s="2414"/>
      <c r="C5" s="2415"/>
      <c r="D5" s="2415"/>
      <c r="E5" s="2415"/>
      <c r="F5" s="2415"/>
      <c r="G5" s="1507"/>
      <c r="L5" s="1507"/>
      <c r="M5" s="1855"/>
      <c r="N5" s="1855"/>
      <c r="O5" s="1855"/>
    </row>
    <row r="6" spans="1:15" ht="12" customHeight="1" x14ac:dyDescent="0.25">
      <c r="A6" s="1480"/>
      <c r="B6" s="1481"/>
      <c r="C6" s="2416" t="str">
        <f>COVER!A17</f>
        <v xml:space="preserve">   Sangamon Valley CUSD 9 </v>
      </c>
      <c r="D6" s="2416"/>
      <c r="E6" s="2416"/>
      <c r="F6" s="1482"/>
      <c r="G6" s="1507"/>
      <c r="L6" s="1507"/>
      <c r="M6" s="1855"/>
      <c r="N6" s="1855"/>
      <c r="O6" s="1855"/>
    </row>
    <row r="7" spans="1:15" ht="11.25" customHeight="1" thickBot="1" x14ac:dyDescent="0.3">
      <c r="A7" s="1480"/>
      <c r="B7" s="1481"/>
      <c r="C7" s="2417">
        <f>COVER!A13</f>
        <v>39055009026</v>
      </c>
      <c r="D7" s="2417"/>
      <c r="E7" s="2417"/>
      <c r="F7" s="1482"/>
      <c r="G7" s="1507"/>
      <c r="L7" s="1507"/>
      <c r="M7" s="1855"/>
      <c r="N7" s="1855"/>
      <c r="O7" s="1855"/>
    </row>
    <row r="8" spans="1:15" ht="25.5" customHeight="1" thickBot="1" x14ac:dyDescent="0.25">
      <c r="A8" s="1519" t="s">
        <v>1874</v>
      </c>
      <c r="B8" s="1483"/>
      <c r="C8" s="1515" t="s">
        <v>1662</v>
      </c>
      <c r="D8" s="1514" t="s">
        <v>1663</v>
      </c>
      <c r="E8" s="1516" t="s">
        <v>1364</v>
      </c>
      <c r="F8" s="1514" t="s">
        <v>1664</v>
      </c>
      <c r="G8" s="1507"/>
      <c r="H8" s="1484" t="b">
        <v>0</v>
      </c>
      <c r="L8" s="1507"/>
      <c r="M8" s="1855"/>
      <c r="N8" s="1855"/>
      <c r="O8" s="1855"/>
    </row>
    <row r="9" spans="1:15" ht="15.75" customHeight="1" x14ac:dyDescent="0.2">
      <c r="A9" s="1485" t="s">
        <v>1525</v>
      </c>
      <c r="B9" s="1486"/>
      <c r="C9" s="1487"/>
      <c r="D9" s="1487"/>
      <c r="E9" s="1488"/>
      <c r="F9" s="1489"/>
      <c r="G9" s="1507"/>
      <c r="L9" s="1507"/>
      <c r="M9" s="1855"/>
      <c r="N9" s="1855"/>
      <c r="O9" s="1855"/>
    </row>
    <row r="10" spans="1:15" ht="27.75" customHeight="1" x14ac:dyDescent="0.2">
      <c r="A10" s="1490" t="s">
        <v>1661</v>
      </c>
      <c r="B10" s="1491"/>
      <c r="C10" s="1492"/>
      <c r="D10" s="1492"/>
      <c r="E10" s="1517" t="s">
        <v>1365</v>
      </c>
      <c r="F10" s="1518" t="s">
        <v>1366</v>
      </c>
      <c r="G10" s="1507"/>
      <c r="L10" s="1507"/>
      <c r="M10" s="1855"/>
      <c r="N10" s="1855"/>
      <c r="O10" s="1855"/>
    </row>
    <row r="11" spans="1:15" ht="12" customHeight="1" x14ac:dyDescent="0.2">
      <c r="A11" s="1493" t="s">
        <v>1367</v>
      </c>
      <c r="B11" s="1494"/>
      <c r="C11" s="1495"/>
      <c r="D11" s="1495"/>
      <c r="E11" s="1496"/>
      <c r="F11" s="1497"/>
      <c r="G11" s="1507"/>
      <c r="H11" s="1507">
        <f>IF(C11="X",5,0)</f>
        <v>0</v>
      </c>
      <c r="I11" s="1507">
        <f>IF(D11="X",5,0)</f>
        <v>0</v>
      </c>
      <c r="J11" s="1507">
        <f>IF(E11="X",5,0)</f>
        <v>0</v>
      </c>
      <c r="L11" s="1507"/>
      <c r="M11" s="1855"/>
      <c r="N11" s="1855"/>
      <c r="O11" s="1855"/>
    </row>
    <row r="12" spans="1:15" ht="12" customHeight="1" x14ac:dyDescent="0.2">
      <c r="A12" s="1493" t="s">
        <v>1368</v>
      </c>
      <c r="B12" s="1494"/>
      <c r="C12" s="1495"/>
      <c r="D12" s="1495"/>
      <c r="E12" s="1498"/>
      <c r="F12" s="1497"/>
      <c r="G12" s="1507"/>
      <c r="H12" s="1507">
        <f t="shared" ref="H12:H33" si="0">IF(C12="X",5,0)</f>
        <v>0</v>
      </c>
      <c r="I12" s="1507">
        <f t="shared" ref="I12:I33" si="1">IF(D12="X",5,0)</f>
        <v>0</v>
      </c>
      <c r="J12" s="1507">
        <f t="shared" ref="J12:J33" si="2">IF(E12="X",5,0)</f>
        <v>0</v>
      </c>
      <c r="L12" s="1507"/>
      <c r="M12" s="1855"/>
      <c r="N12" s="1855"/>
      <c r="O12" s="1855"/>
    </row>
    <row r="13" spans="1:15" ht="12" customHeight="1" x14ac:dyDescent="0.2">
      <c r="A13" s="1493" t="s">
        <v>1369</v>
      </c>
      <c r="B13" s="1494"/>
      <c r="C13" s="1495" t="s">
        <v>2068</v>
      </c>
      <c r="D13" s="1495" t="s">
        <v>2068</v>
      </c>
      <c r="E13" s="1498" t="s">
        <v>2068</v>
      </c>
      <c r="F13" s="1497" t="s">
        <v>2075</v>
      </c>
      <c r="G13" s="1507"/>
      <c r="H13" s="1507">
        <f t="shared" si="0"/>
        <v>5</v>
      </c>
      <c r="I13" s="1507">
        <f t="shared" si="1"/>
        <v>5</v>
      </c>
      <c r="J13" s="1507">
        <f t="shared" si="2"/>
        <v>5</v>
      </c>
      <c r="L13" s="1507"/>
      <c r="M13" s="1855"/>
      <c r="N13" s="1855"/>
      <c r="O13" s="1855"/>
    </row>
    <row r="14" spans="1:15" ht="12" customHeight="1" x14ac:dyDescent="0.2">
      <c r="A14" s="1493" t="s">
        <v>1370</v>
      </c>
      <c r="B14" s="1494"/>
      <c r="C14" s="1495"/>
      <c r="D14" s="1495"/>
      <c r="E14" s="1498"/>
      <c r="F14" s="1497"/>
      <c r="G14" s="1507"/>
      <c r="H14" s="1507">
        <f t="shared" si="0"/>
        <v>0</v>
      </c>
      <c r="I14" s="1507">
        <f t="shared" si="1"/>
        <v>0</v>
      </c>
      <c r="J14" s="1507">
        <f t="shared" si="2"/>
        <v>0</v>
      </c>
      <c r="L14" s="1507"/>
      <c r="M14" s="1855"/>
      <c r="N14" s="1855"/>
      <c r="O14" s="1855"/>
    </row>
    <row r="15" spans="1:15" ht="12" customHeight="1" x14ac:dyDescent="0.2">
      <c r="A15" s="1493" t="s">
        <v>1371</v>
      </c>
      <c r="B15" s="1494"/>
      <c r="C15" s="1495"/>
      <c r="D15" s="1495"/>
      <c r="E15" s="1498"/>
      <c r="F15" s="1497"/>
      <c r="G15" s="1507"/>
      <c r="H15" s="1507">
        <f t="shared" si="0"/>
        <v>0</v>
      </c>
      <c r="I15" s="1507">
        <f t="shared" si="1"/>
        <v>0</v>
      </c>
      <c r="J15" s="1507">
        <f t="shared" si="2"/>
        <v>0</v>
      </c>
      <c r="L15" s="1507"/>
      <c r="M15" s="1855"/>
      <c r="N15" s="1855"/>
      <c r="O15" s="1855"/>
    </row>
    <row r="16" spans="1:15" ht="12" customHeight="1" x14ac:dyDescent="0.2">
      <c r="A16" s="1493" t="s">
        <v>1372</v>
      </c>
      <c r="B16" s="1494"/>
      <c r="C16" s="1495"/>
      <c r="D16" s="1495"/>
      <c r="E16" s="1498"/>
      <c r="F16" s="1497"/>
      <c r="G16" s="1507"/>
      <c r="H16" s="1507">
        <f t="shared" si="0"/>
        <v>0</v>
      </c>
      <c r="I16" s="1507">
        <f t="shared" si="1"/>
        <v>0</v>
      </c>
      <c r="J16" s="1507">
        <f t="shared" si="2"/>
        <v>0</v>
      </c>
      <c r="L16" s="1507"/>
      <c r="M16" s="1855"/>
      <c r="N16" s="1855"/>
      <c r="O16" s="1855"/>
    </row>
    <row r="17" spans="1:15" ht="12" customHeight="1" x14ac:dyDescent="0.2">
      <c r="A17" s="1493" t="s">
        <v>1373</v>
      </c>
      <c r="B17" s="1494"/>
      <c r="C17" s="1495"/>
      <c r="D17" s="1495"/>
      <c r="E17" s="1498"/>
      <c r="F17" s="1497"/>
      <c r="G17" s="1507"/>
      <c r="H17" s="1507">
        <f t="shared" si="0"/>
        <v>0</v>
      </c>
      <c r="I17" s="1507">
        <f t="shared" si="1"/>
        <v>0</v>
      </c>
      <c r="J17" s="1507">
        <f t="shared" si="2"/>
        <v>0</v>
      </c>
      <c r="L17" s="1507"/>
      <c r="M17" s="1855"/>
      <c r="N17" s="1855"/>
      <c r="O17" s="1855"/>
    </row>
    <row r="18" spans="1:15" ht="12" customHeight="1" x14ac:dyDescent="0.2">
      <c r="A18" s="1493" t="s">
        <v>1374</v>
      </c>
      <c r="B18" s="1494"/>
      <c r="C18" s="1495"/>
      <c r="D18" s="1495"/>
      <c r="E18" s="1498"/>
      <c r="F18" s="1497"/>
      <c r="G18" s="1507"/>
      <c r="H18" s="1507">
        <f t="shared" si="0"/>
        <v>0</v>
      </c>
      <c r="I18" s="1507">
        <f t="shared" si="1"/>
        <v>0</v>
      </c>
      <c r="J18" s="1507">
        <f t="shared" si="2"/>
        <v>0</v>
      </c>
      <c r="L18" s="1507"/>
      <c r="M18" s="1855"/>
      <c r="N18" s="1855"/>
      <c r="O18" s="1855"/>
    </row>
    <row r="19" spans="1:15" ht="12" customHeight="1" x14ac:dyDescent="0.2">
      <c r="A19" s="1493" t="s">
        <v>1510</v>
      </c>
      <c r="B19" s="1494"/>
      <c r="C19" s="1495"/>
      <c r="D19" s="1495"/>
      <c r="E19" s="1498"/>
      <c r="F19" s="1497"/>
      <c r="G19" s="1507"/>
      <c r="H19" s="1507">
        <f t="shared" si="0"/>
        <v>0</v>
      </c>
      <c r="I19" s="1507">
        <f t="shared" si="1"/>
        <v>0</v>
      </c>
      <c r="J19" s="1507">
        <f t="shared" si="2"/>
        <v>0</v>
      </c>
      <c r="L19" s="1507"/>
      <c r="M19" s="1855"/>
      <c r="N19" s="1855"/>
      <c r="O19" s="1855"/>
    </row>
    <row r="20" spans="1:15" ht="12" customHeight="1" x14ac:dyDescent="0.2">
      <c r="A20" s="1493" t="s">
        <v>1511</v>
      </c>
      <c r="B20" s="1494"/>
      <c r="C20" s="1495"/>
      <c r="D20" s="1495"/>
      <c r="E20" s="1498"/>
      <c r="F20" s="1497"/>
      <c r="G20" s="1507"/>
      <c r="H20" s="1507">
        <f t="shared" si="0"/>
        <v>0</v>
      </c>
      <c r="I20" s="1507">
        <f t="shared" si="1"/>
        <v>0</v>
      </c>
      <c r="J20" s="1507">
        <f t="shared" si="2"/>
        <v>0</v>
      </c>
      <c r="L20" s="1507"/>
      <c r="M20" s="1855"/>
      <c r="N20" s="1855"/>
      <c r="O20" s="1855"/>
    </row>
    <row r="21" spans="1:15" ht="12" customHeight="1" x14ac:dyDescent="0.2">
      <c r="A21" s="1493" t="s">
        <v>1512</v>
      </c>
      <c r="B21" s="1494"/>
      <c r="C21" s="1495"/>
      <c r="D21" s="1495"/>
      <c r="E21" s="1498"/>
      <c r="F21" s="1497"/>
      <c r="G21" s="1507"/>
      <c r="H21" s="1507">
        <f t="shared" si="0"/>
        <v>0</v>
      </c>
      <c r="I21" s="1507">
        <f t="shared" si="1"/>
        <v>0</v>
      </c>
      <c r="J21" s="1507">
        <f t="shared" si="2"/>
        <v>0</v>
      </c>
      <c r="L21" s="1507"/>
      <c r="M21" s="1855"/>
      <c r="N21" s="1855"/>
      <c r="O21" s="1855"/>
    </row>
    <row r="22" spans="1:15" ht="12" customHeight="1" x14ac:dyDescent="0.2">
      <c r="A22" s="1493" t="s">
        <v>1513</v>
      </c>
      <c r="B22" s="1494"/>
      <c r="C22" s="1495"/>
      <c r="D22" s="1495"/>
      <c r="E22" s="1498"/>
      <c r="F22" s="1497"/>
      <c r="G22" s="1507"/>
      <c r="H22" s="1507">
        <f t="shared" si="0"/>
        <v>0</v>
      </c>
      <c r="I22" s="1507">
        <f t="shared" si="1"/>
        <v>0</v>
      </c>
      <c r="J22" s="1507">
        <f t="shared" si="2"/>
        <v>0</v>
      </c>
      <c r="L22" s="1507"/>
      <c r="M22" s="1855"/>
      <c r="N22" s="1855"/>
      <c r="O22" s="1855"/>
    </row>
    <row r="23" spans="1:15" ht="12" customHeight="1" x14ac:dyDescent="0.2">
      <c r="A23" s="1493" t="s">
        <v>1514</v>
      </c>
      <c r="B23" s="1494"/>
      <c r="C23" s="1495"/>
      <c r="D23" s="1495"/>
      <c r="E23" s="1498"/>
      <c r="F23" s="1497"/>
      <c r="G23" s="1507"/>
      <c r="H23" s="1507">
        <f t="shared" si="0"/>
        <v>0</v>
      </c>
      <c r="I23" s="1507">
        <f t="shared" si="1"/>
        <v>0</v>
      </c>
      <c r="J23" s="1507">
        <f t="shared" si="2"/>
        <v>0</v>
      </c>
      <c r="L23" s="1507"/>
      <c r="M23" s="1855"/>
      <c r="N23" s="1855"/>
      <c r="O23" s="1855"/>
    </row>
    <row r="24" spans="1:15" ht="12" customHeight="1" x14ac:dyDescent="0.2">
      <c r="A24" s="1493" t="s">
        <v>1515</v>
      </c>
      <c r="B24" s="1494"/>
      <c r="C24" s="1495"/>
      <c r="D24" s="1495"/>
      <c r="E24" s="1498"/>
      <c r="F24" s="1497"/>
      <c r="G24" s="1507"/>
      <c r="H24" s="1507">
        <f t="shared" si="0"/>
        <v>0</v>
      </c>
      <c r="I24" s="1507">
        <f t="shared" si="1"/>
        <v>0</v>
      </c>
      <c r="J24" s="1507">
        <f t="shared" si="2"/>
        <v>0</v>
      </c>
      <c r="L24" s="1507"/>
      <c r="M24" s="1855"/>
      <c r="N24" s="1855"/>
      <c r="O24" s="1855"/>
    </row>
    <row r="25" spans="1:15" ht="12" customHeight="1" x14ac:dyDescent="0.2">
      <c r="A25" s="1493" t="s">
        <v>1516</v>
      </c>
      <c r="B25" s="1494"/>
      <c r="C25" s="1495"/>
      <c r="D25" s="1495"/>
      <c r="E25" s="1498"/>
      <c r="F25" s="1497"/>
      <c r="G25" s="1507"/>
      <c r="H25" s="1507">
        <f t="shared" si="0"/>
        <v>0</v>
      </c>
      <c r="I25" s="1507">
        <f t="shared" si="1"/>
        <v>0</v>
      </c>
      <c r="J25" s="1507">
        <f t="shared" si="2"/>
        <v>0</v>
      </c>
      <c r="L25" s="1507"/>
      <c r="M25" s="1855"/>
      <c r="N25" s="1855"/>
      <c r="O25" s="1855"/>
    </row>
    <row r="26" spans="1:15" ht="12" customHeight="1" x14ac:dyDescent="0.2">
      <c r="A26" s="1493" t="s">
        <v>1517</v>
      </c>
      <c r="B26" s="1494"/>
      <c r="C26" s="1495"/>
      <c r="D26" s="1495"/>
      <c r="E26" s="1498"/>
      <c r="F26" s="1497"/>
      <c r="G26" s="1507"/>
      <c r="H26" s="1507">
        <f t="shared" si="0"/>
        <v>0</v>
      </c>
      <c r="I26" s="1507">
        <f t="shared" si="1"/>
        <v>0</v>
      </c>
      <c r="J26" s="1507">
        <f t="shared" si="2"/>
        <v>0</v>
      </c>
      <c r="L26" s="1507"/>
      <c r="M26" s="1855"/>
      <c r="N26" s="1855"/>
      <c r="O26" s="1855"/>
    </row>
    <row r="27" spans="1:15" ht="18.75" x14ac:dyDescent="0.2">
      <c r="A27" s="1493" t="s">
        <v>1518</v>
      </c>
      <c r="B27" s="1494"/>
      <c r="C27" s="1495"/>
      <c r="D27" s="1495"/>
      <c r="E27" s="1498"/>
      <c r="F27" s="1497"/>
      <c r="G27" s="1507"/>
      <c r="H27" s="1507">
        <f t="shared" si="0"/>
        <v>0</v>
      </c>
      <c r="I27" s="1507">
        <f t="shared" si="1"/>
        <v>0</v>
      </c>
      <c r="J27" s="1507">
        <f t="shared" si="2"/>
        <v>0</v>
      </c>
      <c r="L27" s="1507"/>
      <c r="M27" s="1855"/>
      <c r="N27" s="1855"/>
      <c r="O27" s="1855"/>
    </row>
    <row r="28" spans="1:15" ht="12" customHeight="1" x14ac:dyDescent="0.2">
      <c r="A28" s="1493" t="s">
        <v>1519</v>
      </c>
      <c r="B28" s="1494"/>
      <c r="C28" s="1495"/>
      <c r="D28" s="1495"/>
      <c r="E28" s="1498"/>
      <c r="F28" s="1497"/>
      <c r="G28" s="1507"/>
      <c r="H28" s="1507">
        <f t="shared" si="0"/>
        <v>0</v>
      </c>
      <c r="I28" s="1507">
        <f t="shared" si="1"/>
        <v>0</v>
      </c>
      <c r="J28" s="1507">
        <f t="shared" si="2"/>
        <v>0</v>
      </c>
      <c r="L28" s="1507"/>
      <c r="M28" s="1855"/>
      <c r="N28" s="1855"/>
      <c r="O28" s="1855"/>
    </row>
    <row r="29" spans="1:15" ht="12" customHeight="1" x14ac:dyDescent="0.2">
      <c r="A29" s="1493" t="s">
        <v>1520</v>
      </c>
      <c r="B29" s="1494"/>
      <c r="C29" s="1495"/>
      <c r="D29" s="1495"/>
      <c r="E29" s="1498"/>
      <c r="F29" s="1497"/>
      <c r="G29" s="1507"/>
      <c r="H29" s="1507">
        <f t="shared" si="0"/>
        <v>0</v>
      </c>
      <c r="I29" s="1507">
        <f t="shared" si="1"/>
        <v>0</v>
      </c>
      <c r="J29" s="1507">
        <f t="shared" si="2"/>
        <v>0</v>
      </c>
      <c r="L29" s="1507"/>
      <c r="M29" s="1855"/>
      <c r="N29" s="1855"/>
      <c r="O29" s="1855"/>
    </row>
    <row r="30" spans="1:15" ht="12" customHeight="1" x14ac:dyDescent="0.2">
      <c r="A30" s="1493" t="s">
        <v>1521</v>
      </c>
      <c r="B30" s="1494"/>
      <c r="C30" s="1495"/>
      <c r="D30" s="1495"/>
      <c r="E30" s="1498"/>
      <c r="F30" s="1497"/>
      <c r="G30" s="1507"/>
      <c r="H30" s="1507">
        <f t="shared" si="0"/>
        <v>0</v>
      </c>
      <c r="I30" s="1507">
        <f t="shared" si="1"/>
        <v>0</v>
      </c>
      <c r="J30" s="1507">
        <f t="shared" si="2"/>
        <v>0</v>
      </c>
      <c r="L30" s="1507"/>
      <c r="M30" s="1855"/>
      <c r="N30" s="1855"/>
      <c r="O30" s="1855"/>
    </row>
    <row r="31" spans="1:15" ht="12" customHeight="1" x14ac:dyDescent="0.2">
      <c r="A31" s="1493" t="s">
        <v>1522</v>
      </c>
      <c r="B31" s="1494"/>
      <c r="C31" s="1495" t="s">
        <v>2068</v>
      </c>
      <c r="D31" s="1495" t="s">
        <v>2068</v>
      </c>
      <c r="E31" s="1498" t="s">
        <v>2068</v>
      </c>
      <c r="F31" s="1497" t="s">
        <v>2076</v>
      </c>
      <c r="G31" s="1507"/>
      <c r="H31" s="1507">
        <f t="shared" si="0"/>
        <v>5</v>
      </c>
      <c r="I31" s="1507">
        <f t="shared" si="1"/>
        <v>5</v>
      </c>
      <c r="J31" s="1507">
        <f t="shared" si="2"/>
        <v>5</v>
      </c>
      <c r="L31" s="1856"/>
      <c r="M31" s="1855"/>
      <c r="N31" s="1855"/>
      <c r="O31" s="1855"/>
    </row>
    <row r="32" spans="1:15" ht="12" customHeight="1" x14ac:dyDescent="0.2">
      <c r="A32" s="1493" t="s">
        <v>1523</v>
      </c>
      <c r="B32" s="1494"/>
      <c r="C32" s="1495" t="s">
        <v>2068</v>
      </c>
      <c r="D32" s="1495" t="s">
        <v>2068</v>
      </c>
      <c r="E32" s="1498" t="s">
        <v>2068</v>
      </c>
      <c r="F32" s="1497" t="s">
        <v>2077</v>
      </c>
      <c r="G32" s="1507"/>
      <c r="H32" s="1507">
        <f t="shared" si="0"/>
        <v>5</v>
      </c>
      <c r="I32" s="1507">
        <f t="shared" si="1"/>
        <v>5</v>
      </c>
      <c r="J32" s="1507">
        <f t="shared" si="2"/>
        <v>5</v>
      </c>
      <c r="L32" s="1507"/>
      <c r="M32" s="1855"/>
      <c r="N32" s="1855"/>
      <c r="O32" s="1855"/>
    </row>
    <row r="33" spans="1:15" ht="12" customHeight="1" x14ac:dyDescent="0.2">
      <c r="A33" s="1493" t="s">
        <v>1524</v>
      </c>
      <c r="B33" s="1494"/>
      <c r="C33" s="1495"/>
      <c r="D33" s="1495"/>
      <c r="E33" s="1498"/>
      <c r="F33" s="1497"/>
      <c r="G33" s="1507"/>
      <c r="H33" s="1507">
        <f t="shared" si="0"/>
        <v>0</v>
      </c>
      <c r="I33" s="1507">
        <f t="shared" si="1"/>
        <v>0</v>
      </c>
      <c r="J33" s="1507">
        <f t="shared" si="2"/>
        <v>0</v>
      </c>
      <c r="L33" s="1507"/>
      <c r="M33" s="1855"/>
      <c r="N33" s="1855"/>
      <c r="O33" s="1855"/>
    </row>
    <row r="34" spans="1:15" ht="12" customHeight="1" x14ac:dyDescent="0.25">
      <c r="A34" s="1499"/>
      <c r="B34" s="1499"/>
      <c r="C34" s="1499"/>
      <c r="D34" s="1499"/>
      <c r="E34" s="1499"/>
      <c r="F34" s="1499"/>
      <c r="G34" s="1507"/>
      <c r="H34" s="1507">
        <f>SUM(H11:H32)</f>
        <v>15</v>
      </c>
      <c r="I34" s="1507">
        <f>SUM(I11:I32)</f>
        <v>15</v>
      </c>
      <c r="J34" s="1507">
        <f>SUM(J11:J32)</f>
        <v>15</v>
      </c>
      <c r="K34" s="1507">
        <f>SUM(H34:J34)</f>
        <v>45</v>
      </c>
      <c r="L34" s="1507"/>
      <c r="M34" s="1855"/>
      <c r="N34" s="1855"/>
      <c r="O34" s="1855"/>
    </row>
    <row r="35" spans="1:15" ht="12" customHeight="1" x14ac:dyDescent="0.2">
      <c r="A35" s="1500" t="s">
        <v>1376</v>
      </c>
      <c r="B35" s="1501"/>
      <c r="C35" s="2418"/>
      <c r="D35" s="2418"/>
      <c r="E35" s="2418"/>
      <c r="F35" s="2419"/>
    </row>
    <row r="36" spans="1:15" ht="12" customHeight="1" x14ac:dyDescent="0.2">
      <c r="A36" s="2401"/>
      <c r="B36" s="2402"/>
      <c r="C36" s="2402"/>
      <c r="D36" s="2402"/>
      <c r="E36" s="2402"/>
      <c r="F36" s="2403"/>
    </row>
    <row r="37" spans="1:15" ht="12" customHeight="1" x14ac:dyDescent="0.2">
      <c r="A37" s="2401"/>
      <c r="B37" s="2402"/>
      <c r="C37" s="2402"/>
      <c r="D37" s="2402"/>
      <c r="E37" s="2402"/>
      <c r="F37" s="2403"/>
    </row>
    <row r="38" spans="1:15" ht="12" customHeight="1" x14ac:dyDescent="0.2">
      <c r="A38" s="2404"/>
      <c r="B38" s="2405"/>
      <c r="C38" s="2405"/>
      <c r="D38" s="2405"/>
      <c r="E38" s="2405"/>
      <c r="F38" s="2406"/>
    </row>
    <row r="39" spans="1:15" ht="4.5" hidden="1" customHeight="1" x14ac:dyDescent="0.2">
      <c r="A39" s="1502"/>
      <c r="B39" s="1502"/>
      <c r="C39" s="1502"/>
      <c r="D39" s="1502"/>
      <c r="E39" s="1502"/>
      <c r="F39" s="1502"/>
    </row>
    <row r="40" spans="1:15" s="1499" customFormat="1" ht="12" customHeight="1" x14ac:dyDescent="0.25">
      <c r="A40" s="1503" t="s">
        <v>1375</v>
      </c>
      <c r="B40" s="1504"/>
      <c r="C40" s="2407"/>
      <c r="D40" s="2407"/>
      <c r="E40" s="2407"/>
      <c r="F40" s="2408"/>
      <c r="H40" s="1508"/>
      <c r="I40" s="1508"/>
      <c r="J40" s="1508"/>
      <c r="K40" s="1508"/>
    </row>
    <row r="41" spans="1:15" s="1499" customFormat="1" ht="12" customHeight="1" x14ac:dyDescent="0.25">
      <c r="A41" s="2409"/>
      <c r="B41" s="2410"/>
      <c r="C41" s="2410"/>
      <c r="D41" s="2410"/>
      <c r="E41" s="2410"/>
      <c r="F41" s="2411"/>
      <c r="H41" s="1508"/>
      <c r="I41" s="1508"/>
      <c r="J41" s="1508"/>
      <c r="K41" s="1508"/>
    </row>
    <row r="42" spans="1:15" s="1499" customFormat="1" ht="12" customHeight="1" x14ac:dyDescent="0.25">
      <c r="A42" s="2409"/>
      <c r="B42" s="2410"/>
      <c r="C42" s="2410"/>
      <c r="D42" s="2410"/>
      <c r="E42" s="2410"/>
      <c r="F42" s="2411"/>
      <c r="H42" s="1508"/>
      <c r="I42" s="1508"/>
      <c r="J42" s="1508"/>
      <c r="K42" s="1508"/>
    </row>
    <row r="43" spans="1:15" s="1499" customFormat="1" ht="15" x14ac:dyDescent="0.25">
      <c r="A43" s="2398"/>
      <c r="B43" s="2399"/>
      <c r="C43" s="2399"/>
      <c r="D43" s="2399"/>
      <c r="E43" s="2399"/>
      <c r="F43" s="2400"/>
      <c r="H43" s="1508"/>
      <c r="I43" s="1508"/>
      <c r="J43" s="1508"/>
      <c r="K43" s="1508"/>
    </row>
    <row r="44" spans="1:15" s="1499" customFormat="1" ht="12" hidden="1" customHeight="1" x14ac:dyDescent="0.25">
      <c r="A44" s="2398"/>
      <c r="B44" s="2399"/>
      <c r="C44" s="2399"/>
      <c r="D44" s="2399"/>
      <c r="E44" s="2399"/>
      <c r="F44" s="2400"/>
      <c r="H44" s="1508"/>
      <c r="I44" s="1508"/>
      <c r="J44" s="1508"/>
      <c r="K44" s="1508"/>
    </row>
    <row r="45" spans="1:15" s="1499" customFormat="1" ht="12" customHeight="1" x14ac:dyDescent="0.25">
      <c r="H45" s="1508"/>
      <c r="I45" s="1508"/>
      <c r="J45" s="1508"/>
      <c r="K45" s="1508"/>
    </row>
    <row r="46" spans="1:15" s="1499" customFormat="1" ht="9.75" customHeight="1" x14ac:dyDescent="0.25">
      <c r="H46" s="1508"/>
      <c r="I46" s="1508"/>
      <c r="J46" s="1508"/>
      <c r="K46" s="1508"/>
    </row>
    <row r="47" spans="1:15" s="1499" customFormat="1" ht="13.5" customHeight="1" x14ac:dyDescent="0.25">
      <c r="H47" s="1508"/>
      <c r="I47" s="1508"/>
      <c r="J47" s="1508"/>
      <c r="K47" s="1508"/>
    </row>
    <row r="48" spans="1:15" s="1499" customFormat="1" ht="15" x14ac:dyDescent="0.25">
      <c r="H48" s="1508"/>
      <c r="I48" s="1508"/>
      <c r="J48" s="1508"/>
      <c r="K48" s="1508"/>
    </row>
    <row r="49" spans="1:11" s="1499" customFormat="1" ht="15" hidden="1" x14ac:dyDescent="0.25">
      <c r="A49" s="1499" t="b">
        <v>0</v>
      </c>
      <c r="H49" s="1508"/>
      <c r="I49" s="1508"/>
      <c r="J49" s="1508"/>
      <c r="K49" s="1508"/>
    </row>
    <row r="50" spans="1:11" s="1499" customFormat="1" ht="15" x14ac:dyDescent="0.25">
      <c r="H50" s="1508"/>
      <c r="I50" s="1508"/>
      <c r="J50" s="1508"/>
      <c r="K50" s="1508"/>
    </row>
    <row r="51" spans="1:11" s="1499" customFormat="1" ht="15" x14ac:dyDescent="0.25">
      <c r="H51" s="1508"/>
      <c r="I51" s="1508"/>
      <c r="J51" s="1508"/>
      <c r="K51" s="1508"/>
    </row>
    <row r="52" spans="1:11" s="1499" customFormat="1" ht="15" x14ac:dyDescent="0.25">
      <c r="H52" s="1508"/>
      <c r="I52" s="1508"/>
      <c r="J52" s="1508"/>
      <c r="K52" s="1508"/>
    </row>
    <row r="53" spans="1:11" s="1499" customFormat="1" ht="15" x14ac:dyDescent="0.25">
      <c r="H53" s="1508"/>
      <c r="I53" s="1508"/>
      <c r="J53" s="1508"/>
      <c r="K53" s="1508"/>
    </row>
    <row r="54" spans="1:11" s="1499" customFormat="1" ht="15" x14ac:dyDescent="0.25">
      <c r="H54" s="1508"/>
      <c r="I54" s="1508"/>
      <c r="J54" s="1508"/>
      <c r="K54" s="1508"/>
    </row>
    <row r="55" spans="1:11" s="1499" customFormat="1" ht="15" x14ac:dyDescent="0.25">
      <c r="H55" s="1508"/>
      <c r="I55" s="1508"/>
      <c r="J55" s="1508"/>
      <c r="K55" s="1508"/>
    </row>
    <row r="56" spans="1:11" s="1499" customFormat="1" ht="15" x14ac:dyDescent="0.25">
      <c r="H56" s="1508"/>
      <c r="I56" s="1508"/>
      <c r="J56" s="1508"/>
      <c r="K56" s="1508"/>
    </row>
    <row r="57" spans="1:11" s="1499" customFormat="1" ht="15" x14ac:dyDescent="0.25">
      <c r="H57" s="1508"/>
      <c r="I57" s="1508"/>
      <c r="J57" s="1508"/>
      <c r="K57" s="1508"/>
    </row>
    <row r="58" spans="1:11" s="1499" customFormat="1" ht="15" x14ac:dyDescent="0.25">
      <c r="H58" s="1508"/>
      <c r="I58" s="1508"/>
      <c r="J58" s="1508"/>
      <c r="K58" s="1508"/>
    </row>
    <row r="59" spans="1:11" s="1499" customFormat="1" ht="15" x14ac:dyDescent="0.25">
      <c r="H59" s="1508"/>
      <c r="I59" s="1508"/>
      <c r="J59" s="1508"/>
      <c r="K59" s="1508"/>
    </row>
    <row r="60" spans="1:11" s="1499" customFormat="1" ht="15" x14ac:dyDescent="0.25">
      <c r="H60" s="1508"/>
      <c r="I60" s="1508"/>
      <c r="J60" s="1508"/>
      <c r="K60" s="1508"/>
    </row>
    <row r="61" spans="1:11" s="1499" customFormat="1" ht="15" x14ac:dyDescent="0.25">
      <c r="H61" s="1508"/>
      <c r="I61" s="1508"/>
      <c r="J61" s="1508"/>
      <c r="K61" s="1508"/>
    </row>
    <row r="62" spans="1:11" s="1499" customFormat="1" ht="15" x14ac:dyDescent="0.25">
      <c r="H62" s="1508"/>
      <c r="I62" s="1508"/>
      <c r="J62" s="1508"/>
      <c r="K62" s="1508"/>
    </row>
    <row r="63" spans="1:11" s="1499" customFormat="1" ht="15" x14ac:dyDescent="0.25">
      <c r="H63" s="1508"/>
      <c r="I63" s="1508"/>
      <c r="J63" s="1508"/>
      <c r="K63" s="1508"/>
    </row>
    <row r="64" spans="1:11" s="1499" customFormat="1" ht="15" x14ac:dyDescent="0.25">
      <c r="H64" s="1508"/>
      <c r="I64" s="1508"/>
      <c r="J64" s="1508"/>
      <c r="K64" s="1508"/>
    </row>
    <row r="65" spans="8:11" s="1499" customFormat="1" ht="15" x14ac:dyDescent="0.25">
      <c r="H65" s="1508"/>
      <c r="I65" s="1508"/>
      <c r="J65" s="1508"/>
      <c r="K65" s="1508"/>
    </row>
    <row r="66" spans="8:11" s="1499" customFormat="1" ht="15" x14ac:dyDescent="0.25">
      <c r="H66" s="1508"/>
      <c r="I66" s="1508"/>
      <c r="J66" s="1508"/>
      <c r="K66" s="1508"/>
    </row>
    <row r="67" spans="8:11" s="1499" customFormat="1" ht="15" x14ac:dyDescent="0.25">
      <c r="H67" s="1508"/>
      <c r="I67" s="1508"/>
      <c r="J67" s="1508"/>
      <c r="K67" s="1508"/>
    </row>
    <row r="68" spans="8:11" s="1499" customFormat="1" ht="15" x14ac:dyDescent="0.25">
      <c r="H68" s="1508"/>
      <c r="I68" s="1508"/>
      <c r="J68" s="1508"/>
      <c r="K68" s="1508"/>
    </row>
    <row r="69" spans="8:11" s="1499" customFormat="1" ht="15" x14ac:dyDescent="0.25">
      <c r="H69" s="1508"/>
      <c r="I69" s="1508"/>
      <c r="J69" s="1508"/>
      <c r="K69" s="1508"/>
    </row>
    <row r="70" spans="8:11" s="1499" customFormat="1" ht="15" x14ac:dyDescent="0.25">
      <c r="H70" s="1508"/>
      <c r="I70" s="1508"/>
      <c r="J70" s="1508"/>
      <c r="K70" s="1508"/>
    </row>
    <row r="71" spans="8:11" s="1499" customFormat="1" ht="15" x14ac:dyDescent="0.25">
      <c r="H71" s="1508"/>
      <c r="I71" s="1508"/>
      <c r="J71" s="1508"/>
      <c r="K71" s="1508"/>
    </row>
    <row r="72" spans="8:11" s="1499" customFormat="1" ht="15" x14ac:dyDescent="0.25">
      <c r="H72" s="1508"/>
      <c r="I72" s="1508"/>
      <c r="J72" s="1508"/>
      <c r="K72" s="1508"/>
    </row>
    <row r="73" spans="8:11" s="1499" customFormat="1" ht="15" x14ac:dyDescent="0.25">
      <c r="H73" s="1508"/>
      <c r="I73" s="1508"/>
      <c r="J73" s="1508"/>
      <c r="K73" s="1508"/>
    </row>
    <row r="74" spans="8:11" s="1499" customFormat="1" ht="15" x14ac:dyDescent="0.25">
      <c r="H74" s="1508"/>
      <c r="I74" s="1508"/>
      <c r="J74" s="1508"/>
      <c r="K74" s="1508"/>
    </row>
    <row r="75" spans="8:11" s="1499" customFormat="1" ht="15" x14ac:dyDescent="0.25">
      <c r="H75" s="1508"/>
      <c r="I75" s="1508"/>
      <c r="J75" s="1508"/>
      <c r="K75" s="1508"/>
    </row>
    <row r="76" spans="8:11" s="1499" customFormat="1" ht="15" x14ac:dyDescent="0.25">
      <c r="H76" s="1508"/>
      <c r="I76" s="1508"/>
      <c r="J76" s="1508"/>
      <c r="K76" s="1508"/>
    </row>
    <row r="77" spans="8:11" s="1499" customFormat="1" ht="15" x14ac:dyDescent="0.25">
      <c r="H77" s="1508"/>
      <c r="I77" s="1508"/>
      <c r="J77" s="1508"/>
      <c r="K77" s="1508"/>
    </row>
    <row r="78" spans="8:11" s="1499" customFormat="1" ht="15" x14ac:dyDescent="0.25">
      <c r="H78" s="1508"/>
      <c r="I78" s="1508"/>
      <c r="J78" s="1508"/>
      <c r="K78" s="1508"/>
    </row>
    <row r="79" spans="8:11" s="1499" customFormat="1" ht="15" x14ac:dyDescent="0.25">
      <c r="H79" s="1508"/>
      <c r="I79" s="1508"/>
      <c r="J79" s="1508"/>
      <c r="K79" s="1508"/>
    </row>
    <row r="80" spans="8:11" s="1499" customFormat="1" ht="15" x14ac:dyDescent="0.25">
      <c r="H80" s="1508"/>
      <c r="I80" s="1508"/>
      <c r="J80" s="1508"/>
      <c r="K80" s="1508"/>
    </row>
    <row r="81" spans="8:11" s="1499" customFormat="1" ht="15" x14ac:dyDescent="0.25">
      <c r="H81" s="1508"/>
      <c r="I81" s="1508"/>
      <c r="J81" s="1508"/>
      <c r="K81" s="1508"/>
    </row>
    <row r="82" spans="8:11" s="1499" customFormat="1" ht="15" x14ac:dyDescent="0.25">
      <c r="H82" s="1508"/>
      <c r="I82" s="1508"/>
      <c r="J82" s="1508"/>
      <c r="K82" s="1508"/>
    </row>
    <row r="83" spans="8:11" s="1499" customFormat="1" ht="15" x14ac:dyDescent="0.25">
      <c r="H83" s="1508"/>
      <c r="I83" s="1508"/>
      <c r="J83" s="1508"/>
      <c r="K83" s="1508"/>
    </row>
    <row r="84" spans="8:11" s="1499" customFormat="1" ht="15" x14ac:dyDescent="0.25">
      <c r="H84" s="1508"/>
      <c r="I84" s="1508"/>
      <c r="J84" s="1508"/>
      <c r="K84" s="1508"/>
    </row>
    <row r="85" spans="8:11" s="1499" customFormat="1" ht="15" x14ac:dyDescent="0.25">
      <c r="H85" s="1508"/>
      <c r="I85" s="1508"/>
      <c r="J85" s="1508"/>
      <c r="K85" s="1508"/>
    </row>
    <row r="86" spans="8:11" s="1499" customFormat="1" ht="15" x14ac:dyDescent="0.25">
      <c r="H86" s="1508"/>
      <c r="I86" s="1508"/>
      <c r="J86" s="1508"/>
      <c r="K86" s="1508"/>
    </row>
    <row r="87" spans="8:11" s="1499" customFormat="1" ht="15" x14ac:dyDescent="0.25">
      <c r="H87" s="1508"/>
      <c r="I87" s="1508"/>
      <c r="J87" s="1508"/>
      <c r="K87" s="1508"/>
    </row>
    <row r="88" spans="8:11" s="1499" customFormat="1" ht="15" x14ac:dyDescent="0.25">
      <c r="H88" s="1508"/>
      <c r="I88" s="1508"/>
      <c r="J88" s="1508"/>
      <c r="K88" s="1508"/>
    </row>
    <row r="89" spans="8:11" s="1499" customFormat="1" ht="15" x14ac:dyDescent="0.25">
      <c r="H89" s="1508"/>
      <c r="I89" s="1508"/>
      <c r="J89" s="1508"/>
      <c r="K89" s="1508"/>
    </row>
    <row r="90" spans="8:11" s="1499" customFormat="1" ht="15" x14ac:dyDescent="0.25">
      <c r="H90" s="1508"/>
      <c r="I90" s="1508"/>
      <c r="J90" s="1508"/>
      <c r="K90" s="1508"/>
    </row>
    <row r="91" spans="8:11" s="1499" customFormat="1" ht="15" x14ac:dyDescent="0.25">
      <c r="H91" s="1508"/>
      <c r="I91" s="1508"/>
      <c r="J91" s="1508"/>
      <c r="K91" s="1508"/>
    </row>
    <row r="92" spans="8:11" s="1499" customFormat="1" ht="15" x14ac:dyDescent="0.25">
      <c r="H92" s="1508"/>
      <c r="I92" s="1508"/>
      <c r="J92" s="1508"/>
      <c r="K92" s="1508"/>
    </row>
    <row r="93" spans="8:11" s="1499" customFormat="1" ht="15" x14ac:dyDescent="0.25">
      <c r="H93" s="1508"/>
      <c r="I93" s="1508"/>
      <c r="J93" s="1508"/>
      <c r="K93" s="1508"/>
    </row>
    <row r="94" spans="8:11" s="1499" customFormat="1" ht="15" x14ac:dyDescent="0.25">
      <c r="H94" s="1508"/>
      <c r="I94" s="1508"/>
      <c r="J94" s="1508"/>
      <c r="K94" s="1508"/>
    </row>
    <row r="95" spans="8:11" s="1499" customFormat="1" ht="15" x14ac:dyDescent="0.25">
      <c r="H95" s="1508"/>
      <c r="I95" s="1508"/>
      <c r="J95" s="1508"/>
      <c r="K95" s="1508"/>
    </row>
    <row r="96" spans="8:11" s="1499" customFormat="1" ht="15" x14ac:dyDescent="0.25">
      <c r="H96" s="1508"/>
      <c r="I96" s="1508"/>
      <c r="J96" s="1508"/>
      <c r="K96" s="1508"/>
    </row>
    <row r="97" spans="8:11" s="1499" customFormat="1" ht="15" x14ac:dyDescent="0.25">
      <c r="H97" s="1508"/>
      <c r="I97" s="1508"/>
      <c r="J97" s="1508"/>
      <c r="K97" s="1508"/>
    </row>
  </sheetData>
  <sheetProtection algorithmName="SHA-512" hashValue="TKB5XV3XmUxmh3BhM59tBfDxpgQ3Cnjn/2v3ez8vpLVzc233CshE+JM2wdVVEPALbctg9D01OFxABHEB0ByfMw==" saltValue="xlYeMY9nQokqTNElXbxZvg=="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5" orientation="landscape" r:id="rId1"/>
  <headerFooter>
    <oddFooter>&amp;C&amp;8Page 31</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83"/>
  <sheetViews>
    <sheetView showGridLines="0" topLeftCell="A43" zoomScaleNormal="100" workbookViewId="0">
      <selection activeCell="B30" sqref="B30"/>
    </sheetView>
  </sheetViews>
  <sheetFormatPr defaultRowHeight="12.75" x14ac:dyDescent="0.2"/>
  <cols>
    <col min="1" max="1" width="2.85546875" style="1921" customWidth="1"/>
    <col min="2" max="2" width="3" style="1921" customWidth="1"/>
    <col min="3" max="3" width="48.5703125" style="1921" customWidth="1"/>
    <col min="4" max="4" width="7.42578125" style="1921" customWidth="1"/>
    <col min="5" max="5" width="11.28515625" style="1921" customWidth="1"/>
    <col min="6" max="6" width="10.85546875" style="1921" customWidth="1"/>
    <col min="7" max="8" width="9.140625" style="1921"/>
    <col min="9" max="9" width="11.140625" style="1921" customWidth="1"/>
    <col min="10" max="10" width="10.85546875" style="1921" customWidth="1"/>
    <col min="11" max="11" width="9.140625" style="1921"/>
    <col min="12" max="12" width="14.140625" style="1921" customWidth="1"/>
    <col min="13" max="13" width="9.140625" style="1921"/>
    <col min="14" max="14" width="18.7109375" style="1921" customWidth="1"/>
    <col min="15" max="16384" width="9.140625" style="1921"/>
  </cols>
  <sheetData>
    <row r="1" spans="1:14" x14ac:dyDescent="0.2">
      <c r="A1" s="1979"/>
      <c r="B1" s="1980"/>
      <c r="C1" s="1980"/>
      <c r="D1" s="1980"/>
      <c r="E1" s="1980"/>
      <c r="F1" s="1980"/>
      <c r="G1" s="1995" t="s">
        <v>402</v>
      </c>
      <c r="H1" s="1996"/>
      <c r="I1" s="1980"/>
      <c r="J1" s="1980"/>
      <c r="K1" s="1980"/>
      <c r="L1" s="1980"/>
      <c r="M1" s="1980"/>
      <c r="N1" s="1981"/>
    </row>
    <row r="2" spans="1:14" x14ac:dyDescent="0.2">
      <c r="A2" s="1997"/>
      <c r="B2" s="838"/>
      <c r="C2" s="838"/>
      <c r="D2" s="838"/>
      <c r="E2" s="838"/>
      <c r="F2" s="838"/>
      <c r="G2" s="1923" t="s">
        <v>2002</v>
      </c>
      <c r="H2" s="1920"/>
      <c r="I2" s="838"/>
      <c r="J2" s="838"/>
      <c r="K2" s="838"/>
      <c r="L2" s="838"/>
      <c r="M2" s="838"/>
      <c r="N2" s="1998"/>
    </row>
    <row r="3" spans="1:14" x14ac:dyDescent="0.2">
      <c r="A3" s="1997"/>
      <c r="B3" s="838"/>
      <c r="C3" s="838"/>
      <c r="D3" s="838"/>
      <c r="E3" s="838"/>
      <c r="F3" s="838"/>
      <c r="G3" s="1923" t="s">
        <v>403</v>
      </c>
      <c r="H3" s="838"/>
      <c r="I3" s="838"/>
      <c r="J3" s="838"/>
      <c r="K3" s="838"/>
      <c r="L3" s="838"/>
      <c r="M3" s="838"/>
      <c r="N3" s="1998"/>
    </row>
    <row r="4" spans="1:14" x14ac:dyDescent="0.2">
      <c r="A4" s="1997"/>
      <c r="B4" s="838"/>
      <c r="C4" s="838"/>
      <c r="D4" s="838"/>
      <c r="E4" s="838"/>
      <c r="F4" s="838"/>
      <c r="G4" s="1923" t="s">
        <v>863</v>
      </c>
      <c r="H4" s="838"/>
      <c r="I4" s="838"/>
      <c r="J4" s="838"/>
      <c r="K4" s="838"/>
      <c r="L4" s="838"/>
      <c r="M4" s="838"/>
      <c r="N4" s="1998"/>
    </row>
    <row r="5" spans="1:14" x14ac:dyDescent="0.2">
      <c r="A5" s="1997"/>
      <c r="B5" s="838"/>
      <c r="C5" s="838"/>
      <c r="D5" s="838"/>
      <c r="E5" s="838"/>
      <c r="F5" s="1923"/>
      <c r="G5" s="1923"/>
      <c r="H5" s="838"/>
      <c r="I5" s="838"/>
      <c r="J5" s="838"/>
      <c r="K5" s="838"/>
      <c r="L5" s="838"/>
      <c r="M5" s="838"/>
      <c r="N5" s="1998"/>
    </row>
    <row r="6" spans="1:14" x14ac:dyDescent="0.2">
      <c r="A6" s="1999" t="s">
        <v>667</v>
      </c>
      <c r="B6" s="1377"/>
      <c r="C6" s="1377"/>
      <c r="D6" s="1377"/>
      <c r="E6" s="1378"/>
      <c r="F6" s="1922"/>
      <c r="G6" s="1923"/>
      <c r="H6" s="838"/>
      <c r="I6" s="1924" t="s">
        <v>1021</v>
      </c>
      <c r="J6" s="2438" t="str">
        <f>COVER!A17</f>
        <v xml:space="preserve">   Sangamon Valley CUSD 9 </v>
      </c>
      <c r="K6" s="2438"/>
      <c r="L6" s="2452"/>
      <c r="M6" s="838"/>
      <c r="N6" s="1998"/>
    </row>
    <row r="7" spans="1:14" x14ac:dyDescent="0.2">
      <c r="A7" s="2453" t="s">
        <v>864</v>
      </c>
      <c r="B7" s="2454"/>
      <c r="C7" s="2454"/>
      <c r="D7" s="2454"/>
      <c r="E7" s="2455"/>
      <c r="F7" s="839"/>
      <c r="G7" s="838"/>
      <c r="H7" s="838"/>
      <c r="I7" s="1924" t="s">
        <v>369</v>
      </c>
      <c r="J7" s="2440">
        <f>COVER!A13</f>
        <v>39055009026</v>
      </c>
      <c r="K7" s="2440"/>
      <c r="L7" s="2440"/>
      <c r="M7" s="838"/>
      <c r="N7" s="1998"/>
    </row>
    <row r="8" spans="1:14" x14ac:dyDescent="0.2">
      <c r="A8" s="2000"/>
      <c r="B8" s="1925"/>
      <c r="C8" s="1925"/>
      <c r="D8" s="1925"/>
      <c r="E8" s="1926"/>
      <c r="F8" s="1927"/>
      <c r="G8" s="1912"/>
      <c r="H8" s="1912"/>
      <c r="I8" s="1912"/>
      <c r="J8" s="1912"/>
      <c r="K8" s="1912"/>
      <c r="L8" s="1912"/>
      <c r="M8" s="838"/>
      <c r="N8" s="1998"/>
    </row>
    <row r="9" spans="1:14" x14ac:dyDescent="0.2">
      <c r="A9" s="2001"/>
      <c r="B9" s="840"/>
      <c r="C9" s="840"/>
      <c r="D9" s="841"/>
      <c r="E9" s="1928" t="s">
        <v>2018</v>
      </c>
      <c r="F9" s="1857"/>
      <c r="G9" s="1857"/>
      <c r="H9" s="1857"/>
      <c r="I9" s="1929" t="s">
        <v>2019</v>
      </c>
      <c r="J9" s="1857"/>
      <c r="K9" s="1857"/>
      <c r="L9" s="1858"/>
      <c r="M9" s="838"/>
      <c r="N9" s="1998"/>
    </row>
    <row r="10" spans="1:14" x14ac:dyDescent="0.2">
      <c r="A10" s="2002"/>
      <c r="B10" s="1930"/>
      <c r="C10" s="1931"/>
      <c r="D10" s="1932"/>
      <c r="E10" s="1933" t="s">
        <v>422</v>
      </c>
      <c r="F10" s="1934" t="s">
        <v>423</v>
      </c>
      <c r="G10" s="1935" t="s">
        <v>429</v>
      </c>
      <c r="H10" s="1936"/>
      <c r="I10" s="1934" t="s">
        <v>422</v>
      </c>
      <c r="J10" s="1934" t="s">
        <v>423</v>
      </c>
      <c r="K10" s="1935" t="s">
        <v>429</v>
      </c>
      <c r="L10" s="1934"/>
      <c r="M10" s="838"/>
      <c r="N10" s="1998"/>
    </row>
    <row r="11" spans="1:14" ht="51" x14ac:dyDescent="0.2">
      <c r="A11" s="2456" t="s">
        <v>478</v>
      </c>
      <c r="B11" s="2457"/>
      <c r="C11" s="2458"/>
      <c r="D11" s="1937" t="s">
        <v>866</v>
      </c>
      <c r="E11" s="1937" t="s">
        <v>64</v>
      </c>
      <c r="F11" s="1937" t="s">
        <v>6</v>
      </c>
      <c r="G11" s="1938" t="s">
        <v>2020</v>
      </c>
      <c r="H11" s="1939" t="s">
        <v>155</v>
      </c>
      <c r="I11" s="1937" t="s">
        <v>64</v>
      </c>
      <c r="J11" s="1937" t="s">
        <v>6</v>
      </c>
      <c r="K11" s="1938" t="s">
        <v>2001</v>
      </c>
      <c r="L11" s="1939" t="s">
        <v>155</v>
      </c>
      <c r="M11" s="838"/>
      <c r="N11" s="1998"/>
    </row>
    <row r="12" spans="1:14" x14ac:dyDescent="0.2">
      <c r="A12" s="2003">
        <v>1</v>
      </c>
      <c r="B12" s="1940" t="s">
        <v>813</v>
      </c>
      <c r="C12" s="842"/>
      <c r="D12" s="1941">
        <v>2320</v>
      </c>
      <c r="E12" s="1944">
        <f>'Expenditures 15-22'!K50</f>
        <v>136418</v>
      </c>
      <c r="F12" s="1942"/>
      <c r="G12" s="1968">
        <f>G68</f>
        <v>0</v>
      </c>
      <c r="H12" s="1944">
        <f t="shared" ref="H12:H18" si="0">SUM(E12:G12)</f>
        <v>136418</v>
      </c>
      <c r="I12" s="1943">
        <v>141713</v>
      </c>
      <c r="J12" s="1942"/>
      <c r="K12" s="1943"/>
      <c r="L12" s="1944">
        <f t="shared" ref="L12:L18" si="1">SUM(I12:K12)</f>
        <v>141713</v>
      </c>
      <c r="M12" s="838"/>
      <c r="N12" s="1998"/>
    </row>
    <row r="13" spans="1:14" x14ac:dyDescent="0.2">
      <c r="A13" s="2003">
        <v>2</v>
      </c>
      <c r="B13" s="1940" t="s">
        <v>42</v>
      </c>
      <c r="C13" s="842"/>
      <c r="D13" s="1941">
        <v>2330</v>
      </c>
      <c r="E13" s="1944">
        <f>'Expenditures 15-22'!K51</f>
        <v>0</v>
      </c>
      <c r="F13" s="1942"/>
      <c r="G13" s="1968">
        <f>H68</f>
        <v>0</v>
      </c>
      <c r="H13" s="1944">
        <f t="shared" si="0"/>
        <v>0</v>
      </c>
      <c r="I13" s="1943"/>
      <c r="J13" s="1942"/>
      <c r="K13" s="1943"/>
      <c r="L13" s="1944">
        <f t="shared" si="1"/>
        <v>0</v>
      </c>
      <c r="M13" s="838"/>
      <c r="N13" s="1998"/>
    </row>
    <row r="14" spans="1:14" x14ac:dyDescent="0.2">
      <c r="A14" s="2003">
        <v>3</v>
      </c>
      <c r="B14" s="1940" t="s">
        <v>43</v>
      </c>
      <c r="C14" s="842"/>
      <c r="D14" s="1945">
        <v>2490</v>
      </c>
      <c r="E14" s="1944">
        <f>'Expenditures 15-22'!K56</f>
        <v>0</v>
      </c>
      <c r="F14" s="1942"/>
      <c r="G14" s="1968">
        <f>I68</f>
        <v>0</v>
      </c>
      <c r="H14" s="1944">
        <f t="shared" si="0"/>
        <v>0</v>
      </c>
      <c r="I14" s="1943"/>
      <c r="J14" s="1942"/>
      <c r="K14" s="1943"/>
      <c r="L14" s="1944">
        <f t="shared" si="1"/>
        <v>0</v>
      </c>
      <c r="M14" s="838"/>
      <c r="N14" s="1998"/>
    </row>
    <row r="15" spans="1:14" x14ac:dyDescent="0.2">
      <c r="A15" s="2003">
        <v>4</v>
      </c>
      <c r="B15" s="1940" t="s">
        <v>1059</v>
      </c>
      <c r="C15" s="842"/>
      <c r="D15" s="1941">
        <v>2510</v>
      </c>
      <c r="E15" s="1944">
        <f>'Expenditures 15-22'!K59</f>
        <v>0</v>
      </c>
      <c r="F15" s="1944">
        <f>'Expenditures 15-22'!K122</f>
        <v>0</v>
      </c>
      <c r="G15" s="1968">
        <f>J68</f>
        <v>0</v>
      </c>
      <c r="H15" s="1944">
        <f t="shared" si="0"/>
        <v>0</v>
      </c>
      <c r="I15" s="1943"/>
      <c r="J15" s="1943"/>
      <c r="K15" s="1943"/>
      <c r="L15" s="1944">
        <f t="shared" si="1"/>
        <v>0</v>
      </c>
      <c r="M15" s="838"/>
      <c r="N15" s="1998"/>
    </row>
    <row r="16" spans="1:14" x14ac:dyDescent="0.2">
      <c r="A16" s="2003">
        <v>5</v>
      </c>
      <c r="B16" s="1940" t="s">
        <v>101</v>
      </c>
      <c r="C16" s="842"/>
      <c r="D16" s="1941">
        <v>2570</v>
      </c>
      <c r="E16" s="1944">
        <f>'Expenditures 15-22'!K64</f>
        <v>0</v>
      </c>
      <c r="F16" s="1942"/>
      <c r="G16" s="1968">
        <f>K68</f>
        <v>0</v>
      </c>
      <c r="H16" s="1944">
        <f t="shared" si="0"/>
        <v>0</v>
      </c>
      <c r="I16" s="1943"/>
      <c r="J16" s="1942"/>
      <c r="K16" s="1943"/>
      <c r="L16" s="1944">
        <f t="shared" si="1"/>
        <v>0</v>
      </c>
      <c r="M16" s="838"/>
      <c r="N16" s="1998"/>
    </row>
    <row r="17" spans="1:14" x14ac:dyDescent="0.2">
      <c r="A17" s="2003">
        <v>6</v>
      </c>
      <c r="B17" s="1940" t="s">
        <v>1051</v>
      </c>
      <c r="C17" s="842"/>
      <c r="D17" s="1941">
        <v>2610</v>
      </c>
      <c r="E17" s="1944">
        <f>'Expenditures 15-22'!K67</f>
        <v>0</v>
      </c>
      <c r="F17" s="1942"/>
      <c r="G17" s="1968">
        <f>L68</f>
        <v>0</v>
      </c>
      <c r="H17" s="1944">
        <f t="shared" si="0"/>
        <v>0</v>
      </c>
      <c r="I17" s="1943"/>
      <c r="J17" s="1942"/>
      <c r="K17" s="1943"/>
      <c r="L17" s="1944">
        <f t="shared" si="1"/>
        <v>0</v>
      </c>
      <c r="M17" s="838"/>
      <c r="N17" s="1998"/>
    </row>
    <row r="18" spans="1:14" ht="26.25" customHeight="1" x14ac:dyDescent="0.2">
      <c r="A18" s="2004">
        <v>7</v>
      </c>
      <c r="B18" s="2459" t="s">
        <v>7</v>
      </c>
      <c r="C18" s="2460"/>
      <c r="D18" s="2461"/>
      <c r="E18" s="1946"/>
      <c r="F18" s="1946"/>
      <c r="G18" s="1943"/>
      <c r="H18" s="1947">
        <f t="shared" si="0"/>
        <v>0</v>
      </c>
      <c r="I18" s="1943"/>
      <c r="J18" s="1943"/>
      <c r="K18" s="1943"/>
      <c r="L18" s="1944">
        <f t="shared" si="1"/>
        <v>0</v>
      </c>
      <c r="M18" s="838"/>
      <c r="N18" s="1998"/>
    </row>
    <row r="19" spans="1:14" ht="13.5" thickBot="1" x14ac:dyDescent="0.25">
      <c r="A19" s="2003">
        <v>8</v>
      </c>
      <c r="B19" s="1948" t="s">
        <v>1151</v>
      </c>
      <c r="C19" s="838"/>
      <c r="D19" s="1949"/>
      <c r="E19" s="1950">
        <f t="shared" ref="E19:L19" si="2">SUM(E12:E17)-E18</f>
        <v>136418</v>
      </c>
      <c r="F19" s="1950">
        <f t="shared" si="2"/>
        <v>0</v>
      </c>
      <c r="G19" s="1950">
        <f t="shared" ref="G19" si="3">SUM(G12:G17)-G18</f>
        <v>0</v>
      </c>
      <c r="H19" s="1950">
        <f t="shared" si="2"/>
        <v>136418</v>
      </c>
      <c r="I19" s="1950">
        <f t="shared" si="2"/>
        <v>141713</v>
      </c>
      <c r="J19" s="1950">
        <f t="shared" si="2"/>
        <v>0</v>
      </c>
      <c r="K19" s="1950">
        <f t="shared" si="2"/>
        <v>0</v>
      </c>
      <c r="L19" s="1950">
        <f t="shared" si="2"/>
        <v>141713</v>
      </c>
      <c r="M19" s="838"/>
      <c r="N19" s="1998"/>
    </row>
    <row r="20" spans="1:14" ht="13.5" thickTop="1" x14ac:dyDescent="0.2">
      <c r="A20" s="2003">
        <v>9</v>
      </c>
      <c r="B20" s="2462" t="s">
        <v>2021</v>
      </c>
      <c r="C20" s="2462"/>
      <c r="D20" s="2463"/>
      <c r="E20" s="1951"/>
      <c r="F20" s="1951"/>
      <c r="G20" s="1951"/>
      <c r="H20" s="1951"/>
      <c r="I20" s="1951"/>
      <c r="J20" s="1951"/>
      <c r="K20" s="1951"/>
      <c r="L20" s="1952">
        <f>IF(AND(H19&gt;0,L19&gt;0),(((L19-H19)/H19)),"Enter Budget Data")</f>
        <v>3.8814525942324325E-2</v>
      </c>
      <c r="M20" s="838"/>
      <c r="N20" s="1998"/>
    </row>
    <row r="21" spans="1:14" x14ac:dyDescent="0.2">
      <c r="A21" s="2005" t="s">
        <v>194</v>
      </c>
      <c r="B21" s="2006" t="s">
        <v>2046</v>
      </c>
      <c r="C21" s="838"/>
      <c r="D21" s="1953"/>
      <c r="E21" s="1954"/>
      <c r="F21" s="1955"/>
      <c r="G21" s="1955"/>
      <c r="H21" s="1955"/>
      <c r="I21" s="1955"/>
      <c r="J21" s="1955"/>
      <c r="K21" s="1955"/>
      <c r="L21" s="1956"/>
      <c r="M21" s="838"/>
      <c r="N21" s="1998"/>
    </row>
    <row r="22" spans="1:14" x14ac:dyDescent="0.2">
      <c r="A22" s="1997"/>
      <c r="B22" s="2007"/>
      <c r="C22" s="838"/>
      <c r="D22" s="838"/>
      <c r="E22" s="838"/>
      <c r="F22" s="838"/>
      <c r="G22" s="838"/>
      <c r="H22" s="838"/>
      <c r="I22" s="838"/>
      <c r="J22" s="838"/>
      <c r="K22" s="838"/>
      <c r="L22" s="838"/>
      <c r="M22" s="838"/>
      <c r="N22" s="1998"/>
    </row>
    <row r="23" spans="1:14" x14ac:dyDescent="0.2">
      <c r="A23" s="2008" t="s">
        <v>132</v>
      </c>
      <c r="B23" s="2007"/>
      <c r="C23" s="838"/>
      <c r="D23" s="838"/>
      <c r="E23" s="838"/>
      <c r="F23" s="838"/>
      <c r="G23" s="838"/>
      <c r="H23" s="838"/>
      <c r="I23" s="838"/>
      <c r="J23" s="838"/>
      <c r="K23" s="838"/>
      <c r="L23" s="838"/>
      <c r="M23" s="838"/>
      <c r="N23" s="1998"/>
    </row>
    <row r="24" spans="1:14" x14ac:dyDescent="0.2">
      <c r="A24" s="2009" t="s">
        <v>2022</v>
      </c>
      <c r="B24" s="2010"/>
      <c r="C24" s="2011"/>
      <c r="D24" s="2011"/>
      <c r="E24" s="2011"/>
      <c r="F24" s="2011"/>
      <c r="G24" s="2011"/>
      <c r="H24" s="2011"/>
      <c r="I24" s="2011"/>
      <c r="J24" s="2011"/>
      <c r="K24" s="2011"/>
      <c r="L24" s="838"/>
      <c r="M24" s="838"/>
      <c r="N24" s="1998"/>
    </row>
    <row r="25" spans="1:14" x14ac:dyDescent="0.2">
      <c r="A25" s="2009" t="s">
        <v>2023</v>
      </c>
      <c r="B25" s="2010"/>
      <c r="C25" s="2011"/>
      <c r="D25" s="2011"/>
      <c r="E25" s="2011"/>
      <c r="F25" s="2011"/>
      <c r="G25" s="2011"/>
      <c r="H25" s="2011"/>
      <c r="I25" s="2011"/>
      <c r="J25" s="2011"/>
      <c r="K25" s="2011"/>
      <c r="L25" s="838"/>
      <c r="M25" s="838"/>
      <c r="N25" s="1998"/>
    </row>
    <row r="26" spans="1:14" x14ac:dyDescent="0.2">
      <c r="A26" s="2012"/>
      <c r="B26" s="2007"/>
      <c r="C26" s="838"/>
      <c r="D26" s="838"/>
      <c r="E26" s="838"/>
      <c r="F26" s="838"/>
      <c r="G26" s="838"/>
      <c r="H26" s="838"/>
      <c r="I26" s="838"/>
      <c r="J26" s="838"/>
      <c r="K26" s="838"/>
      <c r="L26" s="838"/>
      <c r="M26" s="838"/>
      <c r="N26" s="1998"/>
    </row>
    <row r="27" spans="1:14" x14ac:dyDescent="0.2">
      <c r="A27" s="1997"/>
      <c r="B27" s="2007"/>
      <c r="C27" s="2464"/>
      <c r="D27" s="2464"/>
      <c r="E27" s="843"/>
      <c r="F27" s="2465"/>
      <c r="G27" s="2465"/>
      <c r="H27" s="2465"/>
      <c r="I27" s="838"/>
      <c r="J27" s="838"/>
      <c r="K27" s="838"/>
      <c r="L27" s="838"/>
      <c r="M27" s="838"/>
      <c r="N27" s="1998"/>
    </row>
    <row r="28" spans="1:14" x14ac:dyDescent="0.2">
      <c r="A28" s="1997"/>
      <c r="B28" s="2007"/>
      <c r="C28" s="1957" t="s">
        <v>1026</v>
      </c>
      <c r="D28" s="844"/>
      <c r="E28" s="1958"/>
      <c r="F28" s="2466" t="s">
        <v>1492</v>
      </c>
      <c r="G28" s="2466"/>
      <c r="H28" s="2466"/>
      <c r="I28" s="838"/>
      <c r="J28" s="838"/>
      <c r="K28" s="838"/>
      <c r="L28" s="838"/>
      <c r="M28" s="838"/>
      <c r="N28" s="1998"/>
    </row>
    <row r="29" spans="1:14" x14ac:dyDescent="0.2">
      <c r="A29" s="1997"/>
      <c r="B29" s="2007"/>
      <c r="C29" s="2467"/>
      <c r="D29" s="2467"/>
      <c r="E29" s="845"/>
      <c r="F29" s="2467"/>
      <c r="G29" s="2467"/>
      <c r="H29" s="2467"/>
      <c r="I29" s="838"/>
      <c r="J29" s="838"/>
      <c r="K29" s="838"/>
      <c r="L29" s="838"/>
      <c r="M29" s="838"/>
      <c r="N29" s="1998"/>
    </row>
    <row r="30" spans="1:14" x14ac:dyDescent="0.2">
      <c r="A30" s="1997"/>
      <c r="B30" s="2007"/>
      <c r="C30" s="1960" t="s">
        <v>1544</v>
      </c>
      <c r="D30" s="838"/>
      <c r="E30" s="1959"/>
      <c r="F30" s="2451" t="s">
        <v>1493</v>
      </c>
      <c r="G30" s="2451"/>
      <c r="H30" s="2451"/>
      <c r="I30" s="838"/>
      <c r="J30" s="838"/>
      <c r="K30" s="838"/>
      <c r="L30" s="838"/>
      <c r="M30" s="838"/>
      <c r="N30" s="1998"/>
    </row>
    <row r="31" spans="1:14" x14ac:dyDescent="0.2">
      <c r="A31" s="1997"/>
      <c r="B31" s="2007"/>
      <c r="C31" s="2013"/>
      <c r="D31" s="838"/>
      <c r="E31" s="1953"/>
      <c r="F31" s="1954"/>
      <c r="G31" s="1954"/>
      <c r="H31" s="1954"/>
      <c r="I31" s="838"/>
      <c r="J31" s="838"/>
      <c r="K31" s="838"/>
      <c r="L31" s="838"/>
      <c r="M31" s="838"/>
      <c r="N31" s="1998"/>
    </row>
    <row r="32" spans="1:14" x14ac:dyDescent="0.2">
      <c r="A32" s="1997"/>
      <c r="B32" s="2014" t="s">
        <v>1027</v>
      </c>
      <c r="C32" s="838"/>
      <c r="D32" s="838"/>
      <c r="E32" s="838"/>
      <c r="F32" s="838"/>
      <c r="G32" s="838"/>
      <c r="H32" s="838"/>
      <c r="I32" s="838"/>
      <c r="J32" s="838"/>
      <c r="K32" s="838"/>
      <c r="L32" s="838"/>
      <c r="M32" s="838"/>
      <c r="N32" s="1998"/>
    </row>
    <row r="33" spans="1:14" x14ac:dyDescent="0.2">
      <c r="A33" s="1997"/>
      <c r="B33" s="2015"/>
      <c r="C33" s="838"/>
      <c r="D33" s="838"/>
      <c r="E33" s="838"/>
      <c r="F33" s="838"/>
      <c r="G33" s="838"/>
      <c r="H33" s="838"/>
      <c r="I33" s="838"/>
      <c r="J33" s="838"/>
      <c r="K33" s="838"/>
      <c r="L33" s="838"/>
      <c r="M33" s="838"/>
      <c r="N33" s="1998"/>
    </row>
    <row r="34" spans="1:14" x14ac:dyDescent="0.2">
      <c r="A34" s="1997"/>
      <c r="B34" s="846"/>
      <c r="C34" s="2428" t="s">
        <v>2024</v>
      </c>
      <c r="D34" s="2429"/>
      <c r="E34" s="2429"/>
      <c r="F34" s="2429"/>
      <c r="G34" s="2429"/>
      <c r="H34" s="2429"/>
      <c r="I34" s="2429"/>
      <c r="J34" s="2429"/>
      <c r="K34" s="2016"/>
      <c r="L34" s="838"/>
      <c r="M34" s="838"/>
      <c r="N34" s="1998"/>
    </row>
    <row r="35" spans="1:14" x14ac:dyDescent="0.2">
      <c r="A35" s="1997"/>
      <c r="B35" s="838"/>
      <c r="C35" s="2429"/>
      <c r="D35" s="2429"/>
      <c r="E35" s="2429"/>
      <c r="F35" s="2429"/>
      <c r="G35" s="2429"/>
      <c r="H35" s="2429"/>
      <c r="I35" s="2429"/>
      <c r="J35" s="2429"/>
      <c r="K35" s="2016"/>
      <c r="L35" s="838"/>
      <c r="M35" s="838"/>
      <c r="N35" s="1998"/>
    </row>
    <row r="36" spans="1:14" x14ac:dyDescent="0.2">
      <c r="A36" s="1997"/>
      <c r="B36" s="838"/>
      <c r="C36" s="2017"/>
      <c r="D36" s="838"/>
      <c r="E36" s="838"/>
      <c r="F36" s="838"/>
      <c r="G36" s="838"/>
      <c r="H36" s="838"/>
      <c r="I36" s="838"/>
      <c r="J36" s="838"/>
      <c r="K36" s="838"/>
      <c r="L36" s="838"/>
      <c r="M36" s="838"/>
      <c r="N36" s="1998"/>
    </row>
    <row r="37" spans="1:14" x14ac:dyDescent="0.2">
      <c r="A37" s="1997"/>
      <c r="B37" s="846"/>
      <c r="C37" s="2428" t="s">
        <v>2025</v>
      </c>
      <c r="D37" s="2429"/>
      <c r="E37" s="2429"/>
      <c r="F37" s="2429"/>
      <c r="G37" s="2429"/>
      <c r="H37" s="2429"/>
      <c r="I37" s="2429"/>
      <c r="J37" s="2429"/>
      <c r="K37" s="2016"/>
      <c r="L37" s="2018"/>
      <c r="M37" s="838"/>
      <c r="N37" s="1998"/>
    </row>
    <row r="38" spans="1:14" x14ac:dyDescent="0.2">
      <c r="A38" s="1997"/>
      <c r="B38" s="838"/>
      <c r="C38" s="2429"/>
      <c r="D38" s="2429"/>
      <c r="E38" s="2429"/>
      <c r="F38" s="2429"/>
      <c r="G38" s="2429"/>
      <c r="H38" s="2429"/>
      <c r="I38" s="2429"/>
      <c r="J38" s="2429"/>
      <c r="K38" s="2016"/>
      <c r="L38" s="2018"/>
      <c r="M38" s="838"/>
      <c r="N38" s="1998"/>
    </row>
    <row r="39" spans="1:14" x14ac:dyDescent="0.2">
      <c r="A39" s="1997"/>
      <c r="B39" s="838"/>
      <c r="C39" s="2017"/>
      <c r="D39" s="838"/>
      <c r="E39" s="1961"/>
      <c r="F39" s="1962"/>
      <c r="G39" s="1962"/>
      <c r="H39" s="1961"/>
      <c r="I39" s="838"/>
      <c r="J39" s="838"/>
      <c r="K39" s="838"/>
      <c r="L39" s="838"/>
      <c r="M39" s="838"/>
      <c r="N39" s="1998"/>
    </row>
    <row r="40" spans="1:14" x14ac:dyDescent="0.2">
      <c r="A40" s="1997"/>
      <c r="B40" s="846"/>
      <c r="C40" s="2430" t="s">
        <v>2026</v>
      </c>
      <c r="D40" s="2431"/>
      <c r="E40" s="2431"/>
      <c r="F40" s="2431"/>
      <c r="G40" s="2431"/>
      <c r="H40" s="2431"/>
      <c r="I40" s="2431"/>
      <c r="J40" s="2431"/>
      <c r="K40" s="1963"/>
      <c r="L40" s="838"/>
      <c r="M40" s="838"/>
      <c r="N40" s="1998"/>
    </row>
    <row r="41" spans="1:14" x14ac:dyDescent="0.2">
      <c r="A41" s="1997"/>
      <c r="B41" s="838"/>
      <c r="C41" s="2019"/>
      <c r="D41" s="2019"/>
      <c r="E41" s="2019"/>
      <c r="F41" s="2019"/>
      <c r="G41" s="2019"/>
      <c r="H41" s="2019"/>
      <c r="I41" s="2019"/>
      <c r="J41" s="2019"/>
      <c r="K41" s="2019"/>
      <c r="L41" s="838"/>
      <c r="M41" s="838"/>
      <c r="N41" s="1998"/>
    </row>
    <row r="42" spans="1:14" ht="13.5" thickBot="1" x14ac:dyDescent="0.25">
      <c r="A42" s="2020"/>
      <c r="B42" s="2021"/>
      <c r="C42" s="2021"/>
      <c r="D42" s="2021"/>
      <c r="E42" s="2021"/>
      <c r="F42" s="2021"/>
      <c r="G42" s="2021"/>
      <c r="H42" s="2021"/>
      <c r="I42" s="2021"/>
      <c r="J42" s="2021"/>
      <c r="K42" s="2021"/>
      <c r="L42" s="2021"/>
      <c r="M42" s="2021"/>
      <c r="N42" s="2022"/>
    </row>
    <row r="43" spans="1:14" ht="27" thickBot="1" x14ac:dyDescent="0.45">
      <c r="A43" s="2432" t="s">
        <v>2027</v>
      </c>
      <c r="B43" s="2433"/>
      <c r="C43" s="2433"/>
      <c r="D43" s="2433"/>
      <c r="E43" s="2433"/>
      <c r="F43" s="2433"/>
      <c r="G43" s="2433"/>
      <c r="H43" s="2433"/>
      <c r="I43" s="2433"/>
      <c r="J43" s="2433"/>
      <c r="K43" s="2433"/>
      <c r="L43" s="2433"/>
      <c r="M43" s="2433"/>
      <c r="N43" s="2434"/>
    </row>
    <row r="44" spans="1:14" x14ac:dyDescent="0.2">
      <c r="A44" s="1982"/>
      <c r="B44" s="1983"/>
      <c r="C44" s="1983"/>
      <c r="D44" s="1983"/>
      <c r="E44" s="1983"/>
      <c r="F44" s="1983"/>
      <c r="G44" s="1983"/>
      <c r="H44" s="1983"/>
      <c r="I44" s="1983"/>
      <c r="J44" s="1983"/>
      <c r="K44" s="1983"/>
      <c r="L44" s="1983"/>
      <c r="M44" s="1983"/>
      <c r="N44" s="1984"/>
    </row>
    <row r="45" spans="1:14" x14ac:dyDescent="0.2">
      <c r="A45" s="1982" t="s">
        <v>2028</v>
      </c>
      <c r="B45" s="1983"/>
      <c r="C45" s="1983"/>
      <c r="D45" s="1983"/>
      <c r="E45" s="1983"/>
      <c r="F45" s="1983"/>
      <c r="G45" s="1983"/>
      <c r="H45" s="1983"/>
      <c r="I45" s="1983"/>
      <c r="J45" s="1983"/>
      <c r="K45" s="1983"/>
      <c r="L45" s="1983"/>
      <c r="M45" s="1983"/>
      <c r="N45" s="1984"/>
    </row>
    <row r="46" spans="1:14" x14ac:dyDescent="0.2">
      <c r="A46" s="2435" t="s">
        <v>2029</v>
      </c>
      <c r="B46" s="2436"/>
      <c r="C46" s="2436"/>
      <c r="D46" s="2436"/>
      <c r="E46" s="2436"/>
      <c r="F46" s="2436"/>
      <c r="G46" s="2436"/>
      <c r="H46" s="2436"/>
      <c r="I46" s="2436"/>
      <c r="J46" s="2436"/>
      <c r="K46" s="2436"/>
      <c r="L46" s="2436"/>
      <c r="M46" s="2436"/>
      <c r="N46" s="2437"/>
    </row>
    <row r="47" spans="1:14" x14ac:dyDescent="0.2">
      <c r="A47" s="2435"/>
      <c r="B47" s="2436"/>
      <c r="C47" s="2436"/>
      <c r="D47" s="2436"/>
      <c r="E47" s="2436"/>
      <c r="F47" s="2436"/>
      <c r="G47" s="2436"/>
      <c r="H47" s="2436"/>
      <c r="I47" s="2436"/>
      <c r="J47" s="2436"/>
      <c r="K47" s="2436"/>
      <c r="L47" s="2436"/>
      <c r="M47" s="2436"/>
      <c r="N47" s="2437"/>
    </row>
    <row r="48" spans="1:14" x14ac:dyDescent="0.2">
      <c r="A48" s="1985"/>
      <c r="B48" s="1983"/>
      <c r="C48" s="1983"/>
      <c r="D48" s="1986"/>
      <c r="E48" s="1986"/>
      <c r="F48" s="1986"/>
      <c r="G48" s="1986"/>
      <c r="H48" s="1986"/>
      <c r="I48" s="1986"/>
      <c r="J48" s="1986"/>
      <c r="K48" s="1986"/>
      <c r="L48" s="1986"/>
      <c r="M48" s="1986"/>
      <c r="N48" s="1987"/>
    </row>
    <row r="49" spans="1:14" s="2027" customFormat="1" ht="15.75" x14ac:dyDescent="0.25">
      <c r="A49" s="2028" t="s">
        <v>2045</v>
      </c>
      <c r="B49" s="2024"/>
      <c r="C49" s="2024"/>
      <c r="D49" s="2025"/>
      <c r="E49" s="2025"/>
      <c r="F49" s="2025"/>
      <c r="G49" s="2025"/>
      <c r="H49" s="2025"/>
      <c r="I49" s="2025"/>
      <c r="J49" s="2025"/>
      <c r="K49" s="2025"/>
      <c r="L49" s="2025"/>
      <c r="M49" s="2025"/>
      <c r="N49" s="2026"/>
    </row>
    <row r="50" spans="1:14" ht="15" x14ac:dyDescent="0.25">
      <c r="A50" s="2028" t="s">
        <v>2044</v>
      </c>
      <c r="B50" s="1983"/>
      <c r="C50" s="1983"/>
      <c r="D50" s="1983"/>
      <c r="E50" s="1983"/>
      <c r="F50" s="1983"/>
      <c r="G50" s="1983"/>
      <c r="H50" s="1983"/>
      <c r="I50" s="1983"/>
      <c r="J50" s="1983"/>
      <c r="K50" s="1983"/>
      <c r="L50" s="1983"/>
      <c r="M50" s="1983"/>
      <c r="N50" s="1984"/>
    </row>
    <row r="51" spans="1:14" x14ac:dyDescent="0.2">
      <c r="A51" s="1982"/>
      <c r="B51" s="1983"/>
      <c r="C51" s="1983"/>
      <c r="D51" s="1983"/>
      <c r="E51" s="1983"/>
      <c r="F51" s="1983"/>
      <c r="G51" s="1983"/>
      <c r="H51" s="1983"/>
      <c r="I51" s="1983"/>
      <c r="J51" s="1983"/>
      <c r="K51" s="1983"/>
      <c r="L51" s="1983"/>
      <c r="M51" s="1983"/>
      <c r="N51" s="1984"/>
    </row>
    <row r="52" spans="1:14" x14ac:dyDescent="0.2">
      <c r="A52" s="1982"/>
      <c r="B52" s="1983"/>
      <c r="C52" s="1983"/>
      <c r="D52" s="1983"/>
      <c r="E52" s="1983"/>
      <c r="F52" s="1983"/>
      <c r="G52" s="1983"/>
      <c r="H52" s="1983"/>
      <c r="I52" s="1983"/>
      <c r="J52" s="1983"/>
      <c r="K52" s="1924" t="s">
        <v>1021</v>
      </c>
      <c r="L52" s="2438" t="str">
        <f>J6</f>
        <v xml:space="preserve">   Sangamon Valley CUSD 9 </v>
      </c>
      <c r="M52" s="2438"/>
      <c r="N52" s="2439"/>
    </row>
    <row r="53" spans="1:14" x14ac:dyDescent="0.2">
      <c r="A53" s="1982"/>
      <c r="B53" s="1983"/>
      <c r="C53" s="1983"/>
      <c r="D53" s="1983"/>
      <c r="E53" s="1983"/>
      <c r="F53" s="1983"/>
      <c r="G53" s="1983"/>
      <c r="H53" s="1983"/>
      <c r="I53" s="1983"/>
      <c r="J53" s="1983"/>
      <c r="K53" s="1924" t="s">
        <v>369</v>
      </c>
      <c r="L53" s="2440">
        <f>J7</f>
        <v>39055009026</v>
      </c>
      <c r="M53" s="2440"/>
      <c r="N53" s="2441"/>
    </row>
    <row r="54" spans="1:14" ht="13.5" thickBot="1" x14ac:dyDescent="0.25">
      <c r="A54" s="1982"/>
      <c r="B54" s="1983"/>
      <c r="C54" s="1983"/>
      <c r="D54" s="1983"/>
      <c r="E54" s="1983"/>
      <c r="F54" s="1983"/>
      <c r="G54" s="1983"/>
      <c r="H54" s="1983"/>
      <c r="I54" s="1983"/>
      <c r="J54" s="1983"/>
      <c r="K54" s="1983"/>
      <c r="L54" s="1983"/>
      <c r="M54" s="1983"/>
      <c r="N54" s="1984"/>
    </row>
    <row r="55" spans="1:14" x14ac:dyDescent="0.2">
      <c r="A55" s="2442"/>
      <c r="B55" s="2443"/>
      <c r="C55" s="2443"/>
      <c r="D55" s="1970"/>
      <c r="E55" s="1970"/>
      <c r="F55" s="1970"/>
      <c r="G55" s="2444" t="s">
        <v>2030</v>
      </c>
      <c r="H55" s="2444"/>
      <c r="I55" s="2444"/>
      <c r="J55" s="2444"/>
      <c r="K55" s="2444"/>
      <c r="L55" s="2444"/>
      <c r="M55" s="2444"/>
      <c r="N55" s="2445"/>
    </row>
    <row r="56" spans="1:14" ht="63.75" x14ac:dyDescent="0.2">
      <c r="A56" s="2446" t="s">
        <v>2031</v>
      </c>
      <c r="B56" s="2447"/>
      <c r="C56" s="2448"/>
      <c r="D56" s="1964" t="s">
        <v>2032</v>
      </c>
      <c r="E56" s="1964" t="s">
        <v>2033</v>
      </c>
      <c r="F56" s="1971"/>
      <c r="G56" s="1964" t="s">
        <v>2034</v>
      </c>
      <c r="H56" s="1964" t="s">
        <v>2035</v>
      </c>
      <c r="I56" s="1964" t="s">
        <v>2036</v>
      </c>
      <c r="J56" s="1964" t="s">
        <v>2037</v>
      </c>
      <c r="K56" s="1964" t="s">
        <v>2038</v>
      </c>
      <c r="L56" s="1964" t="s">
        <v>2039</v>
      </c>
      <c r="M56" s="1964" t="s">
        <v>2040</v>
      </c>
      <c r="N56" s="1965" t="s">
        <v>2047</v>
      </c>
    </row>
    <row r="57" spans="1:14" ht="24.75" customHeight="1" x14ac:dyDescent="0.2">
      <c r="A57" s="2449" t="s">
        <v>296</v>
      </c>
      <c r="B57" s="2450"/>
      <c r="C57" s="2450"/>
      <c r="D57" s="1966">
        <v>2361</v>
      </c>
      <c r="E57" s="1976">
        <f>'Expenditures 15-22'!K319</f>
        <v>0</v>
      </c>
      <c r="F57" s="1972"/>
      <c r="G57" s="2029"/>
      <c r="H57" s="2030"/>
      <c r="I57" s="2030"/>
      <c r="J57" s="2030"/>
      <c r="K57" s="2030"/>
      <c r="L57" s="2030"/>
      <c r="M57" s="2030"/>
      <c r="N57" s="1975">
        <f>IF((SUM(G57:M57))=E57,SUM(G57:M57),"Column N does not agree with Column E")</f>
        <v>0</v>
      </c>
    </row>
    <row r="58" spans="1:14" ht="24" customHeight="1" x14ac:dyDescent="0.2">
      <c r="A58" s="2426" t="s">
        <v>2041</v>
      </c>
      <c r="B58" s="2427"/>
      <c r="C58" s="2427"/>
      <c r="D58" s="1967">
        <v>2362</v>
      </c>
      <c r="E58" s="1977">
        <f>'Expenditures 15-22'!K320</f>
        <v>61929</v>
      </c>
      <c r="F58" s="1972"/>
      <c r="G58" s="2031"/>
      <c r="H58" s="2032"/>
      <c r="I58" s="2032"/>
      <c r="J58" s="2032"/>
      <c r="K58" s="2032"/>
      <c r="L58" s="2032"/>
      <c r="M58" s="2032">
        <v>61929</v>
      </c>
      <c r="N58" s="1975">
        <f>IF((SUM(G58:M58))=E58,SUM(G58:M58),"Column N does not agree with Column E")</f>
        <v>61929</v>
      </c>
    </row>
    <row r="59" spans="1:14" ht="24.75" customHeight="1" x14ac:dyDescent="0.2">
      <c r="A59" s="2420" t="s">
        <v>297</v>
      </c>
      <c r="B59" s="2421"/>
      <c r="C59" s="2421"/>
      <c r="D59" s="1967">
        <v>2363</v>
      </c>
      <c r="E59" s="1977">
        <f>'Expenditures 15-22'!K321</f>
        <v>0</v>
      </c>
      <c r="F59" s="1972"/>
      <c r="G59" s="2031"/>
      <c r="H59" s="2032"/>
      <c r="I59" s="2032"/>
      <c r="J59" s="2032"/>
      <c r="K59" s="2032"/>
      <c r="L59" s="2032"/>
      <c r="M59" s="2032"/>
      <c r="N59" s="1975">
        <f>IF((SUM(G59:M59))=E59,SUM(G59:M59),"Column N does not agree with Column E")</f>
        <v>0</v>
      </c>
    </row>
    <row r="60" spans="1:14" ht="24" customHeight="1" x14ac:dyDescent="0.2">
      <c r="A60" s="2420" t="s">
        <v>236</v>
      </c>
      <c r="B60" s="2421"/>
      <c r="C60" s="2421"/>
      <c r="D60" s="1967">
        <v>2364</v>
      </c>
      <c r="E60" s="1977">
        <f>'Expenditures 15-22'!K322</f>
        <v>85543</v>
      </c>
      <c r="F60" s="1972"/>
      <c r="G60" s="2031"/>
      <c r="H60" s="2032"/>
      <c r="I60" s="2032"/>
      <c r="J60" s="2032"/>
      <c r="K60" s="2032"/>
      <c r="L60" s="2032"/>
      <c r="M60" s="2032">
        <v>85543</v>
      </c>
      <c r="N60" s="1975">
        <f t="shared" ref="N60:N67" si="4">IF((SUM(G60:M60))=E60,SUM(G60:M60),"Column N does not agree with Column E")</f>
        <v>85543</v>
      </c>
    </row>
    <row r="61" spans="1:14" ht="24.75" customHeight="1" x14ac:dyDescent="0.2">
      <c r="A61" s="2420" t="s">
        <v>697</v>
      </c>
      <c r="B61" s="2421"/>
      <c r="C61" s="2421"/>
      <c r="D61" s="1967">
        <v>2365</v>
      </c>
      <c r="E61" s="1977">
        <f>'Expenditures 15-22'!K323</f>
        <v>0</v>
      </c>
      <c r="F61" s="1972"/>
      <c r="G61" s="2031"/>
      <c r="H61" s="2032"/>
      <c r="I61" s="2032"/>
      <c r="J61" s="2032"/>
      <c r="K61" s="2032"/>
      <c r="L61" s="2032"/>
      <c r="M61" s="2032"/>
      <c r="N61" s="1975">
        <f t="shared" si="4"/>
        <v>0</v>
      </c>
    </row>
    <row r="62" spans="1:14" ht="24" customHeight="1" x14ac:dyDescent="0.2">
      <c r="A62" s="2420" t="s">
        <v>237</v>
      </c>
      <c r="B62" s="2421"/>
      <c r="C62" s="2421"/>
      <c r="D62" s="1967">
        <v>2366</v>
      </c>
      <c r="E62" s="1977">
        <f>'Expenditures 15-22'!K324</f>
        <v>0</v>
      </c>
      <c r="F62" s="1972"/>
      <c r="G62" s="2031"/>
      <c r="H62" s="2032"/>
      <c r="I62" s="2032"/>
      <c r="J62" s="2032"/>
      <c r="K62" s="2032"/>
      <c r="L62" s="2032"/>
      <c r="M62" s="2032"/>
      <c r="N62" s="1975">
        <f t="shared" si="4"/>
        <v>0</v>
      </c>
    </row>
    <row r="63" spans="1:14" ht="24" customHeight="1" x14ac:dyDescent="0.2">
      <c r="A63" s="2426" t="s">
        <v>1022</v>
      </c>
      <c r="B63" s="2427"/>
      <c r="C63" s="2427"/>
      <c r="D63" s="1967">
        <v>2367</v>
      </c>
      <c r="E63" s="1977">
        <f>'Expenditures 15-22'!K325</f>
        <v>995</v>
      </c>
      <c r="F63" s="1972"/>
      <c r="G63" s="2031"/>
      <c r="H63" s="2032"/>
      <c r="I63" s="2032"/>
      <c r="J63" s="2032"/>
      <c r="K63" s="2032"/>
      <c r="L63" s="2032"/>
      <c r="M63" s="2032">
        <v>995</v>
      </c>
      <c r="N63" s="1975">
        <f t="shared" si="4"/>
        <v>995</v>
      </c>
    </row>
    <row r="64" spans="1:14" ht="24" customHeight="1" x14ac:dyDescent="0.2">
      <c r="A64" s="2420" t="s">
        <v>1023</v>
      </c>
      <c r="B64" s="2421"/>
      <c r="C64" s="2421"/>
      <c r="D64" s="1967">
        <v>2368</v>
      </c>
      <c r="E64" s="1977">
        <f>'Expenditures 15-22'!K326</f>
        <v>0</v>
      </c>
      <c r="F64" s="1972"/>
      <c r="G64" s="2031"/>
      <c r="H64" s="2032"/>
      <c r="I64" s="2032"/>
      <c r="J64" s="2032"/>
      <c r="K64" s="2032"/>
      <c r="L64" s="2032"/>
      <c r="M64" s="2032"/>
      <c r="N64" s="1975">
        <f t="shared" si="4"/>
        <v>0</v>
      </c>
    </row>
    <row r="65" spans="1:14" ht="24" customHeight="1" x14ac:dyDescent="0.2">
      <c r="A65" s="2420" t="s">
        <v>965</v>
      </c>
      <c r="B65" s="2421"/>
      <c r="C65" s="2421"/>
      <c r="D65" s="1967">
        <v>2369</v>
      </c>
      <c r="E65" s="1977">
        <f>'Expenditures 15-22'!K327</f>
        <v>13701</v>
      </c>
      <c r="F65" s="1972"/>
      <c r="G65" s="2031"/>
      <c r="H65" s="2032"/>
      <c r="I65" s="2032"/>
      <c r="J65" s="2032"/>
      <c r="K65" s="2032"/>
      <c r="L65" s="2032"/>
      <c r="M65" s="2032">
        <v>13701</v>
      </c>
      <c r="N65" s="1975">
        <f t="shared" si="4"/>
        <v>13701</v>
      </c>
    </row>
    <row r="66" spans="1:14" ht="24" customHeight="1" x14ac:dyDescent="0.2">
      <c r="A66" s="2420" t="s">
        <v>469</v>
      </c>
      <c r="B66" s="2421"/>
      <c r="C66" s="2421"/>
      <c r="D66" s="1967">
        <v>2371</v>
      </c>
      <c r="E66" s="1977">
        <f>'Expenditures 15-22'!K328</f>
        <v>0</v>
      </c>
      <c r="F66" s="1972"/>
      <c r="G66" s="2031"/>
      <c r="H66" s="2032"/>
      <c r="I66" s="2032"/>
      <c r="J66" s="2032"/>
      <c r="K66" s="2032"/>
      <c r="L66" s="2032"/>
      <c r="M66" s="2032"/>
      <c r="N66" s="1975">
        <f t="shared" si="4"/>
        <v>0</v>
      </c>
    </row>
    <row r="67" spans="1:14" ht="24.75" customHeight="1" x14ac:dyDescent="0.2">
      <c r="A67" s="2422" t="s">
        <v>2042</v>
      </c>
      <c r="B67" s="2423"/>
      <c r="C67" s="2423"/>
      <c r="D67" s="1969">
        <v>2372</v>
      </c>
      <c r="E67" s="1978">
        <f>'Expenditures 15-22'!K329</f>
        <v>0</v>
      </c>
      <c r="F67" s="1972"/>
      <c r="G67" s="2033"/>
      <c r="H67" s="2034"/>
      <c r="I67" s="2034"/>
      <c r="J67" s="2034"/>
      <c r="K67" s="2034"/>
      <c r="L67" s="2034"/>
      <c r="M67" s="2034"/>
      <c r="N67" s="1975">
        <f t="shared" si="4"/>
        <v>0</v>
      </c>
    </row>
    <row r="68" spans="1:14" x14ac:dyDescent="0.2">
      <c r="A68" s="2424" t="s">
        <v>1151</v>
      </c>
      <c r="B68" s="2425"/>
      <c r="C68" s="2425"/>
      <c r="D68" s="1970"/>
      <c r="E68" s="1974">
        <f>SUM(E57:E67)</f>
        <v>162168</v>
      </c>
      <c r="F68" s="1973"/>
      <c r="G68" s="1974">
        <f t="shared" ref="G68:N68" si="5">SUM(G57:G67)</f>
        <v>0</v>
      </c>
      <c r="H68" s="1974">
        <f t="shared" si="5"/>
        <v>0</v>
      </c>
      <c r="I68" s="1974">
        <f t="shared" si="5"/>
        <v>0</v>
      </c>
      <c r="J68" s="1974">
        <f t="shared" si="5"/>
        <v>0</v>
      </c>
      <c r="K68" s="1974">
        <f t="shared" si="5"/>
        <v>0</v>
      </c>
      <c r="L68" s="1974">
        <f t="shared" si="5"/>
        <v>0</v>
      </c>
      <c r="M68" s="1974">
        <f t="shared" si="5"/>
        <v>162168</v>
      </c>
      <c r="N68" s="1988">
        <f t="shared" si="5"/>
        <v>162168</v>
      </c>
    </row>
    <row r="69" spans="1:14" x14ac:dyDescent="0.2">
      <c r="A69" s="1989"/>
      <c r="B69" s="1990"/>
      <c r="C69" s="1990"/>
      <c r="D69" s="1990"/>
      <c r="E69" s="1990"/>
      <c r="F69" s="1990"/>
      <c r="G69" s="1990"/>
      <c r="H69" s="1990"/>
      <c r="I69" s="1990"/>
      <c r="J69" s="1990"/>
      <c r="K69" s="1990"/>
      <c r="L69" s="1990"/>
      <c r="M69" s="1990"/>
      <c r="N69" s="1991"/>
    </row>
    <row r="70" spans="1:14" ht="15.75" x14ac:dyDescent="0.25">
      <c r="A70" s="2023" t="s">
        <v>2043</v>
      </c>
      <c r="B70" s="1990"/>
      <c r="C70" s="1990"/>
      <c r="D70" s="1990"/>
      <c r="E70" s="1990"/>
      <c r="F70" s="1990"/>
      <c r="G70" s="1990"/>
      <c r="H70" s="1990"/>
      <c r="I70" s="1990"/>
      <c r="J70" s="1990"/>
      <c r="K70" s="1990"/>
      <c r="L70" s="1990"/>
      <c r="M70" s="1990"/>
      <c r="N70" s="1991"/>
    </row>
    <row r="71" spans="1:14" x14ac:dyDescent="0.2">
      <c r="A71" s="1989"/>
      <c r="B71" s="1990"/>
      <c r="C71" s="1990"/>
      <c r="D71" s="1990"/>
      <c r="E71" s="1990"/>
      <c r="F71" s="1990"/>
      <c r="G71" s="1990"/>
      <c r="H71" s="1990"/>
      <c r="I71" s="1990"/>
      <c r="J71" s="1990"/>
      <c r="K71" s="1990"/>
      <c r="L71" s="1990"/>
      <c r="M71" s="1990"/>
      <c r="N71" s="1991"/>
    </row>
    <row r="72" spans="1:14" x14ac:dyDescent="0.2">
      <c r="A72" s="1989"/>
      <c r="B72" s="1990"/>
      <c r="C72" s="1990"/>
      <c r="D72" s="1990"/>
      <c r="E72" s="1990"/>
      <c r="F72" s="1990"/>
      <c r="G72" s="1990"/>
      <c r="H72" s="1990"/>
      <c r="I72" s="1990"/>
      <c r="J72" s="1990"/>
      <c r="K72" s="1990"/>
      <c r="L72" s="1990"/>
      <c r="M72" s="1990"/>
      <c r="N72" s="1991"/>
    </row>
    <row r="73" spans="1:14" x14ac:dyDescent="0.2">
      <c r="A73" s="1989"/>
      <c r="B73" s="1990"/>
      <c r="C73" s="1990"/>
      <c r="D73" s="1990"/>
      <c r="E73" s="1990"/>
      <c r="F73" s="1990"/>
      <c r="G73" s="1990"/>
      <c r="H73" s="1990"/>
      <c r="I73" s="1990"/>
      <c r="J73" s="1990"/>
      <c r="K73" s="1990"/>
      <c r="L73" s="1990"/>
      <c r="M73" s="1990"/>
      <c r="N73" s="1991"/>
    </row>
    <row r="74" spans="1:14" x14ac:dyDescent="0.2">
      <c r="A74" s="1989"/>
      <c r="B74" s="1990"/>
      <c r="C74" s="1990"/>
      <c r="D74" s="1990"/>
      <c r="E74" s="1990"/>
      <c r="F74" s="1990"/>
      <c r="G74" s="1990"/>
      <c r="H74" s="1990"/>
      <c r="I74" s="1990"/>
      <c r="J74" s="1990"/>
      <c r="K74" s="1990"/>
      <c r="L74" s="1990"/>
      <c r="M74" s="1990"/>
      <c r="N74" s="1991"/>
    </row>
    <row r="75" spans="1:14" x14ac:dyDescent="0.2">
      <c r="A75" s="1989"/>
      <c r="B75" s="1990"/>
      <c r="C75" s="1990"/>
      <c r="D75" s="1990"/>
      <c r="E75" s="1990"/>
      <c r="F75" s="1990"/>
      <c r="G75" s="1990"/>
      <c r="H75" s="1990"/>
      <c r="I75" s="1990"/>
      <c r="J75" s="1990"/>
      <c r="K75" s="1990"/>
      <c r="L75" s="1990"/>
      <c r="M75" s="1990"/>
      <c r="N75" s="1991"/>
    </row>
    <row r="76" spans="1:14" x14ac:dyDescent="0.2">
      <c r="A76" s="1989"/>
      <c r="B76" s="1990"/>
      <c r="C76" s="1990"/>
      <c r="D76" s="1990"/>
      <c r="E76" s="1990"/>
      <c r="F76" s="1990"/>
      <c r="G76" s="1990"/>
      <c r="H76" s="1990"/>
      <c r="I76" s="1990"/>
      <c r="J76" s="1990"/>
      <c r="K76" s="1990"/>
      <c r="L76" s="1990"/>
      <c r="M76" s="1990"/>
      <c r="N76" s="1991"/>
    </row>
    <row r="77" spans="1:14" x14ac:dyDescent="0.2">
      <c r="A77" s="1989"/>
      <c r="B77" s="1990"/>
      <c r="C77" s="1990"/>
      <c r="D77" s="1990"/>
      <c r="E77" s="1990"/>
      <c r="F77" s="1990"/>
      <c r="G77" s="1990"/>
      <c r="H77" s="1990"/>
      <c r="I77" s="1990"/>
      <c r="J77" s="1990"/>
      <c r="K77" s="1990"/>
      <c r="L77" s="1990"/>
      <c r="M77" s="1990"/>
      <c r="N77" s="1991"/>
    </row>
    <row r="78" spans="1:14" x14ac:dyDescent="0.2">
      <c r="A78" s="1989"/>
      <c r="B78" s="1990"/>
      <c r="C78" s="1990"/>
      <c r="D78" s="1990"/>
      <c r="E78" s="1990"/>
      <c r="F78" s="1990"/>
      <c r="G78" s="1990"/>
      <c r="H78" s="1990"/>
      <c r="I78" s="1990"/>
      <c r="J78" s="1990"/>
      <c r="K78" s="1990"/>
      <c r="L78" s="1990"/>
      <c r="M78" s="1990"/>
      <c r="N78" s="1991"/>
    </row>
    <row r="79" spans="1:14" x14ac:dyDescent="0.2">
      <c r="A79" s="1989"/>
      <c r="B79" s="1990"/>
      <c r="C79" s="1990"/>
      <c r="D79" s="1990"/>
      <c r="E79" s="1990"/>
      <c r="F79" s="1990"/>
      <c r="G79" s="1990"/>
      <c r="H79" s="1990"/>
      <c r="I79" s="1990"/>
      <c r="J79" s="1990"/>
      <c r="K79" s="1990"/>
      <c r="L79" s="1990"/>
      <c r="M79" s="1990"/>
      <c r="N79" s="1991"/>
    </row>
    <row r="80" spans="1:14" x14ac:dyDescent="0.2">
      <c r="A80" s="1989"/>
      <c r="B80" s="1990"/>
      <c r="C80" s="1990"/>
      <c r="D80" s="1990"/>
      <c r="E80" s="1990"/>
      <c r="F80" s="1990"/>
      <c r="G80" s="1990"/>
      <c r="H80" s="1990"/>
      <c r="I80" s="1990"/>
      <c r="J80" s="1990"/>
      <c r="K80" s="1990"/>
      <c r="L80" s="1990"/>
      <c r="M80" s="1990"/>
      <c r="N80" s="1991"/>
    </row>
    <row r="81" spans="1:14" x14ac:dyDescent="0.2">
      <c r="A81" s="1989"/>
      <c r="B81" s="1990"/>
      <c r="C81" s="1990"/>
      <c r="D81" s="1990"/>
      <c r="E81" s="1990"/>
      <c r="F81" s="1990"/>
      <c r="G81" s="1990"/>
      <c r="H81" s="1990"/>
      <c r="I81" s="1990"/>
      <c r="J81" s="1990"/>
      <c r="K81" s="1990"/>
      <c r="L81" s="1990"/>
      <c r="M81" s="1990"/>
      <c r="N81" s="1991"/>
    </row>
    <row r="82" spans="1:14" x14ac:dyDescent="0.2">
      <c r="A82" s="1989"/>
      <c r="B82" s="1990"/>
      <c r="C82" s="1990"/>
      <c r="D82" s="1990"/>
      <c r="E82" s="1990"/>
      <c r="F82" s="1990"/>
      <c r="G82" s="1990"/>
      <c r="H82" s="1990"/>
      <c r="I82" s="1990"/>
      <c r="J82" s="1990"/>
      <c r="K82" s="1990"/>
      <c r="L82" s="1990"/>
      <c r="M82" s="1990"/>
      <c r="N82" s="1991"/>
    </row>
    <row r="83" spans="1:14" ht="13.5" thickBot="1" x14ac:dyDescent="0.25">
      <c r="A83" s="1992"/>
      <c r="B83" s="1993"/>
      <c r="C83" s="1993"/>
      <c r="D83" s="1993"/>
      <c r="E83" s="1993"/>
      <c r="F83" s="1993"/>
      <c r="G83" s="1993"/>
      <c r="H83" s="1993"/>
      <c r="I83" s="1993"/>
      <c r="J83" s="1993"/>
      <c r="K83" s="1993"/>
      <c r="L83" s="1993"/>
      <c r="M83" s="1993"/>
      <c r="N83" s="1994"/>
    </row>
  </sheetData>
  <sheetProtection algorithmName="SHA-512" hashValue="xIU02M95jK2FV1K3zX9lBMhbfMyneir9nOjRIaoPIL6YIqQw9hMOLVAaGVqnUFh3BLM/Pi0BFms3hszx6xTAUA==" saltValue="srg49JXTmzQ7jkBFapPaDA==" spinCount="100000" sheet="1" objects="1" scenarios="1"/>
  <mergeCells count="34">
    <mergeCell ref="F30:H30"/>
    <mergeCell ref="J6:L6"/>
    <mergeCell ref="A7:E7"/>
    <mergeCell ref="J7:L7"/>
    <mergeCell ref="A11:C11"/>
    <mergeCell ref="B18:D18"/>
    <mergeCell ref="B20:D20"/>
    <mergeCell ref="C27:D27"/>
    <mergeCell ref="F27:H27"/>
    <mergeCell ref="F28:H28"/>
    <mergeCell ref="C29:D29"/>
    <mergeCell ref="F29:H29"/>
    <mergeCell ref="A58:C58"/>
    <mergeCell ref="C34:J35"/>
    <mergeCell ref="C37:J38"/>
    <mergeCell ref="C40:J40"/>
    <mergeCell ref="A43:N43"/>
    <mergeCell ref="A46:N47"/>
    <mergeCell ref="L52:N52"/>
    <mergeCell ref="L53:N53"/>
    <mergeCell ref="A55:C55"/>
    <mergeCell ref="G55:N55"/>
    <mergeCell ref="A56:C56"/>
    <mergeCell ref="A57:C57"/>
    <mergeCell ref="A65:C65"/>
    <mergeCell ref="A66:C66"/>
    <mergeCell ref="A67:C67"/>
    <mergeCell ref="A68:C68"/>
    <mergeCell ref="A59:C59"/>
    <mergeCell ref="A60:C60"/>
    <mergeCell ref="A61:C61"/>
    <mergeCell ref="A62:C62"/>
    <mergeCell ref="A63:C63"/>
    <mergeCell ref="A64:C64"/>
  </mergeCells>
  <pageMargins left="0.5" right="0.5" top="0.5" bottom="0.5" header="0.3" footer="0.3"/>
  <pageSetup scale="74" firstPageNumber="32" fitToHeight="0" orientation="landscape" useFirstPageNumber="1" r:id="rId1"/>
  <headerFooter>
    <oddHeader>&amp;RPage &amp;P</oddHeader>
  </headerFooter>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B30" sqref="B30"/>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1057</v>
      </c>
      <c r="C1" s="158" t="s">
        <v>1159</v>
      </c>
      <c r="D1" s="158"/>
      <c r="E1" s="158"/>
    </row>
    <row r="2" spans="1:5" ht="12.75" thickTop="1" x14ac:dyDescent="0.2">
      <c r="A2" s="159"/>
      <c r="B2" s="159"/>
      <c r="C2" s="159" t="s">
        <v>1159</v>
      </c>
      <c r="D2" s="160" t="s">
        <v>677</v>
      </c>
      <c r="E2" s="161" t="s">
        <v>1089</v>
      </c>
    </row>
    <row r="3" spans="1:5" x14ac:dyDescent="0.2">
      <c r="C3" s="157" t="s">
        <v>1159</v>
      </c>
      <c r="D3" s="162"/>
    </row>
    <row r="4" spans="1:5" x14ac:dyDescent="0.2">
      <c r="A4" s="163" t="s">
        <v>1830</v>
      </c>
      <c r="C4" s="157" t="s">
        <v>1159</v>
      </c>
      <c r="D4" s="164" t="s">
        <v>10</v>
      </c>
      <c r="E4" s="165" t="s">
        <v>22</v>
      </c>
    </row>
    <row r="5" spans="1:5" x14ac:dyDescent="0.2">
      <c r="A5" s="163" t="s">
        <v>1832</v>
      </c>
      <c r="C5" s="157" t="s">
        <v>1159</v>
      </c>
      <c r="D5" s="164" t="s">
        <v>10</v>
      </c>
      <c r="E5" s="165" t="s">
        <v>22</v>
      </c>
    </row>
    <row r="6" spans="1:5" x14ac:dyDescent="0.2">
      <c r="A6" s="163" t="s">
        <v>1831</v>
      </c>
      <c r="C6" s="157" t="s">
        <v>1159</v>
      </c>
      <c r="D6" s="162" t="s">
        <v>11</v>
      </c>
      <c r="E6" s="165" t="s">
        <v>935</v>
      </c>
    </row>
    <row r="7" spans="1:5" x14ac:dyDescent="0.2">
      <c r="A7" s="163" t="s">
        <v>1833</v>
      </c>
      <c r="C7" s="157" t="s">
        <v>1159</v>
      </c>
      <c r="D7" s="164" t="s">
        <v>12</v>
      </c>
      <c r="E7" s="165" t="s">
        <v>936</v>
      </c>
    </row>
    <row r="8" spans="1:5" x14ac:dyDescent="0.2">
      <c r="A8" s="163" t="s">
        <v>379</v>
      </c>
      <c r="C8" s="157" t="s">
        <v>1159</v>
      </c>
      <c r="D8" s="164"/>
      <c r="E8" s="166"/>
    </row>
    <row r="9" spans="1:5" x14ac:dyDescent="0.2">
      <c r="B9" s="162" t="s">
        <v>666</v>
      </c>
      <c r="C9" s="162" t="s">
        <v>1159</v>
      </c>
      <c r="D9" s="164" t="s">
        <v>13</v>
      </c>
      <c r="E9" s="165" t="s">
        <v>23</v>
      </c>
    </row>
    <row r="10" spans="1:5" x14ac:dyDescent="0.2">
      <c r="B10" s="162" t="s">
        <v>968</v>
      </c>
      <c r="C10" s="157" t="s">
        <v>1159</v>
      </c>
      <c r="D10" s="164"/>
      <c r="E10" s="166"/>
    </row>
    <row r="11" spans="1:5" x14ac:dyDescent="0.2">
      <c r="B11" s="162" t="s">
        <v>1834</v>
      </c>
      <c r="C11" s="157" t="s">
        <v>1159</v>
      </c>
      <c r="D11" s="164" t="s">
        <v>14</v>
      </c>
      <c r="E11" s="165" t="s">
        <v>1146</v>
      </c>
    </row>
    <row r="12" spans="1:5" x14ac:dyDescent="0.2">
      <c r="B12" s="164" t="s">
        <v>1835</v>
      </c>
      <c r="C12" s="157" t="s">
        <v>1159</v>
      </c>
      <c r="D12" s="164" t="s">
        <v>15</v>
      </c>
      <c r="E12" s="165" t="s">
        <v>1032</v>
      </c>
    </row>
    <row r="13" spans="1:5" x14ac:dyDescent="0.2">
      <c r="B13" s="162" t="s">
        <v>1139</v>
      </c>
      <c r="C13" s="157" t="s">
        <v>1159</v>
      </c>
      <c r="D13" s="164" t="s">
        <v>16</v>
      </c>
      <c r="E13" s="165" t="s">
        <v>630</v>
      </c>
    </row>
    <row r="14" spans="1:5" x14ac:dyDescent="0.2">
      <c r="A14" s="163" t="s">
        <v>504</v>
      </c>
      <c r="B14" s="162"/>
      <c r="D14" s="164"/>
      <c r="E14" s="166"/>
    </row>
    <row r="15" spans="1:5" x14ac:dyDescent="0.2">
      <c r="A15" s="167"/>
      <c r="B15" s="157" t="s">
        <v>1836</v>
      </c>
      <c r="C15" s="157" t="s">
        <v>1159</v>
      </c>
      <c r="D15" s="164" t="s">
        <v>17</v>
      </c>
      <c r="E15" s="165" t="s">
        <v>631</v>
      </c>
    </row>
    <row r="16" spans="1:5" x14ac:dyDescent="0.2">
      <c r="A16" s="167"/>
      <c r="B16" s="157" t="s">
        <v>1837</v>
      </c>
      <c r="C16" s="157" t="s">
        <v>1159</v>
      </c>
      <c r="D16" s="164" t="s">
        <v>676</v>
      </c>
      <c r="E16" s="165" t="s">
        <v>1033</v>
      </c>
    </row>
    <row r="17" spans="1:5" x14ac:dyDescent="0.2">
      <c r="B17" s="162" t="s">
        <v>981</v>
      </c>
      <c r="C17" s="157" t="s">
        <v>1159</v>
      </c>
    </row>
    <row r="18" spans="1:5" x14ac:dyDescent="0.2">
      <c r="B18" s="162" t="s">
        <v>1843</v>
      </c>
      <c r="D18" s="164" t="s">
        <v>18</v>
      </c>
      <c r="E18" s="165" t="s">
        <v>1034</v>
      </c>
    </row>
    <row r="19" spans="1:5" x14ac:dyDescent="0.2">
      <c r="A19" s="163" t="s">
        <v>1090</v>
      </c>
      <c r="C19" s="157" t="s">
        <v>1159</v>
      </c>
      <c r="D19" s="164"/>
      <c r="E19" s="166"/>
    </row>
    <row r="20" spans="1:5" x14ac:dyDescent="0.2">
      <c r="B20" s="162" t="s">
        <v>1838</v>
      </c>
      <c r="C20" s="157" t="s">
        <v>1159</v>
      </c>
      <c r="D20" s="164" t="s">
        <v>19</v>
      </c>
      <c r="E20" s="165" t="s">
        <v>51</v>
      </c>
    </row>
    <row r="21" spans="1:5" x14ac:dyDescent="0.2">
      <c r="B21" s="162" t="s">
        <v>1839</v>
      </c>
      <c r="C21" s="157" t="s">
        <v>1159</v>
      </c>
      <c r="D21" s="164" t="s">
        <v>20</v>
      </c>
      <c r="E21" s="165" t="s">
        <v>1593</v>
      </c>
    </row>
    <row r="22" spans="1:5" x14ac:dyDescent="0.2">
      <c r="A22" s="163"/>
      <c r="B22" s="157" t="s">
        <v>1827</v>
      </c>
      <c r="C22" s="157" t="s">
        <v>1159</v>
      </c>
      <c r="D22" s="162" t="s">
        <v>1829</v>
      </c>
      <c r="E22" s="1470" t="s">
        <v>1594</v>
      </c>
    </row>
    <row r="23" spans="1:5" x14ac:dyDescent="0.2">
      <c r="A23" s="163"/>
      <c r="B23" s="157" t="s">
        <v>1828</v>
      </c>
      <c r="D23" s="162" t="s">
        <v>632</v>
      </c>
      <c r="E23" s="1470" t="s">
        <v>953</v>
      </c>
    </row>
    <row r="24" spans="1:5" x14ac:dyDescent="0.2">
      <c r="A24" s="163" t="s">
        <v>1592</v>
      </c>
      <c r="C24" s="157" t="s">
        <v>1159</v>
      </c>
      <c r="D24" s="162" t="s">
        <v>1377</v>
      </c>
      <c r="E24" s="165" t="s">
        <v>954</v>
      </c>
    </row>
    <row r="25" spans="1:5" x14ac:dyDescent="0.2">
      <c r="A25" s="163" t="s">
        <v>1840</v>
      </c>
      <c r="C25" s="157" t="s">
        <v>1159</v>
      </c>
      <c r="D25" s="164" t="s">
        <v>21</v>
      </c>
      <c r="E25" s="1470" t="s">
        <v>2048</v>
      </c>
    </row>
    <row r="26" spans="1:5" x14ac:dyDescent="0.2">
      <c r="A26" s="163" t="s">
        <v>1841</v>
      </c>
      <c r="C26" s="157" t="s">
        <v>1159</v>
      </c>
      <c r="D26" s="164" t="s">
        <v>559</v>
      </c>
      <c r="E26" s="1470" t="s">
        <v>678</v>
      </c>
    </row>
    <row r="27" spans="1:5" x14ac:dyDescent="0.2">
      <c r="A27" s="163" t="s">
        <v>1842</v>
      </c>
      <c r="C27" s="157" t="s">
        <v>1159</v>
      </c>
      <c r="D27" s="164" t="s">
        <v>553</v>
      </c>
      <c r="E27" s="1470" t="s">
        <v>1350</v>
      </c>
    </row>
    <row r="28" spans="1:5" x14ac:dyDescent="0.2">
      <c r="A28" s="163" t="s">
        <v>1844</v>
      </c>
      <c r="D28" s="164" t="s">
        <v>679</v>
      </c>
      <c r="E28" s="1470" t="s">
        <v>1359</v>
      </c>
    </row>
    <row r="29" spans="1:5" x14ac:dyDescent="0.2">
      <c r="A29" s="163" t="s">
        <v>1845</v>
      </c>
      <c r="D29" s="164" t="s">
        <v>1378</v>
      </c>
      <c r="E29" s="1470" t="s">
        <v>2049</v>
      </c>
    </row>
    <row r="30" spans="1:5" x14ac:dyDescent="0.2">
      <c r="A30" s="168" t="s">
        <v>1846</v>
      </c>
      <c r="C30" s="157" t="s">
        <v>1159</v>
      </c>
      <c r="D30" s="164" t="s">
        <v>40</v>
      </c>
      <c r="E30" s="165" t="s">
        <v>975</v>
      </c>
    </row>
    <row r="31" spans="1:5" x14ac:dyDescent="0.2">
      <c r="A31" s="163" t="s">
        <v>1504</v>
      </c>
      <c r="C31" s="157" t="s">
        <v>1159</v>
      </c>
      <c r="D31" s="162"/>
      <c r="E31" s="166"/>
    </row>
    <row r="32" spans="1:5" x14ac:dyDescent="0.2">
      <c r="B32" s="162" t="s">
        <v>1847</v>
      </c>
      <c r="C32" s="157" t="s">
        <v>1159</v>
      </c>
      <c r="D32" s="164" t="s">
        <v>1505</v>
      </c>
      <c r="E32" s="165" t="s">
        <v>2050</v>
      </c>
    </row>
    <row r="33" spans="1:5" x14ac:dyDescent="0.2">
      <c r="A33" s="167"/>
      <c r="D33" s="164"/>
      <c r="E33" s="166"/>
    </row>
    <row r="34" spans="1:5" x14ac:dyDescent="0.2">
      <c r="A34" s="167"/>
      <c r="D34" s="164"/>
      <c r="E34" s="166"/>
    </row>
    <row r="35" spans="1:5" ht="15.75" customHeight="1" thickBot="1" x14ac:dyDescent="0.25">
      <c r="A35" s="2154" t="s">
        <v>1056</v>
      </c>
      <c r="B35" s="2154"/>
      <c r="C35" s="2154"/>
      <c r="D35" s="2154"/>
      <c r="E35" s="2154"/>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51" t="s">
        <v>686</v>
      </c>
      <c r="B40" s="2151"/>
      <c r="C40" s="2151"/>
      <c r="D40" s="2151"/>
      <c r="E40" s="2151"/>
    </row>
    <row r="41" spans="1:5" x14ac:dyDescent="0.2">
      <c r="A41" s="2152" t="s">
        <v>1591</v>
      </c>
      <c r="B41" s="2152"/>
      <c r="C41" s="2152"/>
      <c r="D41" s="2152"/>
      <c r="E41" s="2152"/>
    </row>
    <row r="42" spans="1:5" ht="12.75" customHeight="1" x14ac:dyDescent="0.2">
      <c r="A42" s="2153" t="s">
        <v>1015</v>
      </c>
      <c r="B42" s="2153"/>
      <c r="C42" s="2153"/>
      <c r="D42" s="2153"/>
      <c r="E42" s="2153"/>
    </row>
    <row r="43" spans="1:5" ht="6.75" customHeight="1" x14ac:dyDescent="0.2">
      <c r="A43" s="162"/>
      <c r="B43" s="171"/>
    </row>
    <row r="44" spans="1:5" x14ac:dyDescent="0.2">
      <c r="A44" s="180" t="s">
        <v>976</v>
      </c>
      <c r="B44" s="181" t="s">
        <v>1870</v>
      </c>
    </row>
    <row r="45" spans="1:5" ht="6.75" customHeight="1" x14ac:dyDescent="0.2">
      <c r="A45" s="182"/>
      <c r="B45" s="181"/>
    </row>
    <row r="46" spans="1:5" x14ac:dyDescent="0.2">
      <c r="A46" s="180" t="s">
        <v>977</v>
      </c>
      <c r="B46" s="164" t="s">
        <v>1596</v>
      </c>
    </row>
    <row r="47" spans="1:5" ht="9.75" customHeight="1" x14ac:dyDescent="0.2">
      <c r="A47" s="184"/>
      <c r="B47" s="183"/>
    </row>
    <row r="48" spans="1:5" x14ac:dyDescent="0.2">
      <c r="A48" s="164" t="s">
        <v>1595</v>
      </c>
      <c r="B48" s="164" t="s">
        <v>1600</v>
      </c>
      <c r="C48" s="172"/>
    </row>
    <row r="49" spans="1:3" ht="9.75" customHeight="1" x14ac:dyDescent="0.2">
      <c r="A49" s="183"/>
      <c r="B49" s="183"/>
      <c r="C49" s="172"/>
    </row>
    <row r="50" spans="1:3" x14ac:dyDescent="0.2">
      <c r="A50" s="195" t="s">
        <v>1597</v>
      </c>
      <c r="B50" s="193" t="s">
        <v>1601</v>
      </c>
    </row>
    <row r="51" spans="1:3" x14ac:dyDescent="0.2">
      <c r="B51" s="164" t="s">
        <v>1748</v>
      </c>
    </row>
    <row r="52" spans="1:3" x14ac:dyDescent="0.2">
      <c r="A52" s="185"/>
      <c r="B52" s="183" t="s">
        <v>1768</v>
      </c>
    </row>
    <row r="53" spans="1:3" ht="4.5" customHeight="1" x14ac:dyDescent="0.2">
      <c r="A53" s="185"/>
      <c r="B53" s="185"/>
    </row>
    <row r="54" spans="1:3" x14ac:dyDescent="0.2">
      <c r="A54" s="185"/>
      <c r="B54" s="196" t="s">
        <v>1598</v>
      </c>
    </row>
    <row r="55" spans="1:3" ht="8.25" customHeight="1" x14ac:dyDescent="0.2">
      <c r="A55" s="185"/>
      <c r="B55" s="186"/>
    </row>
    <row r="56" spans="1:3" x14ac:dyDescent="0.2">
      <c r="A56" s="187"/>
      <c r="B56" s="164" t="s">
        <v>1749</v>
      </c>
    </row>
    <row r="57" spans="1:3" x14ac:dyDescent="0.2">
      <c r="A57" s="188"/>
      <c r="B57" s="185" t="s">
        <v>1751</v>
      </c>
    </row>
    <row r="58" spans="1:3" x14ac:dyDescent="0.2">
      <c r="A58" s="189"/>
      <c r="B58" s="185" t="s">
        <v>1752</v>
      </c>
    </row>
    <row r="59" spans="1:3" x14ac:dyDescent="0.2">
      <c r="A59" s="190"/>
      <c r="B59" s="1256" t="s">
        <v>1753</v>
      </c>
    </row>
    <row r="60" spans="1:3" x14ac:dyDescent="0.2">
      <c r="A60" s="191"/>
      <c r="B60" s="1256" t="s">
        <v>1754</v>
      </c>
    </row>
    <row r="61" spans="1:3" ht="6" customHeight="1" x14ac:dyDescent="0.2">
      <c r="A61" s="192"/>
      <c r="B61" s="184"/>
    </row>
    <row r="62" spans="1:3" x14ac:dyDescent="0.2">
      <c r="A62" s="164" t="s">
        <v>1599</v>
      </c>
      <c r="B62" s="193" t="s">
        <v>1750</v>
      </c>
    </row>
    <row r="63" spans="1:3" x14ac:dyDescent="0.2">
      <c r="A63" s="183"/>
      <c r="B63" s="164" t="s">
        <v>1765</v>
      </c>
    </row>
    <row r="64" spans="1:3" x14ac:dyDescent="0.2">
      <c r="A64" s="190"/>
      <c r="B64" s="1258" t="s">
        <v>1755</v>
      </c>
    </row>
    <row r="65" spans="1:9" x14ac:dyDescent="0.2">
      <c r="A65" s="183"/>
      <c r="B65" s="164" t="s">
        <v>1766</v>
      </c>
    </row>
    <row r="66" spans="1:9" x14ac:dyDescent="0.2">
      <c r="A66" s="185"/>
      <c r="B66" s="185" t="s">
        <v>1756</v>
      </c>
    </row>
    <row r="67" spans="1:9" ht="12" customHeight="1" x14ac:dyDescent="0.2">
      <c r="A67" s="183"/>
      <c r="B67" s="164" t="s">
        <v>1767</v>
      </c>
    </row>
    <row r="68" spans="1:9" x14ac:dyDescent="0.2">
      <c r="A68" s="184"/>
      <c r="B68" s="185" t="s">
        <v>1757</v>
      </c>
    </row>
    <row r="69" spans="1:9" x14ac:dyDescent="0.2">
      <c r="A69" s="185"/>
      <c r="B69" s="183" t="s">
        <v>1758</v>
      </c>
    </row>
    <row r="70" spans="1:9" ht="13.5" customHeight="1" x14ac:dyDescent="0.2">
      <c r="A70" s="185"/>
      <c r="B70" s="183" t="s">
        <v>1759</v>
      </c>
    </row>
    <row r="71" spans="1:9" ht="12" customHeight="1" x14ac:dyDescent="0.2">
      <c r="A71" s="187"/>
      <c r="B71" s="1257" t="s">
        <v>1602</v>
      </c>
    </row>
    <row r="72" spans="1:9" ht="9" customHeight="1" x14ac:dyDescent="0.2">
      <c r="A72" s="187"/>
      <c r="B72" s="194"/>
    </row>
    <row r="73" spans="1:9" x14ac:dyDescent="0.2">
      <c r="A73" s="184" t="s">
        <v>1603</v>
      </c>
      <c r="B73" s="164" t="s">
        <v>1761</v>
      </c>
    </row>
    <row r="74" spans="1:9" x14ac:dyDescent="0.2">
      <c r="A74" s="184"/>
      <c r="B74" s="164" t="s">
        <v>1760</v>
      </c>
    </row>
    <row r="75" spans="1:9" ht="8.25" customHeight="1" x14ac:dyDescent="0.2">
      <c r="A75" s="184"/>
      <c r="B75" s="184"/>
    </row>
    <row r="76" spans="1:9" ht="12.2" customHeight="1" x14ac:dyDescent="0.2">
      <c r="A76" s="184" t="s">
        <v>1604</v>
      </c>
      <c r="B76" s="193" t="s">
        <v>1762</v>
      </c>
    </row>
    <row r="77" spans="1:9" ht="12.2" customHeight="1" x14ac:dyDescent="0.2">
      <c r="A77" s="185"/>
      <c r="B77" s="164" t="s">
        <v>1605</v>
      </c>
      <c r="C77" s="174"/>
      <c r="D77" s="175"/>
      <c r="E77" s="176"/>
      <c r="F77" s="176"/>
      <c r="G77" s="176"/>
      <c r="H77" s="176"/>
      <c r="I77" s="176"/>
    </row>
    <row r="78" spans="1:9" ht="11.25" customHeight="1" x14ac:dyDescent="0.2">
      <c r="A78" s="185"/>
      <c r="B78" s="185" t="s">
        <v>1764</v>
      </c>
      <c r="C78" s="174"/>
      <c r="D78" s="177"/>
      <c r="E78" s="177"/>
      <c r="F78" s="177"/>
      <c r="G78" s="177"/>
      <c r="H78" s="177"/>
      <c r="I78" s="176"/>
    </row>
    <row r="79" spans="1:9" ht="12.2" customHeight="1" x14ac:dyDescent="0.2">
      <c r="A79" s="185"/>
      <c r="B79" s="164" t="s">
        <v>1606</v>
      </c>
      <c r="C79" s="174"/>
      <c r="D79" s="177"/>
      <c r="E79" s="177"/>
      <c r="F79" s="177"/>
      <c r="G79" s="177"/>
      <c r="H79" s="177"/>
      <c r="I79" s="176"/>
    </row>
    <row r="80" spans="1:9" ht="11.25" customHeight="1" x14ac:dyDescent="0.2">
      <c r="A80" s="184"/>
      <c r="B80" s="185" t="s">
        <v>1763</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K/rmXEbXfwR+2/SL3Icmim04tVlS2XSw8L0S+QW6A/jmvukcKY0lV+zSn3fDlPVbkRTmK1tKagLe1TE6OZUMA==" saltValue="aqtXvxxAbW7MeradtUghRQ=="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 Tort 32-33'!A1" display="32-33" xr:uid="{00000000-0004-0000-0100-000012000000}"/>
    <hyperlink ref="E26" location="'Itemization 34'!A1" display="34" xr:uid="{00000000-0004-0000-0100-000013000000}"/>
    <hyperlink ref="E27" location="'REF 35'!A1" display="35" xr:uid="{00000000-0004-0000-0100-000014000000}"/>
    <hyperlink ref="E28" location="'Opinion-Notes 36'!A1" display="36" xr:uid="{00000000-0004-0000-0100-000015000000}"/>
    <hyperlink ref="E29" location="'DeficitAFRSum Calc 37'!A1" display="37"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D65"/>
  <sheetViews>
    <sheetView showGridLines="0" zoomScale="110" zoomScaleNormal="110" workbookViewId="0">
      <selection activeCell="B30" sqref="B30"/>
    </sheetView>
  </sheetViews>
  <sheetFormatPr defaultRowHeight="12.75" x14ac:dyDescent="0.2"/>
  <cols>
    <col min="1" max="1" width="3" style="307" customWidth="1"/>
    <col min="2" max="2" width="38.5703125" style="307" customWidth="1"/>
    <col min="3" max="3" width="3.140625" style="307" customWidth="1"/>
    <col min="4" max="16384" width="9.140625" style="307"/>
  </cols>
  <sheetData>
    <row r="2" spans="1:4" x14ac:dyDescent="0.2">
      <c r="A2" s="366" t="s">
        <v>256</v>
      </c>
    </row>
    <row r="3" spans="1:4" x14ac:dyDescent="0.2">
      <c r="A3" s="307" t="s">
        <v>257</v>
      </c>
    </row>
    <row r="5" spans="1:4" x14ac:dyDescent="0.2">
      <c r="A5" s="847">
        <v>1</v>
      </c>
      <c r="B5" s="307" t="s">
        <v>2078</v>
      </c>
    </row>
    <row r="6" spans="1:4" x14ac:dyDescent="0.2">
      <c r="A6" s="847">
        <v>2</v>
      </c>
      <c r="B6" s="307" t="s">
        <v>2079</v>
      </c>
    </row>
    <row r="7" spans="1:4" x14ac:dyDescent="0.2">
      <c r="A7" s="847">
        <v>3</v>
      </c>
      <c r="B7" s="307" t="s">
        <v>2080</v>
      </c>
      <c r="C7" s="307" t="s">
        <v>952</v>
      </c>
      <c r="D7" s="2035">
        <v>2951</v>
      </c>
    </row>
    <row r="8" spans="1:4" x14ac:dyDescent="0.2">
      <c r="A8" s="847">
        <v>4</v>
      </c>
    </row>
    <row r="9" spans="1:4" x14ac:dyDescent="0.2">
      <c r="A9" s="848"/>
      <c r="B9" s="307" t="s">
        <v>2081</v>
      </c>
    </row>
    <row r="10" spans="1:4" x14ac:dyDescent="0.2">
      <c r="A10" s="848"/>
      <c r="B10" s="307" t="s">
        <v>2079</v>
      </c>
    </row>
    <row r="11" spans="1:4" x14ac:dyDescent="0.2">
      <c r="A11" s="848"/>
      <c r="B11" s="307" t="s">
        <v>2082</v>
      </c>
      <c r="D11" s="2035">
        <v>58914</v>
      </c>
    </row>
    <row r="12" spans="1:4" x14ac:dyDescent="0.2">
      <c r="A12" s="848"/>
      <c r="B12" s="307" t="s">
        <v>2083</v>
      </c>
      <c r="D12" s="2035">
        <v>10000</v>
      </c>
    </row>
    <row r="13" spans="1:4" x14ac:dyDescent="0.2">
      <c r="A13" s="848"/>
      <c r="B13" s="307" t="s">
        <v>2084</v>
      </c>
      <c r="D13" s="2035">
        <v>9949</v>
      </c>
    </row>
    <row r="14" spans="1:4" x14ac:dyDescent="0.2">
      <c r="A14" s="848"/>
      <c r="B14" s="307" t="s">
        <v>2085</v>
      </c>
      <c r="D14" s="2035">
        <v>13524</v>
      </c>
    </row>
    <row r="15" spans="1:4" x14ac:dyDescent="0.2">
      <c r="A15" s="848"/>
      <c r="B15" s="307" t="s">
        <v>2086</v>
      </c>
    </row>
    <row r="16" spans="1:4" x14ac:dyDescent="0.2">
      <c r="A16" s="848"/>
      <c r="B16" s="307" t="s">
        <v>2087</v>
      </c>
      <c r="D16" s="2035">
        <v>13987</v>
      </c>
    </row>
    <row r="17" spans="1:4" x14ac:dyDescent="0.2">
      <c r="A17" s="848"/>
      <c r="B17" s="307" t="s">
        <v>2085</v>
      </c>
      <c r="D17" s="2035">
        <v>1926</v>
      </c>
    </row>
    <row r="18" spans="1:4" x14ac:dyDescent="0.2">
      <c r="A18" s="848"/>
      <c r="B18" s="307" t="s">
        <v>2088</v>
      </c>
    </row>
    <row r="19" spans="1:4" x14ac:dyDescent="0.2">
      <c r="A19" s="848"/>
      <c r="B19" s="307" t="s">
        <v>2089</v>
      </c>
      <c r="D19" s="2035">
        <v>2205</v>
      </c>
    </row>
    <row r="20" spans="1:4" x14ac:dyDescent="0.2">
      <c r="A20" s="848"/>
      <c r="B20" s="307" t="s">
        <v>2090</v>
      </c>
      <c r="D20" s="307">
        <v>400</v>
      </c>
    </row>
    <row r="21" spans="1:4" x14ac:dyDescent="0.2">
      <c r="A21" s="848"/>
      <c r="B21" s="307" t="s">
        <v>2091</v>
      </c>
    </row>
    <row r="22" spans="1:4" x14ac:dyDescent="0.2">
      <c r="A22" s="848"/>
      <c r="B22" s="307" t="s">
        <v>2092</v>
      </c>
      <c r="D22" s="2035">
        <v>50000</v>
      </c>
    </row>
    <row r="23" spans="1:4" x14ac:dyDescent="0.2">
      <c r="A23" s="848"/>
    </row>
    <row r="24" spans="1:4" x14ac:dyDescent="0.2">
      <c r="A24" s="848"/>
      <c r="B24" s="307" t="s">
        <v>2093</v>
      </c>
    </row>
    <row r="25" spans="1:4" x14ac:dyDescent="0.2">
      <c r="A25" s="848"/>
      <c r="B25" s="307" t="s">
        <v>2079</v>
      </c>
    </row>
    <row r="26" spans="1:4" x14ac:dyDescent="0.2">
      <c r="A26" s="848"/>
      <c r="B26" s="307" t="s">
        <v>2094</v>
      </c>
      <c r="D26" s="2035">
        <v>14807</v>
      </c>
    </row>
    <row r="27" spans="1:4" x14ac:dyDescent="0.2">
      <c r="A27" s="848"/>
    </row>
    <row r="28" spans="1:4" x14ac:dyDescent="0.2">
      <c r="A28" s="848"/>
      <c r="B28" s="307" t="s">
        <v>2095</v>
      </c>
    </row>
    <row r="29" spans="1:4" x14ac:dyDescent="0.2">
      <c r="A29" s="848"/>
      <c r="B29" s="307" t="s">
        <v>2079</v>
      </c>
    </row>
    <row r="30" spans="1:4" x14ac:dyDescent="0.2">
      <c r="A30" s="848"/>
      <c r="B30" s="307" t="s">
        <v>2096</v>
      </c>
      <c r="D30" s="307">
        <v>750</v>
      </c>
    </row>
    <row r="31" spans="1:4" x14ac:dyDescent="0.2">
      <c r="A31" s="848"/>
    </row>
    <row r="32" spans="1:4" x14ac:dyDescent="0.2">
      <c r="A32" s="848"/>
      <c r="B32" s="307" t="s">
        <v>2097</v>
      </c>
    </row>
    <row r="33" spans="1:4" x14ac:dyDescent="0.2">
      <c r="A33" s="848"/>
      <c r="B33" s="307" t="s">
        <v>2098</v>
      </c>
    </row>
    <row r="34" spans="1:4" x14ac:dyDescent="0.2">
      <c r="A34" s="848"/>
      <c r="B34" s="307" t="s">
        <v>2099</v>
      </c>
      <c r="D34" s="2035">
        <v>265875</v>
      </c>
    </row>
    <row r="35" spans="1:4" x14ac:dyDescent="0.2">
      <c r="A35" s="848"/>
    </row>
    <row r="36" spans="1:4" x14ac:dyDescent="0.2">
      <c r="A36" s="848"/>
    </row>
    <row r="37" spans="1:4" x14ac:dyDescent="0.2">
      <c r="A37" s="848"/>
    </row>
    <row r="38" spans="1:4" x14ac:dyDescent="0.2">
      <c r="A38" s="848"/>
    </row>
    <row r="39" spans="1:4" x14ac:dyDescent="0.2">
      <c r="A39" s="848"/>
    </row>
    <row r="40" spans="1:4" x14ac:dyDescent="0.2">
      <c r="A40" s="848"/>
    </row>
    <row r="41" spans="1:4" x14ac:dyDescent="0.2">
      <c r="A41" s="848"/>
    </row>
    <row r="42" spans="1:4" x14ac:dyDescent="0.2">
      <c r="A42" s="848"/>
    </row>
    <row r="43" spans="1:4" x14ac:dyDescent="0.2">
      <c r="A43" s="848"/>
    </row>
    <row r="44" spans="1:4" x14ac:dyDescent="0.2">
      <c r="A44" s="848"/>
    </row>
    <row r="45" spans="1:4" x14ac:dyDescent="0.2">
      <c r="A45" s="848"/>
    </row>
    <row r="46" spans="1:4" x14ac:dyDescent="0.2">
      <c r="A46" s="848"/>
    </row>
    <row r="47" spans="1:4" x14ac:dyDescent="0.2">
      <c r="A47" s="848"/>
    </row>
    <row r="48" spans="1:4" x14ac:dyDescent="0.2">
      <c r="A48" s="848"/>
    </row>
    <row r="49" spans="1:2" x14ac:dyDescent="0.2">
      <c r="A49" s="848"/>
    </row>
    <row r="50" spans="1:2" x14ac:dyDescent="0.2">
      <c r="A50" s="848"/>
    </row>
    <row r="51" spans="1:2" x14ac:dyDescent="0.2">
      <c r="A51" s="848"/>
    </row>
    <row r="52" spans="1:2" x14ac:dyDescent="0.2">
      <c r="A52" s="848"/>
    </row>
    <row r="53" spans="1:2" x14ac:dyDescent="0.2">
      <c r="A53" s="848"/>
    </row>
    <row r="54" spans="1:2" x14ac:dyDescent="0.2">
      <c r="A54" s="848"/>
    </row>
    <row r="55" spans="1:2" x14ac:dyDescent="0.2">
      <c r="A55" s="848"/>
    </row>
    <row r="56" spans="1:2" x14ac:dyDescent="0.2">
      <c r="A56" s="848"/>
    </row>
    <row r="57" spans="1:2" x14ac:dyDescent="0.2">
      <c r="A57" s="848"/>
    </row>
    <row r="58" spans="1:2" x14ac:dyDescent="0.2">
      <c r="A58" s="848"/>
    </row>
    <row r="59" spans="1:2" x14ac:dyDescent="0.2">
      <c r="A59" s="848"/>
    </row>
    <row r="60" spans="1:2" x14ac:dyDescent="0.2">
      <c r="A60" s="848"/>
    </row>
    <row r="61" spans="1:2" x14ac:dyDescent="0.2">
      <c r="A61" s="848"/>
    </row>
    <row r="62" spans="1:2" x14ac:dyDescent="0.2">
      <c r="A62" s="848"/>
    </row>
    <row r="63" spans="1:2" x14ac:dyDescent="0.2">
      <c r="A63" s="848"/>
    </row>
    <row r="64" spans="1:2" x14ac:dyDescent="0.2">
      <c r="A64" s="848"/>
      <c r="B64" s="253" t="str">
        <f>COVER!A17</f>
        <v xml:space="preserve">   Sangamon Valley CUSD 9 </v>
      </c>
    </row>
    <row r="65" spans="2:2" x14ac:dyDescent="0.2">
      <c r="B65" s="849">
        <f>COVER!A13</f>
        <v>39055009026</v>
      </c>
    </row>
  </sheetData>
  <phoneticPr fontId="15" type="noConversion"/>
  <pageMargins left="0.2" right="0.2" top="1.17" bottom="0.75" header="0.19" footer="0.16"/>
  <pageSetup scale="80" firstPageNumber="34" orientation="portrait" useFirstPageNumber="1" r:id="rId1"/>
  <headerFooter alignWithMargins="0">
    <oddHeader>&amp;C &amp;R&amp;8Page &amp;P</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B30" sqref="B30"/>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1397</v>
      </c>
      <c r="D6" s="24"/>
    </row>
    <row r="7" spans="1:4" ht="13.5" customHeight="1" x14ac:dyDescent="0.2">
      <c r="A7" s="23"/>
      <c r="B7" s="25"/>
      <c r="C7" s="62" t="s">
        <v>1398</v>
      </c>
      <c r="D7" s="24"/>
    </row>
    <row r="8" spans="1:4" ht="13.5" customHeight="1" x14ac:dyDescent="0.2">
      <c r="A8" s="23"/>
      <c r="B8" s="142" t="s">
        <v>937</v>
      </c>
      <c r="C8" s="62" t="s">
        <v>1383</v>
      </c>
      <c r="D8" s="24"/>
    </row>
    <row r="9" spans="1:4" ht="13.5" customHeight="1" x14ac:dyDescent="0.2">
      <c r="A9" s="14"/>
      <c r="B9" s="140" t="s">
        <v>938</v>
      </c>
      <c r="C9" s="138" t="s">
        <v>1308</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1382</v>
      </c>
    </row>
    <row r="13" spans="1:4" s="19" customFormat="1" ht="12.75" customHeight="1" x14ac:dyDescent="0.2">
      <c r="B13" s="18" t="s">
        <v>909</v>
      </c>
      <c r="C13" s="16" t="s">
        <v>1117</v>
      </c>
    </row>
    <row r="14" spans="1:4" ht="21.75" customHeight="1" x14ac:dyDescent="0.2">
      <c r="B14" s="18" t="s">
        <v>910</v>
      </c>
      <c r="C14" s="16" t="s">
        <v>838</v>
      </c>
    </row>
    <row r="15" spans="1:4" ht="12.75" customHeight="1" x14ac:dyDescent="0.2">
      <c r="B15" s="139" t="s">
        <v>1314</v>
      </c>
      <c r="C15" s="138" t="s">
        <v>1315</v>
      </c>
    </row>
    <row r="16" spans="1:4" ht="12.75" customHeight="1" x14ac:dyDescent="0.2">
      <c r="C16" s="138" t="s">
        <v>1316</v>
      </c>
    </row>
    <row r="17" spans="3:3" ht="12.75" customHeight="1" x14ac:dyDescent="0.2">
      <c r="C17" s="63" t="s">
        <v>1317</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5" type="noConversion"/>
  <pageMargins left="0.2" right="0.2" top="1" bottom="1" header="0.5" footer="0.5"/>
  <pageSetup scale="80" firstPageNumber="35" orientation="portrait" useFirstPageNumber="1" r:id="rId1"/>
  <headerFooter alignWithMargins="0">
    <oddHeader>&amp;R&amp;8Page &amp;P</oddHead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B5" sqref="B5"/>
    </sheetView>
  </sheetViews>
  <sheetFormatPr defaultRowHeight="12.75" x14ac:dyDescent="0.2"/>
  <cols>
    <col min="1" max="1" width="1.85546875" style="307" customWidth="1"/>
    <col min="2" max="2" width="59.7109375" style="307" customWidth="1"/>
    <col min="3" max="16384" width="9.140625" style="307"/>
  </cols>
  <sheetData>
    <row r="11" spans="1:6" x14ac:dyDescent="0.2">
      <c r="B11" s="850"/>
      <c r="C11" s="850"/>
      <c r="D11" s="850"/>
      <c r="E11" s="850"/>
      <c r="F11" s="850"/>
    </row>
    <row r="13" spans="1:6" x14ac:dyDescent="0.2">
      <c r="A13" s="851" t="s">
        <v>1476</v>
      </c>
    </row>
    <row r="15" spans="1:6" x14ac:dyDescent="0.2">
      <c r="A15" s="366" t="s">
        <v>852</v>
      </c>
    </row>
    <row r="16" spans="1:6" s="850" customFormat="1" ht="45" customHeight="1" x14ac:dyDescent="0.2">
      <c r="A16" s="852"/>
      <c r="B16" s="852" t="s">
        <v>1973</v>
      </c>
    </row>
    <row r="17" spans="1:2" ht="6" customHeight="1" x14ac:dyDescent="0.2"/>
    <row r="18" spans="1:2" ht="24.75" customHeight="1" x14ac:dyDescent="0.2">
      <c r="A18" s="2468" t="s">
        <v>1665</v>
      </c>
      <c r="B18" s="2468"/>
    </row>
  </sheetData>
  <sheetProtection selectLockedCells="1"/>
  <mergeCells count="1">
    <mergeCell ref="A18:B18"/>
  </mergeCells>
  <phoneticPr fontId="15" type="noConversion"/>
  <pageMargins left="0.75" right="0.75" top="1" bottom="1" header="0.5" footer="0.5"/>
  <pageSetup firstPageNumber="36" orientation="portrait" useFirstPageNumber="1" r:id="rId1"/>
  <headerFooter alignWithMargins="0">
    <oddHeader>&amp;R&amp;8Page &amp;P</oddHeader>
  </headerFooter>
  <drawing r:id="rId2"/>
  <legacyDrawing r:id="rId3"/>
  <oleObjects>
    <mc:AlternateContent xmlns:mc="http://schemas.openxmlformats.org/markup-compatibility/2006">
      <mc:Choice Requires="x14">
        <oleObject progId="Acrobat Document" dvAspect="DVASPECT_ICON" shapeId="43009" r:id="rId4">
          <objectPr defaultSize="0" r:id="rId5">
            <anchor moveWithCells="1">
              <from>
                <xdr:col>1</xdr:col>
                <xdr:colOff>0</xdr:colOff>
                <xdr:row>4</xdr:row>
                <xdr:rowOff>0</xdr:rowOff>
              </from>
              <to>
                <xdr:col>1</xdr:col>
                <xdr:colOff>914400</xdr:colOff>
                <xdr:row>8</xdr:row>
                <xdr:rowOff>38100</xdr:rowOff>
              </to>
            </anchor>
          </objectPr>
        </oleObject>
      </mc:Choice>
      <mc:Fallback>
        <oleObject progId="Acrobat Document" dvAspect="DVASPECT_ICON" shapeId="43009" r:id="rId4"/>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activeCell="B30" sqref="B30"/>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469" t="s">
        <v>1669</v>
      </c>
      <c r="B1" s="2470"/>
      <c r="C1" s="2470"/>
      <c r="D1" s="2470"/>
      <c r="E1" s="2470"/>
      <c r="F1" s="2471"/>
    </row>
    <row r="2" spans="1:8" ht="45" customHeight="1" x14ac:dyDescent="0.2">
      <c r="A2" s="2479"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80"/>
      <c r="C2" s="2480"/>
      <c r="D2" s="2480"/>
      <c r="E2" s="2480"/>
      <c r="F2" s="2481"/>
      <c r="G2" s="853"/>
      <c r="H2" s="853"/>
    </row>
    <row r="3" spans="1:8" ht="57" customHeight="1" x14ac:dyDescent="0.2">
      <c r="A3" s="2482" t="s">
        <v>1972</v>
      </c>
      <c r="B3" s="2483"/>
      <c r="C3" s="2483"/>
      <c r="D3" s="2483"/>
      <c r="E3" s="2483"/>
      <c r="F3" s="2484"/>
      <c r="G3" s="853"/>
      <c r="H3" s="853"/>
    </row>
    <row r="4" spans="1:8" ht="14.25" customHeight="1" x14ac:dyDescent="0.2">
      <c r="A4" s="2488"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89"/>
      <c r="C4" s="2489"/>
      <c r="D4" s="2489"/>
      <c r="E4" s="2489"/>
      <c r="F4" s="2490"/>
      <c r="G4" s="853"/>
      <c r="H4" s="853"/>
    </row>
    <row r="5" spans="1:8" ht="14.25" customHeight="1" x14ac:dyDescent="0.2">
      <c r="A5" s="2491"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92"/>
      <c r="C5" s="2492"/>
      <c r="D5" s="2492"/>
      <c r="E5" s="2492"/>
      <c r="F5" s="2493"/>
      <c r="G5" s="853"/>
      <c r="H5" s="853"/>
    </row>
    <row r="6" spans="1:8" s="854" customFormat="1" ht="41.25" customHeight="1" x14ac:dyDescent="0.2">
      <c r="A6" s="2485" t="s">
        <v>1670</v>
      </c>
      <c r="B6" s="2486"/>
      <c r="C6" s="2486"/>
      <c r="D6" s="2486"/>
      <c r="E6" s="2486"/>
      <c r="F6" s="2487"/>
    </row>
    <row r="7" spans="1:8" ht="42" customHeight="1" x14ac:dyDescent="0.2">
      <c r="A7" s="855" t="s">
        <v>478</v>
      </c>
      <c r="B7" s="856" t="s">
        <v>1479</v>
      </c>
      <c r="C7" s="856" t="s">
        <v>1480</v>
      </c>
      <c r="D7" s="856" t="s">
        <v>1478</v>
      </c>
      <c r="E7" s="856" t="s">
        <v>1481</v>
      </c>
      <c r="F7" s="856" t="s">
        <v>1351</v>
      </c>
    </row>
    <row r="8" spans="1:8" s="858" customFormat="1" ht="14.25" customHeight="1" x14ac:dyDescent="0.2">
      <c r="A8" s="857" t="s">
        <v>1352</v>
      </c>
      <c r="B8" s="1813">
        <f>'Acct Summary 7-8'!C8</f>
        <v>5892381</v>
      </c>
      <c r="C8" s="1813">
        <f>'Acct Summary 7-8'!D8</f>
        <v>497530</v>
      </c>
      <c r="D8" s="1813">
        <f>'Acct Summary 7-8'!F8</f>
        <v>717893</v>
      </c>
      <c r="E8" s="1813">
        <f>'Acct Summary 7-8'!I8</f>
        <v>22262</v>
      </c>
      <c r="F8" s="1813">
        <f>SUM(B8:E8)</f>
        <v>7130066</v>
      </c>
    </row>
    <row r="9" spans="1:8" s="858" customFormat="1" ht="14.25" customHeight="1" thickBot="1" x14ac:dyDescent="0.25">
      <c r="A9" s="857" t="s">
        <v>1353</v>
      </c>
      <c r="B9" s="1814">
        <f>'Acct Summary 7-8'!C17</f>
        <v>6282835</v>
      </c>
      <c r="C9" s="1814">
        <f>'Acct Summary 7-8'!D17</f>
        <v>534428</v>
      </c>
      <c r="D9" s="1814">
        <f>'Acct Summary 7-8'!F17</f>
        <v>684161</v>
      </c>
      <c r="E9" s="1813"/>
      <c r="F9" s="1813">
        <f>SUM(B9:E9)</f>
        <v>7501424</v>
      </c>
    </row>
    <row r="10" spans="1:8" s="858" customFormat="1" ht="14.25" thickTop="1" thickBot="1" x14ac:dyDescent="0.25">
      <c r="A10" s="859" t="s">
        <v>1354</v>
      </c>
      <c r="B10" s="1815">
        <f>(B8-B9)</f>
        <v>-390454</v>
      </c>
      <c r="C10" s="1815">
        <f>(C8-C9)</f>
        <v>-36898</v>
      </c>
      <c r="D10" s="1815">
        <f>(D8-D9)</f>
        <v>33732</v>
      </c>
      <c r="E10" s="1814">
        <f>(E8-E9)</f>
        <v>22262</v>
      </c>
      <c r="F10" s="1816">
        <f>SUM(F8-F9)</f>
        <v>-371358</v>
      </c>
    </row>
    <row r="11" spans="1:8" s="858" customFormat="1" ht="14.25" thickTop="1" thickBot="1" x14ac:dyDescent="0.25">
      <c r="A11" s="860" t="s">
        <v>1903</v>
      </c>
      <c r="B11" s="1817">
        <f>'Acct Summary 7-8'!C81</f>
        <v>55169</v>
      </c>
      <c r="C11" s="1817">
        <f>'Acct Summary 7-8'!D81</f>
        <v>255407</v>
      </c>
      <c r="D11" s="1817">
        <f>'Acct Summary 7-8'!F81</f>
        <v>546225</v>
      </c>
      <c r="E11" s="1817">
        <f>'Acct Summary 7-8'!I81</f>
        <v>3977325</v>
      </c>
      <c r="F11" s="1818">
        <f>SUM(B11:E11)</f>
        <v>4834126</v>
      </c>
    </row>
    <row r="12" spans="1:8" ht="16.5" customHeight="1" thickTop="1" x14ac:dyDescent="0.2">
      <c r="A12" s="861"/>
      <c r="B12" s="862"/>
      <c r="C12" s="2473" t="str">
        <f>IF(AND(F10&lt;0,F11&gt;=0,ABS(F10*3)&gt;ABS(F11)),A16,IF(AND(F10&lt;0,F11&gt;0,ABS(F10*3)&lt;=ABS(F11)),A17,IF(AND(F10&lt;0,F11&lt;0),A16,IF(F11=0,A19,A18))))</f>
        <v>Unbalanced -  however, a deficit reduction plan is not required at this time.</v>
      </c>
      <c r="D12" s="2474"/>
      <c r="E12" s="2474"/>
      <c r="F12" s="2475"/>
    </row>
    <row r="13" spans="1:8" ht="19.5" customHeight="1" x14ac:dyDescent="0.2">
      <c r="A13" s="863"/>
      <c r="B13" s="864"/>
      <c r="C13" s="2473"/>
      <c r="D13" s="2474"/>
      <c r="E13" s="2474"/>
      <c r="F13" s="2475"/>
      <c r="H13" s="853"/>
    </row>
    <row r="14" spans="1:8" ht="19.5" customHeight="1" x14ac:dyDescent="0.2">
      <c r="A14" s="863"/>
      <c r="B14" s="864"/>
      <c r="C14" s="2473"/>
      <c r="D14" s="2474"/>
      <c r="E14" s="2474"/>
      <c r="F14" s="2475"/>
      <c r="H14" s="853"/>
    </row>
    <row r="15" spans="1:8" ht="17.25" customHeight="1" x14ac:dyDescent="0.2">
      <c r="A15" s="863"/>
      <c r="B15" s="864"/>
      <c r="C15" s="2476"/>
      <c r="D15" s="2477"/>
      <c r="E15" s="2477"/>
      <c r="F15" s="2478"/>
      <c r="H15" s="853"/>
    </row>
    <row r="16" spans="1:8" s="288" customFormat="1" ht="51.75" hidden="1" customHeight="1" x14ac:dyDescent="0.2">
      <c r="A16" s="2472" t="s">
        <v>1666</v>
      </c>
      <c r="B16" s="2472"/>
      <c r="C16" s="2472"/>
      <c r="D16" s="2472"/>
      <c r="E16" s="2472"/>
      <c r="F16" s="288" t="s">
        <v>1355</v>
      </c>
    </row>
    <row r="17" spans="1:6" hidden="1" x14ac:dyDescent="0.2">
      <c r="A17" s="294" t="s">
        <v>1667</v>
      </c>
      <c r="F17" s="865" t="s">
        <v>1356</v>
      </c>
    </row>
    <row r="18" spans="1:6" hidden="1" x14ac:dyDescent="0.2">
      <c r="A18" s="294" t="s">
        <v>1668</v>
      </c>
      <c r="F18" s="294" t="s">
        <v>1393</v>
      </c>
    </row>
    <row r="19" spans="1:6" hidden="1" x14ac:dyDescent="0.2">
      <c r="A19" s="294" t="s">
        <v>1392</v>
      </c>
      <c r="F19" s="294" t="s">
        <v>1358</v>
      </c>
    </row>
    <row r="20" spans="1:6" ht="14.25" customHeight="1" x14ac:dyDescent="0.2"/>
    <row r="21" spans="1:6" x14ac:dyDescent="0.2">
      <c r="B21" s="866"/>
    </row>
    <row r="48" spans="3:3" x14ac:dyDescent="0.2">
      <c r="C48" s="865"/>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37" fitToHeight="0" orientation="landscape" useFirstPageNumber="1" r:id="rId1"/>
  <headerFooter alignWithMargins="0">
    <oddHeader xml:space="preserve">&amp;R&amp;8Page &amp;P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topLeftCell="A62" colorId="8" zoomScale="110" zoomScaleNormal="110" workbookViewId="0">
      <selection activeCell="B30" sqref="B30"/>
    </sheetView>
  </sheetViews>
  <sheetFormatPr defaultColWidth="9.140625" defaultRowHeight="12" x14ac:dyDescent="0.2"/>
  <cols>
    <col min="1" max="1" width="2.7109375" style="912" customWidth="1"/>
    <col min="2" max="2" width="3.140625" style="912" customWidth="1"/>
    <col min="3" max="3" width="96.140625" style="852" customWidth="1"/>
    <col min="4" max="4" width="42.140625" style="237" customWidth="1"/>
    <col min="5" max="5" width="2.7109375" style="871" customWidth="1"/>
    <col min="6" max="6" width="1" style="871" customWidth="1"/>
    <col min="7" max="16384" width="9.140625" style="871"/>
  </cols>
  <sheetData>
    <row r="1" spans="1:4" ht="4.5" customHeight="1" thickBot="1" x14ac:dyDescent="0.25">
      <c r="A1" s="867"/>
      <c r="B1" s="868"/>
      <c r="C1" s="869"/>
      <c r="D1" s="870"/>
    </row>
    <row r="2" spans="1:4" ht="7.5" customHeight="1" thickTop="1" x14ac:dyDescent="0.2">
      <c r="A2" s="1520"/>
      <c r="B2" s="1521"/>
      <c r="C2" s="1522"/>
      <c r="D2" s="1523"/>
    </row>
    <row r="3" spans="1:4" ht="36" customHeight="1" x14ac:dyDescent="0.2">
      <c r="A3" s="2494" t="s">
        <v>660</v>
      </c>
      <c r="B3" s="2495"/>
      <c r="C3" s="2495"/>
      <c r="D3" s="2496"/>
    </row>
    <row r="4" spans="1:4" x14ac:dyDescent="0.2">
      <c r="A4" s="931" t="s">
        <v>1671</v>
      </c>
      <c r="B4" s="932"/>
      <c r="C4" s="933"/>
      <c r="D4" s="934"/>
    </row>
    <row r="5" spans="1:4" ht="21" customHeight="1" x14ac:dyDescent="0.2">
      <c r="A5" s="927"/>
      <c r="B5" s="928">
        <v>1</v>
      </c>
      <c r="C5" s="929" t="s">
        <v>1974</v>
      </c>
      <c r="D5" s="930"/>
    </row>
    <row r="6" spans="1:4" s="542" customFormat="1" ht="14.25" customHeight="1" x14ac:dyDescent="0.2">
      <c r="A6" s="917"/>
      <c r="B6" s="872">
        <f t="shared" ref="B6:B13" si="0">B5+1</f>
        <v>2</v>
      </c>
      <c r="C6" s="873" t="s">
        <v>859</v>
      </c>
      <c r="D6" s="874"/>
    </row>
    <row r="7" spans="1:4" s="542" customFormat="1" ht="12.75" x14ac:dyDescent="0.2">
      <c r="A7" s="917"/>
      <c r="B7" s="872">
        <f t="shared" si="0"/>
        <v>3</v>
      </c>
      <c r="C7" s="2505" t="s">
        <v>1487</v>
      </c>
      <c r="D7" s="2506"/>
    </row>
    <row r="8" spans="1:4" s="542" customFormat="1" ht="12.75" x14ac:dyDescent="0.2">
      <c r="A8" s="917"/>
      <c r="B8" s="872"/>
      <c r="C8" s="875" t="s">
        <v>1486</v>
      </c>
      <c r="D8" s="876"/>
    </row>
    <row r="9" spans="1:4" s="542" customFormat="1" ht="14.25" customHeight="1" x14ac:dyDescent="0.2">
      <c r="A9" s="917"/>
      <c r="B9" s="872">
        <f>B7+1</f>
        <v>4</v>
      </c>
      <c r="C9" s="873" t="s">
        <v>1879</v>
      </c>
      <c r="D9" s="874"/>
    </row>
    <row r="10" spans="1:4" s="542" customFormat="1" ht="14.25" customHeight="1" x14ac:dyDescent="0.2">
      <c r="A10" s="917"/>
      <c r="B10" s="872">
        <f t="shared" si="0"/>
        <v>5</v>
      </c>
      <c r="C10" s="873" t="s">
        <v>634</v>
      </c>
      <c r="D10" s="874"/>
    </row>
    <row r="11" spans="1:4" s="542" customFormat="1" ht="14.25" customHeight="1" x14ac:dyDescent="0.2">
      <c r="A11" s="917"/>
      <c r="B11" s="872">
        <f t="shared" si="0"/>
        <v>6</v>
      </c>
      <c r="C11" s="873" t="s">
        <v>773</v>
      </c>
      <c r="D11" s="874"/>
    </row>
    <row r="12" spans="1:4" s="542" customFormat="1" ht="14.25" customHeight="1" x14ac:dyDescent="0.2">
      <c r="A12" s="917"/>
      <c r="B12" s="872">
        <f t="shared" si="0"/>
        <v>7</v>
      </c>
      <c r="C12" s="873" t="s">
        <v>1053</v>
      </c>
      <c r="D12" s="874"/>
    </row>
    <row r="13" spans="1:4" s="542" customFormat="1" ht="14.25" customHeight="1" x14ac:dyDescent="0.2">
      <c r="A13" s="917"/>
      <c r="B13" s="872">
        <f t="shared" si="0"/>
        <v>8</v>
      </c>
      <c r="C13" s="913" t="s">
        <v>774</v>
      </c>
      <c r="D13" s="874"/>
    </row>
    <row r="14" spans="1:4" s="542" customFormat="1" ht="14.25" customHeight="1" x14ac:dyDescent="0.2">
      <c r="A14" s="917"/>
      <c r="B14" s="914">
        <v>9</v>
      </c>
      <c r="C14" s="915" t="s">
        <v>1488</v>
      </c>
      <c r="D14" s="916"/>
    </row>
    <row r="15" spans="1:4" s="542" customFormat="1" ht="21.75" customHeight="1" x14ac:dyDescent="0.2">
      <c r="A15" s="2497" t="s">
        <v>1001</v>
      </c>
      <c r="B15" s="2498"/>
      <c r="C15" s="2498"/>
      <c r="D15" s="2499"/>
    </row>
    <row r="16" spans="1:4" s="542" customFormat="1" ht="24" customHeight="1" x14ac:dyDescent="0.2">
      <c r="A16" s="2500" t="s">
        <v>658</v>
      </c>
      <c r="B16" s="2501"/>
      <c r="C16" s="2501"/>
      <c r="D16" s="2502"/>
    </row>
    <row r="17" spans="1:10" s="542" customFormat="1" ht="12.75" customHeight="1" x14ac:dyDescent="0.2">
      <c r="A17" s="935" t="s">
        <v>1672</v>
      </c>
      <c r="B17" s="936"/>
      <c r="C17" s="937"/>
      <c r="D17" s="938"/>
    </row>
    <row r="18" spans="1:10" s="542" customFormat="1" ht="12.75" customHeight="1" x14ac:dyDescent="0.2">
      <c r="A18" s="939" t="s">
        <v>1975</v>
      </c>
      <c r="B18" s="940"/>
      <c r="C18" s="941"/>
      <c r="D18" s="942"/>
    </row>
    <row r="19" spans="1:10" ht="6.75" customHeight="1" thickBot="1" x14ac:dyDescent="0.25">
      <c r="A19" s="943"/>
      <c r="B19" s="944"/>
      <c r="C19" s="945"/>
      <c r="D19" s="946"/>
    </row>
    <row r="20" spans="1:10" s="950" customFormat="1" ht="12.75" thickTop="1" x14ac:dyDescent="0.2">
      <c r="A20" s="947"/>
      <c r="B20" s="948" t="s">
        <v>1673</v>
      </c>
      <c r="C20" s="949"/>
      <c r="D20" s="952" t="s">
        <v>705</v>
      </c>
    </row>
    <row r="21" spans="1:10" x14ac:dyDescent="0.2">
      <c r="A21" s="877"/>
      <c r="B21" s="878">
        <v>1</v>
      </c>
      <c r="C21" s="2509" t="s">
        <v>311</v>
      </c>
      <c r="D21" s="2510"/>
    </row>
    <row r="22" spans="1:10" ht="12.75" x14ac:dyDescent="0.2">
      <c r="A22" s="918"/>
      <c r="B22" s="919">
        <v>2</v>
      </c>
      <c r="C22" s="2507" t="s">
        <v>1507</v>
      </c>
      <c r="D22" s="2508"/>
    </row>
    <row r="23" spans="1:10" ht="12.2" customHeight="1" x14ac:dyDescent="0.2">
      <c r="A23" s="918"/>
      <c r="B23" s="919"/>
      <c r="C23" s="920" t="s">
        <v>948</v>
      </c>
      <c r="D23" s="921" t="str">
        <f>IF(COVER!O11="X","CASH",IF(COVER!O12="X","ACCRUAL ","PLEASE CHECK AN ACCOUNTING BASIS."))</f>
        <v>CASH</v>
      </c>
    </row>
    <row r="24" spans="1:10" ht="12.2" customHeight="1" x14ac:dyDescent="0.2">
      <c r="A24" s="918"/>
      <c r="B24" s="919"/>
      <c r="C24" s="920" t="s">
        <v>1321</v>
      </c>
      <c r="D24" s="921" t="str">
        <f>IF(COVER!O11="X","OK",IF(AND('Aud Quest 2'!J90=0,'Aud Quest 2'!I77&lt;DATE(2017,12,31)),"ENTER ACCOUNTING INFO",IF(AND('Aud Quest 2'!J90&gt;0,'Aud Quest 2'!I77&lt;DATE(2017,12,31)),"OK")))</f>
        <v>OK</v>
      </c>
    </row>
    <row r="25" spans="1:10" x14ac:dyDescent="0.2">
      <c r="A25" s="879"/>
      <c r="B25" s="880"/>
      <c r="C25" s="881" t="s">
        <v>1509</v>
      </c>
      <c r="D25" s="882" t="str">
        <f>IF(AND(COVER!J29="X",COVER!J30="X",COVER!L30&lt;&gt;"X"),"OK",IF(AND(COVER!J29="X",COVER!J30&lt;&gt;"X",COVER!L30="X"),"OK",IF(AND(COVER!L29="X",COVER!J30&lt;&gt;"X"),"OK","PLEASE CHECK YES or NO.")))</f>
        <v>OK</v>
      </c>
    </row>
    <row r="26" spans="1:10" x14ac:dyDescent="0.2">
      <c r="A26" s="879"/>
      <c r="B26" s="922"/>
      <c r="C26" s="883" t="s">
        <v>1508</v>
      </c>
      <c r="D26" s="884" t="str">
        <f>IF(AND(COVER!J29="X",COVER!J30="X",COVER!L29&lt;&gt;"X"),"OK",IF(AND(COVER!J29="X",COVER!J30&lt;&gt;"X",COVER!L30="X"),"SENDING AN A-133 SEPERATELY!",IF(AND(COVER!L29="X",COVER!J30&lt;&gt;"X"),"OK","PLEASE CHECK YES or NO.")))</f>
        <v>OK</v>
      </c>
    </row>
    <row r="27" spans="1:10" ht="12" hidden="1" customHeight="1" x14ac:dyDescent="0.2">
      <c r="A27" s="885"/>
      <c r="B27" s="922"/>
      <c r="C27" s="881" t="s">
        <v>969</v>
      </c>
      <c r="D27" s="884" t="str">
        <f>IF(AND(COVER!J29="X",COVER!J31="X",COVER!L29&lt;&gt;"X"),"OK",IF(AND(COVER!J29="X",COVER!J31&lt;&gt;"X",COVER!L31="X"),"NO FINDINGS WERE ISSUED",IF(AND(COVER!L29="X",COVER!J31&lt;&gt;"X"),"OK","PLEASE CHECK YES or NO.")))</f>
        <v>OK</v>
      </c>
    </row>
    <row r="28" spans="1:10" ht="24" hidden="1" customHeight="1" x14ac:dyDescent="0.2">
      <c r="A28" s="885"/>
      <c r="B28" s="922"/>
      <c r="C28" s="881" t="s">
        <v>837</v>
      </c>
      <c r="D28" s="886" t="b">
        <f>IF('Aud Quest 2'!B53="X",IF('Aud Quest 2'!F53&gt;"00/00/00 ","Enter Effective Date","ok"))</f>
        <v>0</v>
      </c>
    </row>
    <row r="29" spans="1:10" x14ac:dyDescent="0.2">
      <c r="A29" s="879"/>
      <c r="B29" s="922"/>
      <c r="C29" s="883" t="s">
        <v>1357</v>
      </c>
      <c r="D29" s="884"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Deficit reduction plan is not required.</v>
      </c>
    </row>
    <row r="30" spans="1:10" ht="12.6" customHeight="1" x14ac:dyDescent="0.2">
      <c r="A30" s="877"/>
      <c r="B30" s="919">
        <f>B22+1</f>
        <v>3</v>
      </c>
      <c r="C30" s="887" t="s">
        <v>820</v>
      </c>
      <c r="D30" s="888"/>
    </row>
    <row r="31" spans="1:10" x14ac:dyDescent="0.2">
      <c r="A31" s="879"/>
      <c r="B31" s="889"/>
      <c r="C31" s="923" t="s">
        <v>251</v>
      </c>
      <c r="D31" s="890" t="str">
        <f>IF(SUM('FP Info 3'!J10:L10)&lt;=0.0999999,"OK","CORRECT THE TAX RATES BY MOVING THE DECIMAL TWO PLACES TO THE LEFT.")</f>
        <v>OK</v>
      </c>
      <c r="E31" s="336"/>
      <c r="F31" s="336"/>
      <c r="G31" s="336"/>
      <c r="H31" s="336"/>
      <c r="I31" s="336"/>
      <c r="J31" s="336"/>
    </row>
    <row r="32" spans="1:10" x14ac:dyDescent="0.2">
      <c r="A32" s="879"/>
      <c r="B32" s="924"/>
      <c r="C32" s="891" t="s">
        <v>972</v>
      </c>
      <c r="D32" s="882" t="str">
        <f>IF(OR(COVER!B6="x",'FP Info 3'!B31="X",'FP Info 3'!B32="X"),"OK","ENTRY IS REQUIRED!")</f>
        <v>OK</v>
      </c>
    </row>
    <row r="33" spans="1:12" s="895" customFormat="1" ht="12.75" customHeight="1" x14ac:dyDescent="0.2">
      <c r="A33" s="892"/>
      <c r="B33" s="919">
        <f>B30+1</f>
        <v>4</v>
      </c>
      <c r="C33" s="893" t="s">
        <v>775</v>
      </c>
      <c r="D33" s="894"/>
    </row>
    <row r="34" spans="1:12" s="895" customFormat="1" x14ac:dyDescent="0.2">
      <c r="A34" s="896"/>
      <c r="B34" s="919"/>
      <c r="C34" s="897" t="s">
        <v>821</v>
      </c>
      <c r="D34" s="882" t="str">
        <f>IF('Assets-Liab 5-6'!C4&lt;-0.49, "ERROR!","OK")</f>
        <v>OK</v>
      </c>
    </row>
    <row r="35" spans="1:12" x14ac:dyDescent="0.2">
      <c r="A35" s="896"/>
      <c r="B35" s="919"/>
      <c r="C35" s="897" t="s">
        <v>303</v>
      </c>
      <c r="D35" s="882" t="str">
        <f>IF('Assets-Liab 5-6'!D4&lt;-0.49, "ERROR!","OK")</f>
        <v>OK</v>
      </c>
      <c r="L35" s="951"/>
    </row>
    <row r="36" spans="1:12" x14ac:dyDescent="0.2">
      <c r="A36" s="896"/>
      <c r="B36" s="919"/>
      <c r="C36" s="897" t="s">
        <v>776</v>
      </c>
      <c r="D36" s="882" t="str">
        <f>IF('Assets-Liab 5-6'!E4&lt;-0.49, "ERROR!","OK")</f>
        <v>OK</v>
      </c>
    </row>
    <row r="37" spans="1:12" x14ac:dyDescent="0.2">
      <c r="A37" s="896"/>
      <c r="B37" s="919"/>
      <c r="C37" s="897" t="s">
        <v>304</v>
      </c>
      <c r="D37" s="882" t="str">
        <f>IF('Assets-Liab 5-6'!F4&lt;-0.49, "ERROR!","OK")</f>
        <v>OK</v>
      </c>
    </row>
    <row r="38" spans="1:12" x14ac:dyDescent="0.2">
      <c r="A38" s="896"/>
      <c r="B38" s="919"/>
      <c r="C38" s="897" t="s">
        <v>305</v>
      </c>
      <c r="D38" s="882" t="str">
        <f>IF('Assets-Liab 5-6'!G4&lt;-0.49, "ERROR!","OK")</f>
        <v>OK</v>
      </c>
    </row>
    <row r="39" spans="1:12" x14ac:dyDescent="0.2">
      <c r="A39" s="896"/>
      <c r="B39" s="919"/>
      <c r="C39" s="897" t="s">
        <v>777</v>
      </c>
      <c r="D39" s="882" t="str">
        <f>IF('Assets-Liab 5-6'!H4&lt;-0.49, "ERROR!","OK")</f>
        <v>OK</v>
      </c>
    </row>
    <row r="40" spans="1:12" x14ac:dyDescent="0.2">
      <c r="A40" s="896"/>
      <c r="B40" s="919"/>
      <c r="C40" s="897" t="s">
        <v>306</v>
      </c>
      <c r="D40" s="882" t="str">
        <f>IF('Assets-Liab 5-6'!I4&lt;-0.49, "ERROR!","OK")</f>
        <v>OK</v>
      </c>
    </row>
    <row r="41" spans="1:12" x14ac:dyDescent="0.2">
      <c r="A41" s="896"/>
      <c r="B41" s="919"/>
      <c r="C41" s="897" t="s">
        <v>778</v>
      </c>
      <c r="D41" s="882" t="str">
        <f>IF('Assets-Liab 5-6'!J4&lt;-0.49, "ERROR!","OK")</f>
        <v>OK</v>
      </c>
    </row>
    <row r="42" spans="1:12" x14ac:dyDescent="0.2">
      <c r="A42" s="896"/>
      <c r="B42" s="919"/>
      <c r="C42" s="897" t="s">
        <v>307</v>
      </c>
      <c r="D42" s="882" t="str">
        <f>IF('Assets-Liab 5-6'!K4&lt;-0.49, "ERROR!","OK")</f>
        <v>OK</v>
      </c>
    </row>
    <row r="43" spans="1:12" x14ac:dyDescent="0.2">
      <c r="A43" s="898"/>
      <c r="B43" s="899">
        <f>B33+1</f>
        <v>5</v>
      </c>
      <c r="C43" s="2511" t="s">
        <v>533</v>
      </c>
      <c r="D43" s="2512"/>
    </row>
    <row r="44" spans="1:12" x14ac:dyDescent="0.2">
      <c r="A44" s="898"/>
      <c r="B44" s="900"/>
      <c r="C44" s="901" t="s">
        <v>1324</v>
      </c>
      <c r="D44" s="902" t="str">
        <f>IF(SUM('Assets-Liab 5-6'!C13)&lt;&gt;SUM('Assets-Liab 5-6'!C41),"ERROR!","OK")</f>
        <v>OK</v>
      </c>
    </row>
    <row r="45" spans="1:12" x14ac:dyDescent="0.2">
      <c r="A45" s="898"/>
      <c r="B45" s="900"/>
      <c r="C45" s="901" t="s">
        <v>1325</v>
      </c>
      <c r="D45" s="902" t="str">
        <f>IF(SUM('Assets-Liab 5-6'!D13)&lt;&gt;SUM('Assets-Liab 5-6'!D41),"ERROR!","OK")</f>
        <v>OK</v>
      </c>
    </row>
    <row r="46" spans="1:12" x14ac:dyDescent="0.2">
      <c r="A46" s="898"/>
      <c r="B46" s="900"/>
      <c r="C46" s="901" t="s">
        <v>1326</v>
      </c>
      <c r="D46" s="902" t="str">
        <f>IF(SUM('Assets-Liab 5-6'!E13)&lt;&gt;SUM('Assets-Liab 5-6'!E41),"ERROR!","OK")</f>
        <v>OK</v>
      </c>
    </row>
    <row r="47" spans="1:12" x14ac:dyDescent="0.2">
      <c r="A47" s="898"/>
      <c r="B47" s="900"/>
      <c r="C47" s="901" t="s">
        <v>1327</v>
      </c>
      <c r="D47" s="902" t="str">
        <f>IF(SUM('Assets-Liab 5-6'!F13)&lt;&gt;SUM('Assets-Liab 5-6'!F41),"ERROR!","OK")</f>
        <v>OK</v>
      </c>
    </row>
    <row r="48" spans="1:12" x14ac:dyDescent="0.2">
      <c r="A48" s="898"/>
      <c r="B48" s="900"/>
      <c r="C48" s="901" t="s">
        <v>1328</v>
      </c>
      <c r="D48" s="902" t="str">
        <f>IF(SUM('Assets-Liab 5-6'!G13)&lt;&gt;SUM('Assets-Liab 5-6'!G41),"ERROR!","OK")</f>
        <v>OK</v>
      </c>
    </row>
    <row r="49" spans="1:4" x14ac:dyDescent="0.2">
      <c r="A49" s="898"/>
      <c r="B49" s="900"/>
      <c r="C49" s="901" t="s">
        <v>1329</v>
      </c>
      <c r="D49" s="902" t="str">
        <f>IF(SUM('Assets-Liab 5-6'!H13)&lt;&gt;SUM('Assets-Liab 5-6'!H41),"ERROR!","OK")</f>
        <v>OK</v>
      </c>
    </row>
    <row r="50" spans="1:4" x14ac:dyDescent="0.2">
      <c r="A50" s="898"/>
      <c r="B50" s="900"/>
      <c r="C50" s="901" t="s">
        <v>1330</v>
      </c>
      <c r="D50" s="902" t="str">
        <f>IF(SUM('Assets-Liab 5-6'!I13)&lt;&gt;SUM('Assets-Liab 5-6'!I41),"ERROR!","OK")</f>
        <v>OK</v>
      </c>
    </row>
    <row r="51" spans="1:4" x14ac:dyDescent="0.2">
      <c r="A51" s="898"/>
      <c r="B51" s="900"/>
      <c r="C51" s="901" t="s">
        <v>1331</v>
      </c>
      <c r="D51" s="902" t="str">
        <f>IF(SUM('Assets-Liab 5-6'!J13)&lt;&gt;SUM('Assets-Liab 5-6'!J41),"ERROR!","OK")</f>
        <v>OK</v>
      </c>
    </row>
    <row r="52" spans="1:4" x14ac:dyDescent="0.2">
      <c r="A52" s="898"/>
      <c r="B52" s="900"/>
      <c r="C52" s="901" t="s">
        <v>1332</v>
      </c>
      <c r="D52" s="902" t="str">
        <f>IF(SUM('Assets-Liab 5-6'!K13)&lt;&gt;SUM('Assets-Liab 5-6'!K41),"ERROR!","OK")</f>
        <v>OK</v>
      </c>
    </row>
    <row r="53" spans="1:4" x14ac:dyDescent="0.2">
      <c r="A53" s="898"/>
      <c r="B53" s="900"/>
      <c r="C53" s="901" t="s">
        <v>1333</v>
      </c>
      <c r="D53" s="902" t="str">
        <f>IF(SUM('Assets-Liab 5-6'!L13)&lt;&gt;('Assets-Liab 5-6'!L41),"ERROR!","OK")</f>
        <v>OK</v>
      </c>
    </row>
    <row r="54" spans="1:4" x14ac:dyDescent="0.2">
      <c r="A54" s="898"/>
      <c r="B54" s="900"/>
      <c r="C54" s="901" t="s">
        <v>1334</v>
      </c>
      <c r="D54" s="902" t="str">
        <f>IF(SUM('Assets-Liab 5-6'!M23)&lt;&gt;('Assets-Liab 5-6'!M41),"ERROR!","OK")</f>
        <v>OK</v>
      </c>
    </row>
    <row r="55" spans="1:4" x14ac:dyDescent="0.2">
      <c r="A55" s="898"/>
      <c r="B55" s="900"/>
      <c r="C55" s="901" t="s">
        <v>1335</v>
      </c>
      <c r="D55" s="902" t="str">
        <f>IF(SUM('Assets-Liab 5-6'!N23)&lt;&gt;('Assets-Liab 5-6'!N41),"ERROR!","OK")</f>
        <v>OK</v>
      </c>
    </row>
    <row r="56" spans="1:4" x14ac:dyDescent="0.2">
      <c r="A56" s="879"/>
      <c r="B56" s="899">
        <f>B43+1</f>
        <v>6</v>
      </c>
      <c r="C56" s="2503" t="s">
        <v>779</v>
      </c>
      <c r="D56" s="2504"/>
    </row>
    <row r="57" spans="1:4" s="895" customFormat="1" x14ac:dyDescent="0.2">
      <c r="A57" s="879"/>
      <c r="B57" s="889"/>
      <c r="C57" s="897" t="s">
        <v>1336</v>
      </c>
      <c r="D57" s="903" t="str">
        <f>IF('Assets-Liab 5-6'!C38+'Assets-Liab 5-6'!C39='Acct Summary 7-8'!C81,"OK","ERROR!")</f>
        <v>OK</v>
      </c>
    </row>
    <row r="58" spans="1:4" x14ac:dyDescent="0.2">
      <c r="A58" s="879"/>
      <c r="B58" s="889"/>
      <c r="C58" s="897" t="s">
        <v>1337</v>
      </c>
      <c r="D58" s="903" t="str">
        <f>IF((('Assets-Liab 5-6'!D38+'Assets-Liab 5-6'!D39) ='Acct Summary 7-8'!D81), "OK", "ERROR!" )</f>
        <v>OK</v>
      </c>
    </row>
    <row r="59" spans="1:4" s="895" customFormat="1" x14ac:dyDescent="0.2">
      <c r="A59" s="879"/>
      <c r="B59" s="889"/>
      <c r="C59" s="897" t="s">
        <v>1338</v>
      </c>
      <c r="D59" s="903" t="str">
        <f>IF((('Assets-Liab 5-6'!E38 + 'Assets-Liab 5-6'!E39) ='Acct Summary 7-8'!E81), "OK", "ERROR!" )</f>
        <v>OK</v>
      </c>
    </row>
    <row r="60" spans="1:4" x14ac:dyDescent="0.2">
      <c r="A60" s="879"/>
      <c r="B60" s="889"/>
      <c r="C60" s="897" t="s">
        <v>1339</v>
      </c>
      <c r="D60" s="903" t="str">
        <f>IF((('Assets-Liab 5-6'!F38 + 'Assets-Liab 5-6'!F39) ='Acct Summary 7-8'!F81), "OK", "ERROR!" )</f>
        <v>OK</v>
      </c>
    </row>
    <row r="61" spans="1:4" ht="12.75" customHeight="1" x14ac:dyDescent="0.2">
      <c r="A61" s="879"/>
      <c r="B61" s="889"/>
      <c r="C61" s="897" t="s">
        <v>1347</v>
      </c>
      <c r="D61" s="903" t="str">
        <f>IF((('Assets-Liab 5-6'!G38 + 'Assets-Liab 5-6'!G39) ='Acct Summary 7-8'!G81), "OK", "ERROR!" )</f>
        <v>OK</v>
      </c>
    </row>
    <row r="62" spans="1:4" x14ac:dyDescent="0.2">
      <c r="A62" s="879"/>
      <c r="B62" s="889"/>
      <c r="C62" s="897" t="s">
        <v>1340</v>
      </c>
      <c r="D62" s="903" t="str">
        <f>IF((('Assets-Liab 5-6'!H38 + 'Assets-Liab 5-6'!H39) ='Acct Summary 7-8'!H81), "OK", "ERROR!" )</f>
        <v>OK</v>
      </c>
    </row>
    <row r="63" spans="1:4" ht="12.75" customHeight="1" x14ac:dyDescent="0.2">
      <c r="A63" s="879"/>
      <c r="B63" s="889"/>
      <c r="C63" s="897" t="s">
        <v>1341</v>
      </c>
      <c r="D63" s="903" t="str">
        <f>IF((('Assets-Liab 5-6'!I38 + 'Assets-Liab 5-6'!I39) ='Acct Summary 7-8'!I81), "OK", "ERROR!" )</f>
        <v>OK</v>
      </c>
    </row>
    <row r="64" spans="1:4" x14ac:dyDescent="0.2">
      <c r="A64" s="879"/>
      <c r="B64" s="889"/>
      <c r="C64" s="897" t="s">
        <v>1342</v>
      </c>
      <c r="D64" s="903" t="str">
        <f>IF((('Assets-Liab 5-6'!J38 + 'Assets-Liab 5-6'!J39) ='Acct Summary 7-8'!J81), "OK", "ERROR!" )</f>
        <v>OK</v>
      </c>
    </row>
    <row r="65" spans="1:4" x14ac:dyDescent="0.2">
      <c r="A65" s="896"/>
      <c r="B65" s="889"/>
      <c r="C65" s="897" t="s">
        <v>1348</v>
      </c>
      <c r="D65" s="903" t="str">
        <f>IF((('Assets-Liab 5-6'!K38 + 'Assets-Liab 5-6'!K39) ='Acct Summary 7-8'!K81), "OK", "ERROR!" )</f>
        <v>OK</v>
      </c>
    </row>
    <row r="66" spans="1:4" x14ac:dyDescent="0.2">
      <c r="A66" s="877"/>
      <c r="B66" s="919">
        <f>B56+1+1</f>
        <v>8</v>
      </c>
      <c r="C66" s="925" t="s">
        <v>1880</v>
      </c>
      <c r="D66" s="904"/>
    </row>
    <row r="67" spans="1:4" x14ac:dyDescent="0.2">
      <c r="A67" s="898"/>
      <c r="B67" s="919"/>
      <c r="C67" s="926" t="s">
        <v>1014</v>
      </c>
      <c r="D67" s="904"/>
    </row>
    <row r="68" spans="1:4" x14ac:dyDescent="0.2">
      <c r="A68" s="879"/>
      <c r="B68" s="889"/>
      <c r="C68" s="881" t="s">
        <v>1881</v>
      </c>
      <c r="D68" s="903" t="str">
        <f>IF('Short-Term Long-Term Debt 24'!F49=SUM(,'Acct Summary 7-8'!C33:K33),"OK","ERROR!")</f>
        <v>OK</v>
      </c>
    </row>
    <row r="69" spans="1:4" x14ac:dyDescent="0.2">
      <c r="A69" s="879"/>
      <c r="B69" s="889"/>
      <c r="C69" s="881" t="s">
        <v>1882</v>
      </c>
      <c r="D69" s="903" t="str">
        <f>IF('Expenditures 15-22'!H170&lt;&gt;'Short-Term Long-Term Debt 24'!H49,"ERROR!","OK")</f>
        <v>OK</v>
      </c>
    </row>
    <row r="70" spans="1:4" x14ac:dyDescent="0.2">
      <c r="A70" s="877"/>
      <c r="B70" s="899">
        <f>B66+1</f>
        <v>9</v>
      </c>
      <c r="C70" s="2503" t="s">
        <v>1674</v>
      </c>
      <c r="D70" s="2504"/>
    </row>
    <row r="71" spans="1:4" x14ac:dyDescent="0.2">
      <c r="A71" s="877"/>
      <c r="B71" s="899"/>
      <c r="C71" s="881" t="s">
        <v>1343</v>
      </c>
      <c r="D71" s="905" t="str">
        <f>IF(SUM('Acct Summary 7-8'!C27:K27) =SUM( 'Acct Summary 7-8'!C49:K49),"OK", "ERROR")</f>
        <v>OK</v>
      </c>
    </row>
    <row r="72" spans="1:4" x14ac:dyDescent="0.2">
      <c r="A72" s="879"/>
      <c r="B72" s="889"/>
      <c r="C72" s="897" t="s">
        <v>1344</v>
      </c>
      <c r="D72" s="903" t="str">
        <f>IF(SUM('Acct Summary 7-8'!C28:K28)=SUM('Acct Summary 7-8'!C50:K50),"OK","ERROR!")</f>
        <v>OK</v>
      </c>
    </row>
    <row r="73" spans="1:4" ht="24" x14ac:dyDescent="0.2">
      <c r="A73" s="906"/>
      <c r="B73" s="889"/>
      <c r="C73" s="897" t="s">
        <v>1675</v>
      </c>
      <c r="D73" s="905" t="str">
        <f>IF(SUM('Acct Summary 7-8'!C42:K42)&gt;=SUM( 'Acct Summary 7-8'!C74:K74),"OK", "ERROR")</f>
        <v>OK</v>
      </c>
    </row>
    <row r="74" spans="1:4" x14ac:dyDescent="0.2">
      <c r="A74" s="877"/>
      <c r="B74" s="899">
        <f>B70+1</f>
        <v>10</v>
      </c>
      <c r="C74" s="893" t="s">
        <v>1883</v>
      </c>
      <c r="D74" s="907"/>
    </row>
    <row r="75" spans="1:4" x14ac:dyDescent="0.2">
      <c r="A75" s="879"/>
      <c r="B75" s="889"/>
      <c r="C75" s="897" t="s">
        <v>1361</v>
      </c>
      <c r="D75" s="903" t="str">
        <f>IF(SUM('Assets-Liab 5-6'!C38:H38)&gt;=SUM('Rest Tax Levies-Tort Im 25'!G25:K25),"OK","ERROR")</f>
        <v>OK</v>
      </c>
    </row>
    <row r="76" spans="1:4" x14ac:dyDescent="0.2">
      <c r="A76" s="879"/>
      <c r="B76" s="889"/>
      <c r="C76" s="897" t="s">
        <v>1401</v>
      </c>
      <c r="D76" s="903" t="str">
        <f>IF(SUM('Assets-Liab 5-6'!C39:K39)&gt;0,"OK","ENTRY IS REQUIRED!")</f>
        <v>OK</v>
      </c>
    </row>
    <row r="77" spans="1:4" x14ac:dyDescent="0.2">
      <c r="A77" s="879"/>
      <c r="B77" s="908">
        <f>B74+1</f>
        <v>11</v>
      </c>
      <c r="C77" s="953" t="s">
        <v>1362</v>
      </c>
      <c r="D77" s="903"/>
    </row>
    <row r="78" spans="1:4" x14ac:dyDescent="0.2">
      <c r="A78" s="879"/>
      <c r="B78" s="889"/>
      <c r="C78" s="897" t="s">
        <v>1988</v>
      </c>
      <c r="D78" s="903" t="str">
        <f>IF(ISNUMBER('Acct Summary 7-8'!C9),"OK","ENTRY IS REQUIRED!")</f>
        <v>OK</v>
      </c>
    </row>
    <row r="79" spans="1:4" x14ac:dyDescent="0.2">
      <c r="A79" s="898"/>
      <c r="B79" s="899">
        <f>B74+1+1</f>
        <v>12</v>
      </c>
      <c r="C79" s="909" t="s">
        <v>1871</v>
      </c>
      <c r="D79" s="910" t="str">
        <f>IF(OR(COVER!$B$6="X",'PCTC-OEPP 27-28'!F79&gt;0),"OK","PLEASE ENTER 9 MO ADA.")</f>
        <v>OK</v>
      </c>
    </row>
    <row r="80" spans="1:4" x14ac:dyDescent="0.2">
      <c r="A80" s="877"/>
      <c r="B80" s="899">
        <v>13</v>
      </c>
      <c r="C80" s="909" t="s">
        <v>1976</v>
      </c>
      <c r="D80" s="910" t="str">
        <f>IF(OR(COVER!$B$6="X",ISNUMBER('PCTC-OEPP 27-28'!F172)),"OK","PLEASE ENTER AMOUNT or 0.")</f>
        <v>OK</v>
      </c>
    </row>
    <row r="81" spans="1:4" x14ac:dyDescent="0.2">
      <c r="A81" s="877"/>
      <c r="B81" s="899">
        <v>14</v>
      </c>
      <c r="C81" s="909" t="s">
        <v>1977</v>
      </c>
      <c r="D81" s="910" t="str">
        <f>IF(OR(COVER!$B$6="X",ISNUMBER('PCTC-OEPP 27-28'!F173)),"OK","PLEASE ENTER AMOUNT or 0.")</f>
        <v>OK</v>
      </c>
    </row>
    <row r="82" spans="1:4" x14ac:dyDescent="0.2">
      <c r="A82" s="877"/>
      <c r="B82" s="899">
        <v>15</v>
      </c>
      <c r="C82" s="909" t="s">
        <v>1884</v>
      </c>
      <c r="D82" s="1901" t="str">
        <f>IF('Contracts Paid in CY 29'!$D$142&gt;0,"OK","PLEASE ENTER CONTRACTS PAID IN CURRENT YEAR.  IF NONE, STATE NO CONTRACTS ON PAGE 29.")</f>
        <v>OK</v>
      </c>
    </row>
    <row r="83" spans="1:4" x14ac:dyDescent="0.2">
      <c r="A83" s="877"/>
      <c r="B83" s="899">
        <v>16</v>
      </c>
      <c r="C83" s="909" t="s">
        <v>1407</v>
      </c>
      <c r="D83" s="902" t="str">
        <f>IF('Shared Outsourced Services 31'!B8="X","OK",IF('Shared Outsourced Services 31'!K34&gt;0,"OK","ENTRY REQUIRED!"))</f>
        <v>OK</v>
      </c>
    </row>
    <row r="84" spans="1:4" x14ac:dyDescent="0.2">
      <c r="A84" s="898"/>
      <c r="B84" s="899">
        <v>17</v>
      </c>
      <c r="C84" s="909" t="s">
        <v>1406</v>
      </c>
      <c r="D84" s="911" t="str">
        <f>IF(COVER!B5="X",IF('AC Tort 32-33'!L19=0,"ENTER BUDGET DATA!","OK"),"OK")</f>
        <v>OK</v>
      </c>
    </row>
  </sheetData>
  <sheetProtection algorithmName="SHA-512" hashValue="LE6mfa/6ANgNJ9X9E6QWZo0AbxcxYqvfiNWORu2+9R+q8GnN6Ln2SB1jN55Akni6Al21gh5wlYtn/AyFXEOjrQ==" saltValue="ryBn65J1yx/zDpROY6JoQg==" spinCount="100000"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43" t="s">
        <v>1967</v>
      </c>
      <c r="F1" s="1543" t="s">
        <v>1968</v>
      </c>
      <c r="G1" s="1900" t="s">
        <v>1978</v>
      </c>
    </row>
    <row r="2" spans="1:7" ht="15.75" x14ac:dyDescent="0.25">
      <c r="A2" t="s">
        <v>260</v>
      </c>
      <c r="B2" s="135">
        <f>COVER!A13</f>
        <v>39055009026</v>
      </c>
      <c r="E2" s="1542">
        <v>2020</v>
      </c>
      <c r="F2" s="1542">
        <v>1</v>
      </c>
      <c r="G2" s="1899">
        <v>101000300</v>
      </c>
    </row>
    <row r="3" spans="1:7" ht="15" x14ac:dyDescent="0.25">
      <c r="A3" t="s">
        <v>950</v>
      </c>
      <c r="B3" s="135" t="str">
        <f>COVER!A15</f>
        <v>MACON</v>
      </c>
      <c r="E3" s="1830" t="s">
        <v>1971</v>
      </c>
      <c r="F3" s="1830" t="s">
        <v>1970</v>
      </c>
      <c r="G3" s="1899">
        <v>101000400</v>
      </c>
    </row>
    <row r="4" spans="1:7" ht="15" x14ac:dyDescent="0.25">
      <c r="A4" t="s">
        <v>1000</v>
      </c>
      <c r="B4" s="135" t="str">
        <f>COVER!A17</f>
        <v xml:space="preserve">   Sangamon Valley CUSD 9 </v>
      </c>
      <c r="E4" s="1828">
        <v>44119</v>
      </c>
      <c r="F4" s="1829">
        <v>44151</v>
      </c>
      <c r="G4" s="1899">
        <v>101000600</v>
      </c>
    </row>
    <row r="5" spans="1:7" ht="15" x14ac:dyDescent="0.25">
      <c r="A5" t="s">
        <v>699</v>
      </c>
      <c r="B5" s="135" t="str">
        <f>COVER!A38</f>
        <v>ROBERT D MEADOWS</v>
      </c>
      <c r="G5" s="1899">
        <v>101000800</v>
      </c>
    </row>
    <row r="6" spans="1:7" ht="15" x14ac:dyDescent="0.25">
      <c r="A6" t="s">
        <v>704</v>
      </c>
      <c r="B6" s="135">
        <f>COVER!P35</f>
        <v>0</v>
      </c>
      <c r="G6" s="1899">
        <v>102100300</v>
      </c>
    </row>
    <row r="7" spans="1:7" ht="15" x14ac:dyDescent="0.25">
      <c r="A7" t="s">
        <v>700</v>
      </c>
      <c r="B7" s="135">
        <f>COVER!I38</f>
        <v>0</v>
      </c>
      <c r="G7" s="1899">
        <v>102100400</v>
      </c>
    </row>
    <row r="8" spans="1:7" ht="15" x14ac:dyDescent="0.25">
      <c r="A8" t="s">
        <v>701</v>
      </c>
      <c r="B8" s="135">
        <f>COVER!T38</f>
        <v>0</v>
      </c>
      <c r="G8" s="1899">
        <v>102100600</v>
      </c>
    </row>
    <row r="9" spans="1:7" ht="15" x14ac:dyDescent="0.25">
      <c r="A9" s="3" t="s">
        <v>951</v>
      </c>
      <c r="B9" s="153" t="str">
        <f>AUDITCHECK!D23</f>
        <v>CASH</v>
      </c>
      <c r="G9" s="1899">
        <v>102100800</v>
      </c>
    </row>
    <row r="10" spans="1:7" ht="15" x14ac:dyDescent="0.25">
      <c r="A10" t="s">
        <v>970</v>
      </c>
      <c r="B10" s="135" t="str">
        <f>COVER!B5</f>
        <v>x</v>
      </c>
      <c r="G10" s="1899">
        <v>202100300</v>
      </c>
    </row>
    <row r="11" spans="1:7" ht="15" x14ac:dyDescent="0.25">
      <c r="A11" t="s">
        <v>971</v>
      </c>
      <c r="B11" s="135">
        <f>COVER!B6</f>
        <v>0</v>
      </c>
      <c r="G11" s="1899">
        <v>202100400</v>
      </c>
    </row>
    <row r="12" spans="1:7" ht="15" x14ac:dyDescent="0.25">
      <c r="A12" s="1" t="s">
        <v>1526</v>
      </c>
      <c r="B12" s="135" t="str">
        <f>IF(COVER!J29="x","Yes",IF(COVER!L29="X","No",0))</f>
        <v>No</v>
      </c>
      <c r="G12" s="1899">
        <v>202100600</v>
      </c>
    </row>
    <row r="13" spans="1:7" ht="15" x14ac:dyDescent="0.25">
      <c r="A13" s="1" t="s">
        <v>1527</v>
      </c>
      <c r="B13" s="135" t="str">
        <f>IF(COVER!J30="x","Yes",IF(COVER!L30="x","No",0))</f>
        <v>No</v>
      </c>
      <c r="G13" s="1899">
        <v>202100800</v>
      </c>
    </row>
    <row r="14" spans="1:7" ht="15" x14ac:dyDescent="0.25">
      <c r="A14" t="s">
        <v>473</v>
      </c>
      <c r="B14" s="135" t="str">
        <f>IF(COVER!J31="x","Yes",IF(COVER!L31="x","No",0))</f>
        <v>No</v>
      </c>
      <c r="G14" s="1899">
        <v>402100300</v>
      </c>
    </row>
    <row r="15" spans="1:7" ht="15" x14ac:dyDescent="0.25">
      <c r="A15" t="s">
        <v>573</v>
      </c>
      <c r="B15" s="135" t="str">
        <f>COVER!T23</f>
        <v>66-004385</v>
      </c>
      <c r="G15" s="1899">
        <v>402100400</v>
      </c>
    </row>
    <row r="16" spans="1:7" ht="15" x14ac:dyDescent="0.25">
      <c r="A16" t="s">
        <v>419</v>
      </c>
      <c r="B16" s="135" t="str">
        <f>COVER!T13</f>
        <v>FLOYD &amp; ASSOCIATES, CPAs</v>
      </c>
      <c r="G16" s="1899">
        <v>402100600</v>
      </c>
    </row>
    <row r="17" spans="1:7" ht="15" x14ac:dyDescent="0.25">
      <c r="A17" t="s">
        <v>878</v>
      </c>
      <c r="B17" s="135" t="str">
        <f>COVER!T15</f>
        <v>JULIE M. FLOYD, CPA</v>
      </c>
      <c r="G17" s="1899">
        <v>402100800</v>
      </c>
    </row>
    <row r="18" spans="1:7" ht="15" x14ac:dyDescent="0.25">
      <c r="A18" t="s">
        <v>1140</v>
      </c>
      <c r="B18" s="135" t="str">
        <f>COVER!T17</f>
        <v>910 STATE HWY 54 EAST</v>
      </c>
      <c r="G18" s="1899">
        <v>102200300</v>
      </c>
    </row>
    <row r="19" spans="1:7" ht="15" x14ac:dyDescent="0.25">
      <c r="A19" t="s">
        <v>880</v>
      </c>
      <c r="B19" s="135" t="str">
        <f>COVER!T25</f>
        <v>julie@floydcpas.com</v>
      </c>
      <c r="G19" s="1899">
        <v>102200400</v>
      </c>
    </row>
    <row r="20" spans="1:7" ht="15" x14ac:dyDescent="0.25">
      <c r="A20" t="s">
        <v>881</v>
      </c>
      <c r="B20" s="135" t="str">
        <f>COVER!T19</f>
        <v>CLINTON</v>
      </c>
      <c r="G20" s="1899">
        <v>102200600</v>
      </c>
    </row>
    <row r="21" spans="1:7" ht="15" x14ac:dyDescent="0.25">
      <c r="A21" t="s">
        <v>476</v>
      </c>
      <c r="B21" s="135" t="str">
        <f>COVER!X19</f>
        <v>IL</v>
      </c>
      <c r="G21" s="1899">
        <v>102200800</v>
      </c>
    </row>
    <row r="22" spans="1:7" ht="15" x14ac:dyDescent="0.25">
      <c r="A22" t="s">
        <v>882</v>
      </c>
      <c r="B22" s="135">
        <f>COVER!Z19</f>
        <v>61727</v>
      </c>
      <c r="G22" s="1899">
        <v>102300300</v>
      </c>
    </row>
    <row r="23" spans="1:7" ht="15" x14ac:dyDescent="0.25">
      <c r="A23" t="s">
        <v>1142</v>
      </c>
      <c r="B23" s="135" t="str">
        <f>COVER!T21</f>
        <v>217-935-8871</v>
      </c>
      <c r="G23" s="1899">
        <v>102300400</v>
      </c>
    </row>
    <row r="24" spans="1:7" ht="15" x14ac:dyDescent="0.25">
      <c r="A24" t="s">
        <v>1141</v>
      </c>
      <c r="B24" s="135">
        <f>COVER!Y21</f>
        <v>0</v>
      </c>
      <c r="G24" s="1899">
        <v>102300600</v>
      </c>
    </row>
    <row r="25" spans="1:7" ht="15" x14ac:dyDescent="0.25">
      <c r="A25" t="s">
        <v>756</v>
      </c>
      <c r="B25" s="135">
        <f>COVER!B34</f>
        <v>0</v>
      </c>
      <c r="G25" s="1899">
        <v>102300800</v>
      </c>
    </row>
    <row r="26" spans="1:7" ht="15" x14ac:dyDescent="0.25">
      <c r="A26" t="s">
        <v>1143</v>
      </c>
      <c r="B26" s="135">
        <f>COVER!L34</f>
        <v>0</v>
      </c>
      <c r="G26" s="1899">
        <v>802300300</v>
      </c>
    </row>
    <row r="27" spans="1:7" ht="15" x14ac:dyDescent="0.25">
      <c r="A27" t="s">
        <v>266</v>
      </c>
      <c r="B27" s="135">
        <f>COVER!U34</f>
        <v>0</v>
      </c>
      <c r="G27" s="1899">
        <v>802300400</v>
      </c>
    </row>
    <row r="28" spans="1:7" ht="15" x14ac:dyDescent="0.25">
      <c r="A28" t="s">
        <v>313</v>
      </c>
      <c r="B28" s="135" t="str">
        <f>IF('Aud Quest 2'!B9="x","Yes",IF('Aud Quest 2'!B9&lt;&gt;"x","0"))</f>
        <v>0</v>
      </c>
      <c r="G28" s="1899">
        <v>802300600</v>
      </c>
    </row>
    <row r="29" spans="1:7" ht="15" x14ac:dyDescent="0.25">
      <c r="A29" t="s">
        <v>314</v>
      </c>
      <c r="B29" s="135" t="str">
        <f>IF('Aud Quest 2'!B11="x","Yes",IF('Aud Quest 2'!B11&lt;&gt;"x","0"))</f>
        <v>0</v>
      </c>
      <c r="G29" s="1899">
        <v>802300800</v>
      </c>
    </row>
    <row r="30" spans="1:7" ht="15" x14ac:dyDescent="0.25">
      <c r="A30" t="s">
        <v>315</v>
      </c>
      <c r="B30" s="135" t="str">
        <f>IF('Aud Quest 2'!B13="x","Yes",IF('Aud Quest 2'!B13&lt;&gt;"x","0"))</f>
        <v>0</v>
      </c>
      <c r="G30" s="1899">
        <v>102400300</v>
      </c>
    </row>
    <row r="31" spans="1:7" ht="15" x14ac:dyDescent="0.25">
      <c r="A31" t="s">
        <v>654</v>
      </c>
      <c r="B31" s="135" t="str">
        <f>IF('Aud Quest 2'!B14="x","Yes",IF('Aud Quest 2'!B14&lt;&gt;"x","0"))</f>
        <v>0</v>
      </c>
      <c r="G31" s="1899">
        <v>102400400</v>
      </c>
    </row>
    <row r="32" spans="1:7" ht="15" x14ac:dyDescent="0.25">
      <c r="A32" t="s">
        <v>653</v>
      </c>
      <c r="B32" s="135" t="str">
        <f>IF('Aud Quest 2'!B15="x","Yes",IF('Aud Quest 2'!B15&lt;&gt;"x","0"))</f>
        <v>0</v>
      </c>
      <c r="G32" s="1899">
        <v>102400600</v>
      </c>
    </row>
    <row r="33" spans="1:7" ht="15" x14ac:dyDescent="0.25">
      <c r="A33" t="s">
        <v>655</v>
      </c>
      <c r="B33" s="135" t="str">
        <f>IF('Aud Quest 2'!B16="x","Yes",IF('Aud Quest 2'!B16&lt;&gt;"x","0"))</f>
        <v>0</v>
      </c>
      <c r="G33" s="1899">
        <v>102400800</v>
      </c>
    </row>
    <row r="34" spans="1:7" ht="15" x14ac:dyDescent="0.25">
      <c r="A34" t="s">
        <v>656</v>
      </c>
      <c r="B34" s="135" t="str">
        <f>IF('Aud Quest 2'!B18="x","Yes",IF('Aud Quest 2'!B18&lt;&gt;"x","0"))</f>
        <v>0</v>
      </c>
      <c r="G34" s="1899">
        <v>102510300</v>
      </c>
    </row>
    <row r="35" spans="1:7" ht="15" x14ac:dyDescent="0.25">
      <c r="A35" t="s">
        <v>657</v>
      </c>
      <c r="B35" s="135" t="str">
        <f>IF('Aud Quest 2'!B20="x","Yes",IF('Aud Quest 2'!B20&lt;&gt;"x","0"))</f>
        <v>0</v>
      </c>
      <c r="G35" s="1899">
        <v>102510400</v>
      </c>
    </row>
    <row r="36" spans="1:7" ht="15" x14ac:dyDescent="0.25">
      <c r="A36" t="s">
        <v>651</v>
      </c>
      <c r="B36" s="135" t="str">
        <f>IF('Aud Quest 2'!B22="x","Yes",IF('Aud Quest 2'!B22&lt;&gt;"x","0"))</f>
        <v>0</v>
      </c>
      <c r="G36" s="1899">
        <v>102510600</v>
      </c>
    </row>
    <row r="37" spans="1:7" ht="15" x14ac:dyDescent="0.25">
      <c r="A37" t="s">
        <v>755</v>
      </c>
      <c r="B37" s="135" t="str">
        <f>IF('Aud Quest 2'!B24="x","Yes",IF('Aud Quest 2'!B24&lt;&gt;"x","0"))</f>
        <v>0</v>
      </c>
      <c r="G37" s="1899">
        <v>102510800</v>
      </c>
    </row>
    <row r="38" spans="1:7" ht="15" x14ac:dyDescent="0.25">
      <c r="A38" t="s">
        <v>324</v>
      </c>
      <c r="B38" s="135" t="str">
        <f>IF('Aud Quest 2'!B25="x","Yes",IF('Aud Quest 2'!B25&lt;&gt;"x","0"))</f>
        <v>0</v>
      </c>
      <c r="G38" s="1899">
        <v>202510300</v>
      </c>
    </row>
    <row r="39" spans="1:7" ht="15" x14ac:dyDescent="0.25">
      <c r="A39" t="s">
        <v>325</v>
      </c>
      <c r="B39" s="135" t="str">
        <f>IF('Aud Quest 2'!B27="x","Yes",IF('Aud Quest 2'!B27&lt;&gt;"x","0"))</f>
        <v>0</v>
      </c>
      <c r="G39" s="1899">
        <v>202510400</v>
      </c>
    </row>
    <row r="40" spans="1:7" ht="15" x14ac:dyDescent="0.25">
      <c r="A40" t="s">
        <v>316</v>
      </c>
      <c r="B40" s="135" t="str">
        <f>IF('Aud Quest 2'!B29="x","Yes",IF('Aud Quest 2'!B29&lt;&gt;"x","0"))</f>
        <v>0</v>
      </c>
      <c r="G40" s="1899">
        <v>202510600</v>
      </c>
    </row>
    <row r="41" spans="1:7" ht="15" x14ac:dyDescent="0.25">
      <c r="A41" t="s">
        <v>317</v>
      </c>
      <c r="B41" s="135" t="str">
        <f>IF('Aud Quest 2'!B31="x","Yes",IF('Aud Quest 2'!B31&lt;&gt;"x","0"))</f>
        <v>0</v>
      </c>
      <c r="G41" s="1899">
        <v>202510800</v>
      </c>
    </row>
    <row r="42" spans="1:7" ht="15" x14ac:dyDescent="0.25">
      <c r="A42" t="s">
        <v>318</v>
      </c>
      <c r="B42" s="135" t="str">
        <f>IF('Aud Quest 2'!B37="x","Yes",IF('Aud Quest 2'!B37&lt;&gt;"x","0"))</f>
        <v>0</v>
      </c>
      <c r="G42" s="1899">
        <v>102520300</v>
      </c>
    </row>
    <row r="43" spans="1:7" ht="15" x14ac:dyDescent="0.25">
      <c r="A43" t="s">
        <v>319</v>
      </c>
      <c r="B43" s="135" t="str">
        <f>IF('Aud Quest 2'!B40="x","Yes",IF('Aud Quest 2'!B40&lt;&gt;"x","0"))</f>
        <v>0</v>
      </c>
      <c r="G43" s="1899">
        <v>102520400</v>
      </c>
    </row>
    <row r="44" spans="1:7" ht="15" x14ac:dyDescent="0.25">
      <c r="A44" s="1" t="s">
        <v>320</v>
      </c>
      <c r="B44" s="135" t="str">
        <f>IF('Aud Quest 2'!B42="x","Yes",IF('Aud Quest 2'!B42&lt;&gt;"x","0"))</f>
        <v>0</v>
      </c>
      <c r="G44" s="1899">
        <v>102520600</v>
      </c>
    </row>
    <row r="45" spans="1:7" ht="15" x14ac:dyDescent="0.25">
      <c r="A45" t="s">
        <v>321</v>
      </c>
      <c r="B45" s="135" t="str">
        <f>IF('Aud Quest 2'!B44="x","Yes",IF('Aud Quest 2'!B44&lt;&gt;"x","0"))</f>
        <v>0</v>
      </c>
      <c r="G45" s="1899">
        <v>102520800</v>
      </c>
    </row>
    <row r="46" spans="1:7" ht="15" x14ac:dyDescent="0.25">
      <c r="A46" t="s">
        <v>322</v>
      </c>
      <c r="B46" s="135" t="str">
        <f>IF('Aud Quest 2'!B49="x","Yes",IF('Aud Quest 2'!B49&lt;&gt;"x","0"))</f>
        <v>0</v>
      </c>
      <c r="G46" s="1899">
        <v>102540300</v>
      </c>
    </row>
    <row r="47" spans="1:7" ht="15" x14ac:dyDescent="0.25">
      <c r="A47" t="s">
        <v>323</v>
      </c>
      <c r="B47" s="135" t="str">
        <f>IF('Aud Quest 2'!B50="x","Yes",IF('Aud Quest 2'!B50&lt;&gt;"x","0"))</f>
        <v>0</v>
      </c>
      <c r="G47" s="1899">
        <v>102540400</v>
      </c>
    </row>
    <row r="48" spans="1:7" ht="15" x14ac:dyDescent="0.25">
      <c r="A48" t="s">
        <v>480</v>
      </c>
      <c r="B48" s="135" t="str">
        <f>IF('Aud Quest 2'!B51="x","Yes",IF('Aud Quest 2'!B51&lt;&gt;"x","0"))</f>
        <v>0</v>
      </c>
      <c r="G48" s="1899">
        <v>102540600</v>
      </c>
    </row>
    <row r="49" spans="1:7" ht="15" x14ac:dyDescent="0.25">
      <c r="A49" s="1" t="s">
        <v>1464</v>
      </c>
      <c r="B49" s="135" t="str">
        <f>IF('Aud Quest 2'!B53="x","Yes",IF('Aud Quest 2'!B53&lt;&gt;"x","0"))</f>
        <v>0</v>
      </c>
      <c r="G49" s="1899">
        <v>102540800</v>
      </c>
    </row>
    <row r="50" spans="1:7" ht="15" x14ac:dyDescent="0.25">
      <c r="A50" s="1" t="s">
        <v>1463</v>
      </c>
      <c r="B50" s="146">
        <f>'Aud Quest 2'!H53</f>
        <v>0</v>
      </c>
      <c r="G50" s="1899">
        <v>202540300</v>
      </c>
    </row>
    <row r="51" spans="1:7" ht="15" x14ac:dyDescent="0.25">
      <c r="A51" s="1" t="s">
        <v>1465</v>
      </c>
      <c r="B51" s="135" t="str">
        <f>IF('Aud Quest 2'!B54="x","Yes",IF('Aud Quest 2'!B54&lt;&gt;"x","0"))</f>
        <v>0</v>
      </c>
      <c r="G51" s="1899">
        <v>202540400</v>
      </c>
    </row>
    <row r="52" spans="1:7" ht="15" x14ac:dyDescent="0.25">
      <c r="A52" t="s">
        <v>326</v>
      </c>
      <c r="B52" s="135">
        <f>('Aud Quest 2'!D56)</f>
        <v>0</v>
      </c>
      <c r="G52" s="1899">
        <v>202540600</v>
      </c>
    </row>
    <row r="53" spans="1:7" ht="15" x14ac:dyDescent="0.25">
      <c r="A53" s="1" t="s">
        <v>327</v>
      </c>
      <c r="B53" s="135">
        <f>IF('FP Info 3'!B44="X","Yes",0)</f>
        <v>0</v>
      </c>
      <c r="G53" s="1899">
        <v>202540800</v>
      </c>
    </row>
    <row r="54" spans="1:7" ht="15" x14ac:dyDescent="0.25">
      <c r="A54" t="s">
        <v>328</v>
      </c>
      <c r="B54" s="135">
        <f>IF('FP Info 3'!B45="X","Yes",0)</f>
        <v>0</v>
      </c>
      <c r="G54" s="1899">
        <v>902540300</v>
      </c>
    </row>
    <row r="55" spans="1:7" ht="15" x14ac:dyDescent="0.25">
      <c r="A55" t="s">
        <v>329</v>
      </c>
      <c r="B55" s="135">
        <f>IF('FP Info 3'!B46="X","Yes",0)</f>
        <v>0</v>
      </c>
      <c r="G55" s="1899">
        <v>902540400</v>
      </c>
    </row>
    <row r="56" spans="1:7" ht="15" x14ac:dyDescent="0.25">
      <c r="A56" t="s">
        <v>330</v>
      </c>
      <c r="B56" s="135">
        <f>IF('FP Info 3'!B47="X","Yes",0)</f>
        <v>0</v>
      </c>
      <c r="G56" s="1899">
        <v>902540600</v>
      </c>
    </row>
    <row r="57" spans="1:7" ht="15" x14ac:dyDescent="0.25">
      <c r="A57" t="s">
        <v>331</v>
      </c>
      <c r="B57" s="135">
        <f>IF('FP Info 3'!B48="X","Yes",0)</f>
        <v>0</v>
      </c>
      <c r="G57" s="1899">
        <v>902540800</v>
      </c>
    </row>
    <row r="58" spans="1:7" ht="15" x14ac:dyDescent="0.25">
      <c r="A58" t="s">
        <v>332</v>
      </c>
      <c r="B58" s="135">
        <f>IF('FP Info 3'!B49="X","Yes",0)</f>
        <v>0</v>
      </c>
      <c r="G58" s="1899">
        <v>102550300</v>
      </c>
    </row>
    <row r="59" spans="1:7" ht="15" x14ac:dyDescent="0.25">
      <c r="A59" t="s">
        <v>333</v>
      </c>
      <c r="B59" s="135">
        <f>IF('FP Info 3'!B50="X","Yes",0)</f>
        <v>0</v>
      </c>
      <c r="G59" s="1899">
        <v>102550400</v>
      </c>
    </row>
    <row r="60" spans="1:7" ht="15" x14ac:dyDescent="0.25">
      <c r="A60" t="s">
        <v>334</v>
      </c>
      <c r="B60" s="135">
        <f>IF('FP Info 3'!B51="X","Yes",0)</f>
        <v>0</v>
      </c>
      <c r="G60" s="1899">
        <v>102550600</v>
      </c>
    </row>
    <row r="61" spans="1:7" ht="15" x14ac:dyDescent="0.25">
      <c r="A61" t="s">
        <v>335</v>
      </c>
      <c r="B61" s="135">
        <f>('FP Info 3'!A53)</f>
        <v>0</v>
      </c>
      <c r="D61" s="2" t="str">
        <f>IF(ISBLANK(B62),"OK",IF(A62-B62=0,"OK","Error?"))</f>
        <v>OK</v>
      </c>
      <c r="G61" s="1899">
        <v>102550800</v>
      </c>
    </row>
    <row r="62" spans="1:7" ht="15" x14ac:dyDescent="0.25">
      <c r="A62" s="10">
        <v>1</v>
      </c>
      <c r="B62" s="1832"/>
      <c r="D62" s="2" t="str">
        <f>IF(ISBLANK(B62),"OK",IF(A62-B62=0,"OK","Error?"))</f>
        <v>OK</v>
      </c>
      <c r="G62" s="1899">
        <v>202550300</v>
      </c>
    </row>
    <row r="63" spans="1:7" ht="15" x14ac:dyDescent="0.25">
      <c r="A63" s="10">
        <v>2</v>
      </c>
      <c r="B63" s="1832"/>
      <c r="D63" s="2" t="str">
        <f t="shared" ref="D63:D126" si="0">IF(ISBLANK(B63),"OK",IF(A63-B63=0,"OK","Error?"))</f>
        <v>OK</v>
      </c>
      <c r="G63" s="1899">
        <v>202550400</v>
      </c>
    </row>
    <row r="64" spans="1:7" ht="15" x14ac:dyDescent="0.25">
      <c r="A64" s="10">
        <v>3</v>
      </c>
      <c r="B64" s="1832"/>
      <c r="D64" s="2" t="str">
        <f t="shared" si="0"/>
        <v>OK</v>
      </c>
      <c r="G64" s="1899">
        <v>202550600</v>
      </c>
    </row>
    <row r="65" spans="1:7" ht="15" x14ac:dyDescent="0.25">
      <c r="A65" s="5">
        <v>4</v>
      </c>
      <c r="B65" s="1832">
        <f>'Assets-Liab 5-6'!C6</f>
        <v>0</v>
      </c>
      <c r="D65" s="2" t="str">
        <f t="shared" si="0"/>
        <v>Error?</v>
      </c>
      <c r="G65" s="1899">
        <v>202550800</v>
      </c>
    </row>
    <row r="66" spans="1:7" ht="15" x14ac:dyDescent="0.25">
      <c r="A66" s="10">
        <v>5</v>
      </c>
      <c r="B66" s="1832"/>
      <c r="D66" s="2" t="str">
        <f t="shared" si="0"/>
        <v>OK</v>
      </c>
      <c r="G66" s="1899">
        <v>402550300</v>
      </c>
    </row>
    <row r="67" spans="1:7" ht="15" x14ac:dyDescent="0.25">
      <c r="A67" s="10">
        <v>6</v>
      </c>
      <c r="B67" s="1832"/>
      <c r="D67" s="2" t="str">
        <f t="shared" si="0"/>
        <v>OK</v>
      </c>
      <c r="G67" s="1899">
        <v>402550400</v>
      </c>
    </row>
    <row r="68" spans="1:7" ht="15" x14ac:dyDescent="0.25">
      <c r="A68" s="10">
        <v>7</v>
      </c>
      <c r="B68" s="1832"/>
      <c r="D68" s="2" t="str">
        <f t="shared" si="0"/>
        <v>OK</v>
      </c>
      <c r="G68" s="1899">
        <v>402550600</v>
      </c>
    </row>
    <row r="69" spans="1:7" ht="15" x14ac:dyDescent="0.25">
      <c r="A69" s="10">
        <v>8</v>
      </c>
      <c r="B69" s="1832"/>
      <c r="D69" s="2" t="str">
        <f t="shared" si="0"/>
        <v>OK</v>
      </c>
      <c r="G69" s="1899">
        <v>402550800</v>
      </c>
    </row>
    <row r="70" spans="1:7" ht="15" x14ac:dyDescent="0.25">
      <c r="A70" s="10">
        <v>9</v>
      </c>
      <c r="B70" s="1832"/>
      <c r="D70" s="2" t="str">
        <f t="shared" si="0"/>
        <v>OK</v>
      </c>
      <c r="G70" s="1899">
        <v>102560300</v>
      </c>
    </row>
    <row r="71" spans="1:7" ht="15" x14ac:dyDescent="0.25">
      <c r="A71" s="10">
        <v>10</v>
      </c>
      <c r="B71" s="1832"/>
      <c r="D71" s="2" t="str">
        <f t="shared" si="0"/>
        <v>OK</v>
      </c>
      <c r="G71" s="1899">
        <v>102560400</v>
      </c>
    </row>
    <row r="72" spans="1:7" ht="15" x14ac:dyDescent="0.25">
      <c r="A72" s="5">
        <v>11</v>
      </c>
      <c r="B72" s="1832">
        <f>'Assets-Liab 5-6'!C10</f>
        <v>0</v>
      </c>
      <c r="D72" s="2" t="str">
        <f t="shared" si="0"/>
        <v>Error?</v>
      </c>
      <c r="G72" s="1899">
        <v>102560600</v>
      </c>
    </row>
    <row r="73" spans="1:7" ht="15" x14ac:dyDescent="0.25">
      <c r="A73" s="5">
        <v>12</v>
      </c>
      <c r="B73" s="1832">
        <f>'Assets-Liab 5-6'!C5</f>
        <v>0</v>
      </c>
      <c r="D73" s="2" t="str">
        <f t="shared" si="0"/>
        <v>Error?</v>
      </c>
      <c r="G73" s="1899">
        <v>102560800</v>
      </c>
    </row>
    <row r="74" spans="1:7" ht="15" x14ac:dyDescent="0.25">
      <c r="A74" s="10">
        <v>13</v>
      </c>
      <c r="B74" s="1832"/>
      <c r="D74" s="2" t="str">
        <f t="shared" si="0"/>
        <v>OK</v>
      </c>
      <c r="G74" s="1899">
        <v>102570300</v>
      </c>
    </row>
    <row r="75" spans="1:7" ht="15" x14ac:dyDescent="0.25">
      <c r="A75" s="10">
        <v>14</v>
      </c>
      <c r="B75" s="1832"/>
      <c r="D75" s="2" t="str">
        <f t="shared" si="0"/>
        <v>OK</v>
      </c>
      <c r="G75" s="1899">
        <v>102570400</v>
      </c>
    </row>
    <row r="76" spans="1:7" ht="15" x14ac:dyDescent="0.25">
      <c r="A76" s="5">
        <v>15</v>
      </c>
      <c r="B76" s="1832">
        <f>'Assets-Liab 5-6'!C12</f>
        <v>0</v>
      </c>
      <c r="D76" s="2" t="str">
        <f t="shared" si="0"/>
        <v>Error?</v>
      </c>
      <c r="G76" s="1899">
        <v>102570600</v>
      </c>
    </row>
    <row r="77" spans="1:7" ht="15" x14ac:dyDescent="0.25">
      <c r="A77" s="5">
        <v>16</v>
      </c>
      <c r="B77" s="1832">
        <f>'Assets-Liab 5-6'!C13</f>
        <v>55432</v>
      </c>
      <c r="C77" s="2" t="s">
        <v>569</v>
      </c>
      <c r="D77" s="2" t="str">
        <f t="shared" si="0"/>
        <v>Error?</v>
      </c>
      <c r="G77" s="1899">
        <v>102570800</v>
      </c>
    </row>
    <row r="78" spans="1:7" ht="15" x14ac:dyDescent="0.25">
      <c r="A78" s="10">
        <v>17</v>
      </c>
      <c r="B78" s="1832"/>
      <c r="D78" s="2" t="str">
        <f t="shared" si="0"/>
        <v>OK</v>
      </c>
      <c r="G78" s="1899">
        <v>102610300</v>
      </c>
    </row>
    <row r="79" spans="1:7" ht="15" x14ac:dyDescent="0.25">
      <c r="A79" s="10">
        <v>18</v>
      </c>
      <c r="B79" s="1832"/>
      <c r="D79" s="2" t="str">
        <f t="shared" si="0"/>
        <v>OK</v>
      </c>
      <c r="G79" s="1899">
        <v>102610400</v>
      </c>
    </row>
    <row r="80" spans="1:7" ht="15" x14ac:dyDescent="0.25">
      <c r="A80" s="10">
        <v>19</v>
      </c>
      <c r="B80" s="1832"/>
      <c r="D80" s="2" t="str">
        <f t="shared" si="0"/>
        <v>OK</v>
      </c>
      <c r="G80" s="1899">
        <v>102610600</v>
      </c>
    </row>
    <row r="81" spans="1:7" ht="15" x14ac:dyDescent="0.25">
      <c r="A81" s="10">
        <v>20</v>
      </c>
      <c r="B81" s="1832"/>
      <c r="D81" s="2" t="str">
        <f t="shared" si="0"/>
        <v>OK</v>
      </c>
      <c r="G81" s="1899">
        <v>102610800</v>
      </c>
    </row>
    <row r="82" spans="1:7" ht="15" x14ac:dyDescent="0.25">
      <c r="A82" s="10">
        <v>21</v>
      </c>
      <c r="B82" s="1832"/>
      <c r="D82" s="2" t="str">
        <f t="shared" si="0"/>
        <v>OK</v>
      </c>
      <c r="G82" s="1899">
        <v>102620300</v>
      </c>
    </row>
    <row r="83" spans="1:7" ht="15" x14ac:dyDescent="0.25">
      <c r="A83" s="10">
        <v>22</v>
      </c>
      <c r="B83" s="1832"/>
      <c r="D83" s="2" t="str">
        <f t="shared" si="0"/>
        <v>OK</v>
      </c>
      <c r="G83" s="1899">
        <v>102620400</v>
      </c>
    </row>
    <row r="84" spans="1:7" ht="15" x14ac:dyDescent="0.25">
      <c r="A84" s="10">
        <v>23</v>
      </c>
      <c r="B84" s="1832"/>
      <c r="D84" s="2" t="str">
        <f t="shared" si="0"/>
        <v>OK</v>
      </c>
      <c r="G84" s="1899">
        <v>102620600</v>
      </c>
    </row>
    <row r="85" spans="1:7" ht="15" x14ac:dyDescent="0.25">
      <c r="A85" s="10">
        <v>24</v>
      </c>
      <c r="B85" s="1832"/>
      <c r="D85" s="2" t="str">
        <f t="shared" si="0"/>
        <v>OK</v>
      </c>
      <c r="G85" s="1899">
        <v>102620800</v>
      </c>
    </row>
    <row r="86" spans="1:7" ht="15" x14ac:dyDescent="0.25">
      <c r="A86" s="12">
        <v>25</v>
      </c>
      <c r="B86" s="1832">
        <f>'Assets-Liab 5-6'!C31</f>
        <v>0</v>
      </c>
      <c r="D86" s="2" t="str">
        <f t="shared" si="0"/>
        <v>Error?</v>
      </c>
      <c r="G86" s="1899">
        <v>102630300</v>
      </c>
    </row>
    <row r="87" spans="1:7" ht="15" x14ac:dyDescent="0.25">
      <c r="A87" s="10">
        <v>26</v>
      </c>
      <c r="B87" s="1832"/>
      <c r="D87" s="2" t="str">
        <f t="shared" si="0"/>
        <v>OK</v>
      </c>
      <c r="G87" s="1899">
        <v>102630400</v>
      </c>
    </row>
    <row r="88" spans="1:7" ht="15" x14ac:dyDescent="0.25">
      <c r="A88" s="5">
        <v>27</v>
      </c>
      <c r="B88" s="1832">
        <f>'Assets-Liab 5-6'!C32</f>
        <v>263</v>
      </c>
      <c r="D88" s="2" t="str">
        <f t="shared" si="0"/>
        <v>Error?</v>
      </c>
      <c r="G88" s="1899">
        <v>102630600</v>
      </c>
    </row>
    <row r="89" spans="1:7" ht="15" x14ac:dyDescent="0.25">
      <c r="A89" s="10">
        <v>28</v>
      </c>
      <c r="B89" s="1832"/>
      <c r="D89" s="2" t="str">
        <f t="shared" si="0"/>
        <v>OK</v>
      </c>
      <c r="G89" s="1899">
        <v>102630800</v>
      </c>
    </row>
    <row r="90" spans="1:7" ht="15" x14ac:dyDescent="0.25">
      <c r="A90" s="10">
        <v>29</v>
      </c>
      <c r="B90" s="1832"/>
      <c r="D90" s="2" t="str">
        <f t="shared" si="0"/>
        <v>OK</v>
      </c>
      <c r="G90" s="1899">
        <v>102640300</v>
      </c>
    </row>
    <row r="91" spans="1:7" ht="15" x14ac:dyDescent="0.25">
      <c r="A91" s="5">
        <v>30</v>
      </c>
      <c r="B91" s="1832">
        <f>'Assets-Liab 5-6'!C34</f>
        <v>263</v>
      </c>
      <c r="C91" s="2" t="s">
        <v>569</v>
      </c>
      <c r="D91" s="2" t="str">
        <f t="shared" si="0"/>
        <v>Error?</v>
      </c>
      <c r="G91" s="1899">
        <v>102640400</v>
      </c>
    </row>
    <row r="92" spans="1:7" ht="15" x14ac:dyDescent="0.25">
      <c r="A92" s="5">
        <v>31</v>
      </c>
      <c r="B92" s="1832">
        <f>'Assets-Liab 5-6'!C39</f>
        <v>55169</v>
      </c>
      <c r="D92" s="2" t="str">
        <f t="shared" si="0"/>
        <v>Error?</v>
      </c>
      <c r="G92" s="1899">
        <v>102640600</v>
      </c>
    </row>
    <row r="93" spans="1:7" ht="15" x14ac:dyDescent="0.25">
      <c r="A93" s="5">
        <v>32</v>
      </c>
      <c r="B93" s="1832">
        <f>'Assets-Liab 5-6'!C41</f>
        <v>55432</v>
      </c>
      <c r="C93" s="2" t="s">
        <v>569</v>
      </c>
      <c r="D93" s="2" t="str">
        <f t="shared" si="0"/>
        <v>Error?</v>
      </c>
      <c r="G93" s="1899">
        <v>102640800</v>
      </c>
    </row>
    <row r="94" spans="1:7" ht="15" x14ac:dyDescent="0.25">
      <c r="A94" s="10">
        <v>33</v>
      </c>
      <c r="B94" s="1832"/>
      <c r="D94" s="2" t="str">
        <f t="shared" si="0"/>
        <v>OK</v>
      </c>
      <c r="G94" s="1899">
        <v>102660300</v>
      </c>
    </row>
    <row r="95" spans="1:7" ht="15" x14ac:dyDescent="0.25">
      <c r="A95" s="10">
        <v>34</v>
      </c>
      <c r="B95" s="1832"/>
      <c r="D95" s="2" t="str">
        <f t="shared" si="0"/>
        <v>OK</v>
      </c>
      <c r="G95" s="1899">
        <v>102660400</v>
      </c>
    </row>
    <row r="96" spans="1:7" ht="15" x14ac:dyDescent="0.25">
      <c r="A96" s="10">
        <v>35</v>
      </c>
      <c r="B96" s="1832"/>
      <c r="D96" s="2" t="str">
        <f t="shared" si="0"/>
        <v>OK</v>
      </c>
      <c r="G96" s="1899">
        <v>102660600</v>
      </c>
    </row>
    <row r="97" spans="1:7" ht="15" x14ac:dyDescent="0.25">
      <c r="A97" s="5">
        <v>36</v>
      </c>
      <c r="B97" s="1832">
        <f>'Assets-Liab 5-6'!D6</f>
        <v>0</v>
      </c>
      <c r="D97" s="2" t="str">
        <f t="shared" si="0"/>
        <v>Error?</v>
      </c>
      <c r="G97" s="1899">
        <v>102660800</v>
      </c>
    </row>
    <row r="98" spans="1:7" ht="15" x14ac:dyDescent="0.25">
      <c r="A98" s="10">
        <v>37</v>
      </c>
      <c r="B98" s="1832"/>
      <c r="D98" s="2" t="str">
        <f t="shared" si="0"/>
        <v>OK</v>
      </c>
      <c r="G98" s="1899">
        <v>102900300</v>
      </c>
    </row>
    <row r="99" spans="1:7" ht="15" x14ac:dyDescent="0.25">
      <c r="A99" s="10">
        <v>38</v>
      </c>
      <c r="B99" s="1832"/>
      <c r="D99" s="2" t="str">
        <f t="shared" si="0"/>
        <v>OK</v>
      </c>
      <c r="G99" s="1899">
        <v>102900400</v>
      </c>
    </row>
    <row r="100" spans="1:7" ht="15" x14ac:dyDescent="0.25">
      <c r="A100" s="10">
        <v>39</v>
      </c>
      <c r="B100" s="1832"/>
      <c r="D100" s="2" t="str">
        <f t="shared" si="0"/>
        <v>OK</v>
      </c>
      <c r="G100" s="1899">
        <v>102900600</v>
      </c>
    </row>
    <row r="101" spans="1:7" ht="15" x14ac:dyDescent="0.25">
      <c r="A101" s="10">
        <v>40</v>
      </c>
      <c r="B101" s="1832"/>
      <c r="D101" s="2" t="str">
        <f t="shared" si="0"/>
        <v>OK</v>
      </c>
      <c r="G101" s="1899">
        <v>102900800</v>
      </c>
    </row>
    <row r="102" spans="1:7" ht="15" x14ac:dyDescent="0.25">
      <c r="A102" s="10">
        <v>41</v>
      </c>
      <c r="B102" s="1832"/>
      <c r="D102" s="2" t="str">
        <f t="shared" si="0"/>
        <v>OK</v>
      </c>
      <c r="G102" s="1899">
        <v>202900300</v>
      </c>
    </row>
    <row r="103" spans="1:7" ht="15" x14ac:dyDescent="0.25">
      <c r="A103" s="10">
        <v>42</v>
      </c>
      <c r="B103" s="1832"/>
      <c r="D103" s="2" t="str">
        <f t="shared" si="0"/>
        <v>OK</v>
      </c>
      <c r="G103" s="1899">
        <v>202900400</v>
      </c>
    </row>
    <row r="104" spans="1:7" ht="15" x14ac:dyDescent="0.25">
      <c r="A104" s="5">
        <v>43</v>
      </c>
      <c r="B104" s="1832">
        <f>'Assets-Liab 5-6'!D10</f>
        <v>0</v>
      </c>
      <c r="D104" s="2" t="str">
        <f t="shared" si="0"/>
        <v>Error?</v>
      </c>
      <c r="G104" s="1899">
        <v>202900600</v>
      </c>
    </row>
    <row r="105" spans="1:7" ht="15" x14ac:dyDescent="0.25">
      <c r="A105" s="5">
        <v>44</v>
      </c>
      <c r="B105" s="1832">
        <f>'Assets-Liab 5-6'!D5</f>
        <v>0</v>
      </c>
      <c r="D105" s="2" t="str">
        <f t="shared" si="0"/>
        <v>Error?</v>
      </c>
      <c r="G105" s="1899">
        <v>202900800</v>
      </c>
    </row>
    <row r="106" spans="1:7" ht="15" x14ac:dyDescent="0.25">
      <c r="A106" s="10">
        <v>45</v>
      </c>
      <c r="B106" s="1832"/>
      <c r="D106" s="2" t="str">
        <f t="shared" si="0"/>
        <v>OK</v>
      </c>
      <c r="G106" s="1899">
        <v>402900300</v>
      </c>
    </row>
    <row r="107" spans="1:7" ht="15" x14ac:dyDescent="0.25">
      <c r="A107" s="10">
        <v>46</v>
      </c>
      <c r="B107" s="1832"/>
      <c r="D107" s="2" t="str">
        <f t="shared" si="0"/>
        <v>OK</v>
      </c>
      <c r="G107" s="1899">
        <v>402900400</v>
      </c>
    </row>
    <row r="108" spans="1:7" ht="15" x14ac:dyDescent="0.25">
      <c r="A108" s="5">
        <v>47</v>
      </c>
      <c r="B108" s="1832">
        <f>'Assets-Liab 5-6'!D12</f>
        <v>0</v>
      </c>
      <c r="D108" s="2" t="str">
        <f t="shared" si="0"/>
        <v>Error?</v>
      </c>
      <c r="G108" s="1899">
        <v>402900600</v>
      </c>
    </row>
    <row r="109" spans="1:7" ht="15" x14ac:dyDescent="0.25">
      <c r="A109" s="5">
        <v>48</v>
      </c>
      <c r="B109" s="1832">
        <f>'Assets-Liab 5-6'!D13</f>
        <v>255407</v>
      </c>
      <c r="C109" s="2" t="s">
        <v>569</v>
      </c>
      <c r="D109" s="2" t="str">
        <f t="shared" si="0"/>
        <v>Error?</v>
      </c>
      <c r="G109" s="1899">
        <v>402900800</v>
      </c>
    </row>
    <row r="110" spans="1:7" ht="15" x14ac:dyDescent="0.25">
      <c r="A110" s="10">
        <v>49</v>
      </c>
      <c r="B110" s="1832"/>
      <c r="D110" s="2" t="str">
        <f t="shared" si="0"/>
        <v>OK</v>
      </c>
      <c r="G110" s="1899">
        <v>602900300</v>
      </c>
    </row>
    <row r="111" spans="1:7" ht="15" x14ac:dyDescent="0.25">
      <c r="A111" s="10">
        <v>50</v>
      </c>
      <c r="B111" s="1832"/>
      <c r="D111" s="2" t="str">
        <f t="shared" si="0"/>
        <v>OK</v>
      </c>
      <c r="G111" s="1899">
        <v>602900400</v>
      </c>
    </row>
    <row r="112" spans="1:7" ht="15" x14ac:dyDescent="0.25">
      <c r="A112" s="10">
        <v>51</v>
      </c>
      <c r="B112" s="1832"/>
      <c r="D112" s="2" t="str">
        <f t="shared" si="0"/>
        <v>OK</v>
      </c>
      <c r="G112" s="1899">
        <v>602900600</v>
      </c>
    </row>
    <row r="113" spans="1:7" ht="15" x14ac:dyDescent="0.25">
      <c r="A113" s="10">
        <v>52</v>
      </c>
      <c r="B113" s="1832"/>
      <c r="D113" s="2" t="str">
        <f t="shared" si="0"/>
        <v>OK</v>
      </c>
      <c r="G113" s="1899">
        <v>602900800</v>
      </c>
    </row>
    <row r="114" spans="1:7" ht="15" x14ac:dyDescent="0.25">
      <c r="A114" s="10">
        <v>53</v>
      </c>
      <c r="B114" s="1832"/>
      <c r="D114" s="2" t="str">
        <f t="shared" si="0"/>
        <v>OK</v>
      </c>
      <c r="G114" s="1899">
        <v>902900300</v>
      </c>
    </row>
    <row r="115" spans="1:7" ht="15" x14ac:dyDescent="0.25">
      <c r="A115" s="10">
        <v>54</v>
      </c>
      <c r="B115" s="1832"/>
      <c r="D115" s="2" t="str">
        <f t="shared" si="0"/>
        <v>OK</v>
      </c>
      <c r="G115" s="1899">
        <v>902900400</v>
      </c>
    </row>
    <row r="116" spans="1:7" ht="15" x14ac:dyDescent="0.25">
      <c r="A116" s="10">
        <v>55</v>
      </c>
      <c r="B116" s="1832"/>
      <c r="D116" s="2" t="str">
        <f t="shared" si="0"/>
        <v>OK</v>
      </c>
      <c r="G116" s="1899">
        <v>902900600</v>
      </c>
    </row>
    <row r="117" spans="1:7" ht="15" x14ac:dyDescent="0.25">
      <c r="A117" s="5">
        <v>56</v>
      </c>
      <c r="B117" s="1832">
        <f>'Assets-Liab 5-6'!D31</f>
        <v>0</v>
      </c>
      <c r="D117" s="2" t="str">
        <f t="shared" si="0"/>
        <v>Error?</v>
      </c>
      <c r="G117" s="1899">
        <v>902900800</v>
      </c>
    </row>
    <row r="118" spans="1:7" ht="15" x14ac:dyDescent="0.25">
      <c r="A118" s="10">
        <v>57</v>
      </c>
      <c r="B118" s="1832"/>
      <c r="D118" s="2" t="str">
        <f t="shared" si="0"/>
        <v>OK</v>
      </c>
      <c r="G118" s="1899">
        <v>103000300</v>
      </c>
    </row>
    <row r="119" spans="1:7" ht="15" x14ac:dyDescent="0.25">
      <c r="A119" s="5">
        <v>58</v>
      </c>
      <c r="B119" s="1832">
        <f>'Assets-Liab 5-6'!D32</f>
        <v>0</v>
      </c>
      <c r="D119" s="2" t="str">
        <f t="shared" si="0"/>
        <v>Error?</v>
      </c>
      <c r="G119" s="1899">
        <v>103000400</v>
      </c>
    </row>
    <row r="120" spans="1:7" ht="15" x14ac:dyDescent="0.25">
      <c r="A120" s="10">
        <v>59</v>
      </c>
      <c r="B120" s="1832"/>
      <c r="D120" s="2" t="str">
        <f t="shared" si="0"/>
        <v>OK</v>
      </c>
      <c r="G120" s="1899">
        <v>103000600</v>
      </c>
    </row>
    <row r="121" spans="1:7" ht="15" x14ac:dyDescent="0.25">
      <c r="A121" s="10">
        <v>60</v>
      </c>
      <c r="B121" s="1832"/>
      <c r="D121" s="2" t="str">
        <f t="shared" si="0"/>
        <v>OK</v>
      </c>
      <c r="G121" s="1899">
        <v>103000800</v>
      </c>
    </row>
    <row r="122" spans="1:7" ht="15" x14ac:dyDescent="0.25">
      <c r="A122" s="5">
        <v>61</v>
      </c>
      <c r="B122" s="1832">
        <f>'Assets-Liab 5-6'!D34</f>
        <v>0</v>
      </c>
      <c r="C122" s="2" t="s">
        <v>569</v>
      </c>
      <c r="D122" s="2" t="str">
        <f t="shared" si="0"/>
        <v>Error?</v>
      </c>
      <c r="G122" s="1899">
        <v>203000300</v>
      </c>
    </row>
    <row r="123" spans="1:7" ht="15" x14ac:dyDescent="0.25">
      <c r="A123" s="5">
        <v>62</v>
      </c>
      <c r="B123" s="1832">
        <f>'Assets-Liab 5-6'!D39</f>
        <v>255407</v>
      </c>
      <c r="D123" s="2" t="str">
        <f t="shared" si="0"/>
        <v>Error?</v>
      </c>
      <c r="G123" s="1899">
        <v>203000400</v>
      </c>
    </row>
    <row r="124" spans="1:7" ht="15" x14ac:dyDescent="0.25">
      <c r="A124" s="5">
        <v>63</v>
      </c>
      <c r="B124" s="1832">
        <f>'Assets-Liab 5-6'!D41</f>
        <v>255407</v>
      </c>
      <c r="C124" s="2" t="s">
        <v>569</v>
      </c>
      <c r="D124" s="2" t="str">
        <f t="shared" si="0"/>
        <v>Error?</v>
      </c>
      <c r="G124" s="1899">
        <v>203000600</v>
      </c>
    </row>
    <row r="125" spans="1:7" ht="15" x14ac:dyDescent="0.25">
      <c r="A125" s="10">
        <v>64</v>
      </c>
      <c r="B125" s="1832"/>
      <c r="D125" s="2" t="str">
        <f t="shared" si="0"/>
        <v>OK</v>
      </c>
      <c r="G125" s="1899">
        <v>203000800</v>
      </c>
    </row>
    <row r="126" spans="1:7" ht="15" x14ac:dyDescent="0.25">
      <c r="A126" s="5">
        <v>65</v>
      </c>
      <c r="B126" s="1832">
        <f>'Assets-Liab 5-6'!E6</f>
        <v>0</v>
      </c>
      <c r="D126" s="2" t="str">
        <f t="shared" si="0"/>
        <v>Error?</v>
      </c>
      <c r="G126" s="1899">
        <v>403000300</v>
      </c>
    </row>
    <row r="127" spans="1:7" ht="15" x14ac:dyDescent="0.25">
      <c r="A127" s="10">
        <v>66</v>
      </c>
      <c r="B127" s="1832"/>
      <c r="D127" s="2" t="str">
        <f t="shared" ref="D127:D190" si="1">IF(ISBLANK(B127),"OK",IF(A127-B127=0,"OK","Error?"))</f>
        <v>OK</v>
      </c>
      <c r="G127" s="1899">
        <v>403000400</v>
      </c>
    </row>
    <row r="128" spans="1:7" ht="15" x14ac:dyDescent="0.25">
      <c r="A128" s="10">
        <v>67</v>
      </c>
      <c r="B128" s="1832"/>
      <c r="D128" s="2" t="str">
        <f t="shared" si="1"/>
        <v>OK</v>
      </c>
      <c r="G128" s="1899">
        <v>403000600</v>
      </c>
    </row>
    <row r="129" spans="1:7" ht="15" x14ac:dyDescent="0.25">
      <c r="A129" s="5">
        <v>68</v>
      </c>
      <c r="B129" s="1832">
        <f>'Assets-Liab 5-6'!E5</f>
        <v>0</v>
      </c>
      <c r="D129" s="2" t="str">
        <f t="shared" si="1"/>
        <v>Error?</v>
      </c>
      <c r="G129" s="1899">
        <v>403000800</v>
      </c>
    </row>
    <row r="130" spans="1:7" x14ac:dyDescent="0.2">
      <c r="A130" s="5">
        <v>69</v>
      </c>
      <c r="B130" s="1832">
        <f>'Assets-Liab 5-6'!E12</f>
        <v>0</v>
      </c>
      <c r="D130" s="2" t="str">
        <f t="shared" si="1"/>
        <v>Error?</v>
      </c>
    </row>
    <row r="131" spans="1:7" x14ac:dyDescent="0.2">
      <c r="A131" s="5">
        <v>70</v>
      </c>
      <c r="B131" s="1832">
        <f>'Assets-Liab 5-6'!E13</f>
        <v>1562</v>
      </c>
      <c r="C131" s="2" t="s">
        <v>569</v>
      </c>
      <c r="D131" s="2" t="str">
        <f t="shared" si="1"/>
        <v>Error?</v>
      </c>
    </row>
    <row r="132" spans="1:7" x14ac:dyDescent="0.2">
      <c r="A132" s="10">
        <v>71</v>
      </c>
      <c r="B132" s="1832"/>
      <c r="D132" s="2" t="str">
        <f t="shared" si="1"/>
        <v>OK</v>
      </c>
    </row>
    <row r="133" spans="1:7" x14ac:dyDescent="0.2">
      <c r="A133" s="10">
        <v>72</v>
      </c>
      <c r="B133" s="1832"/>
      <c r="D133" s="2" t="str">
        <f t="shared" si="1"/>
        <v>OK</v>
      </c>
    </row>
    <row r="134" spans="1:7" x14ac:dyDescent="0.2">
      <c r="A134" s="5">
        <v>73</v>
      </c>
      <c r="B134" s="1832">
        <f>'Assets-Liab 5-6'!E32</f>
        <v>0</v>
      </c>
      <c r="D134" s="2" t="str">
        <f t="shared" si="1"/>
        <v>Error?</v>
      </c>
    </row>
    <row r="135" spans="1:7" x14ac:dyDescent="0.2">
      <c r="A135" s="10">
        <v>74</v>
      </c>
      <c r="B135" s="1832"/>
      <c r="D135" s="2" t="str">
        <f t="shared" si="1"/>
        <v>OK</v>
      </c>
    </row>
    <row r="136" spans="1:7" x14ac:dyDescent="0.2">
      <c r="A136" s="10">
        <v>75</v>
      </c>
      <c r="B136" s="1832"/>
      <c r="D136" s="2" t="str">
        <f t="shared" si="1"/>
        <v>OK</v>
      </c>
    </row>
    <row r="137" spans="1:7" x14ac:dyDescent="0.2">
      <c r="A137" s="10">
        <v>76</v>
      </c>
      <c r="B137" s="1832"/>
      <c r="D137" s="2" t="str">
        <f t="shared" si="1"/>
        <v>OK</v>
      </c>
    </row>
    <row r="138" spans="1:7" x14ac:dyDescent="0.2">
      <c r="A138" s="10">
        <v>77</v>
      </c>
      <c r="B138" s="1832"/>
      <c r="D138" s="2" t="str">
        <f t="shared" si="1"/>
        <v>OK</v>
      </c>
    </row>
    <row r="139" spans="1:7" x14ac:dyDescent="0.2">
      <c r="A139" s="5">
        <v>78</v>
      </c>
      <c r="B139" s="1832">
        <f>'Assets-Liab 5-6'!E34</f>
        <v>0</v>
      </c>
      <c r="C139" s="2" t="s">
        <v>569</v>
      </c>
      <c r="D139" s="2" t="str">
        <f t="shared" si="1"/>
        <v>Error?</v>
      </c>
    </row>
    <row r="140" spans="1:7" x14ac:dyDescent="0.2">
      <c r="A140" s="5">
        <v>79</v>
      </c>
      <c r="B140" s="1832">
        <f>'Assets-Liab 5-6'!E39</f>
        <v>1562</v>
      </c>
      <c r="D140" s="2" t="str">
        <f t="shared" si="1"/>
        <v>Error?</v>
      </c>
    </row>
    <row r="141" spans="1:7" x14ac:dyDescent="0.2">
      <c r="A141" s="5">
        <v>80</v>
      </c>
      <c r="B141" s="1832">
        <f>'Assets-Liab 5-6'!E41</f>
        <v>1562</v>
      </c>
      <c r="C141" s="2" t="s">
        <v>569</v>
      </c>
      <c r="D141" s="2" t="str">
        <f t="shared" si="1"/>
        <v>Error?</v>
      </c>
    </row>
    <row r="142" spans="1:7" x14ac:dyDescent="0.2">
      <c r="A142" s="10">
        <v>81</v>
      </c>
      <c r="B142" s="1832"/>
      <c r="D142" s="2" t="str">
        <f t="shared" si="1"/>
        <v>OK</v>
      </c>
    </row>
    <row r="143" spans="1:7" x14ac:dyDescent="0.2">
      <c r="A143" s="10">
        <v>82</v>
      </c>
      <c r="B143" s="1832"/>
      <c r="D143" s="2" t="str">
        <f t="shared" si="1"/>
        <v>OK</v>
      </c>
    </row>
    <row r="144" spans="1:7" x14ac:dyDescent="0.2">
      <c r="A144" s="10">
        <v>83</v>
      </c>
      <c r="B144" s="1832"/>
      <c r="D144" s="2" t="str">
        <f t="shared" si="1"/>
        <v>OK</v>
      </c>
    </row>
    <row r="145" spans="1:4" x14ac:dyDescent="0.2">
      <c r="A145" s="5">
        <v>84</v>
      </c>
      <c r="B145" s="1832">
        <f>'Assets-Liab 5-6'!F6</f>
        <v>0</v>
      </c>
      <c r="D145" s="2" t="str">
        <f t="shared" si="1"/>
        <v>Error?</v>
      </c>
    </row>
    <row r="146" spans="1:4" x14ac:dyDescent="0.2">
      <c r="A146" s="10">
        <v>85</v>
      </c>
      <c r="B146" s="1832"/>
      <c r="D146" s="2" t="str">
        <f t="shared" si="1"/>
        <v>OK</v>
      </c>
    </row>
    <row r="147" spans="1:4" x14ac:dyDescent="0.2">
      <c r="A147" s="10">
        <v>86</v>
      </c>
      <c r="B147" s="1832"/>
      <c r="D147" s="2" t="str">
        <f t="shared" si="1"/>
        <v>OK</v>
      </c>
    </row>
    <row r="148" spans="1:4" x14ac:dyDescent="0.2">
      <c r="A148" s="10">
        <v>87</v>
      </c>
      <c r="B148" s="1832"/>
      <c r="D148" s="2" t="str">
        <f t="shared" si="1"/>
        <v>OK</v>
      </c>
    </row>
    <row r="149" spans="1:4" x14ac:dyDescent="0.2">
      <c r="A149" s="10">
        <v>88</v>
      </c>
      <c r="B149" s="1832"/>
      <c r="D149" s="2" t="str">
        <f t="shared" si="1"/>
        <v>OK</v>
      </c>
    </row>
    <row r="150" spans="1:4" x14ac:dyDescent="0.2">
      <c r="A150" s="10">
        <v>89</v>
      </c>
      <c r="B150" s="1832"/>
      <c r="D150" s="2" t="str">
        <f t="shared" si="1"/>
        <v>OK</v>
      </c>
    </row>
    <row r="151" spans="1:4" x14ac:dyDescent="0.2">
      <c r="A151" s="10">
        <v>90</v>
      </c>
      <c r="B151" s="1832"/>
      <c r="D151" s="2" t="str">
        <f t="shared" si="1"/>
        <v>OK</v>
      </c>
    </row>
    <row r="152" spans="1:4" x14ac:dyDescent="0.2">
      <c r="A152" s="5">
        <v>91</v>
      </c>
      <c r="B152" s="1832">
        <f>'Assets-Liab 5-6'!F10</f>
        <v>0</v>
      </c>
      <c r="D152" s="2" t="str">
        <f t="shared" si="1"/>
        <v>Error?</v>
      </c>
    </row>
    <row r="153" spans="1:4" x14ac:dyDescent="0.2">
      <c r="A153" s="5">
        <v>92</v>
      </c>
      <c r="B153" s="1832">
        <f>'Assets-Liab 5-6'!F5</f>
        <v>0</v>
      </c>
      <c r="D153" s="2" t="str">
        <f t="shared" si="1"/>
        <v>Error?</v>
      </c>
    </row>
    <row r="154" spans="1:4" x14ac:dyDescent="0.2">
      <c r="A154" s="10">
        <v>93</v>
      </c>
      <c r="B154" s="1832"/>
      <c r="D154" s="2" t="str">
        <f t="shared" si="1"/>
        <v>OK</v>
      </c>
    </row>
    <row r="155" spans="1:4" x14ac:dyDescent="0.2">
      <c r="A155" s="10">
        <v>94</v>
      </c>
      <c r="B155" s="1832"/>
      <c r="D155" s="2" t="str">
        <f t="shared" si="1"/>
        <v>OK</v>
      </c>
    </row>
    <row r="156" spans="1:4" x14ac:dyDescent="0.2">
      <c r="A156" s="5">
        <v>95</v>
      </c>
      <c r="B156" s="1832">
        <f>'Assets-Liab 5-6'!F12</f>
        <v>0</v>
      </c>
      <c r="D156" s="2" t="str">
        <f t="shared" si="1"/>
        <v>Error?</v>
      </c>
    </row>
    <row r="157" spans="1:4" x14ac:dyDescent="0.2">
      <c r="A157" s="5">
        <v>96</v>
      </c>
      <c r="B157" s="1832">
        <f>'Assets-Liab 5-6'!F13</f>
        <v>546225</v>
      </c>
      <c r="C157" s="2" t="s">
        <v>569</v>
      </c>
      <c r="D157" s="2" t="str">
        <f t="shared" si="1"/>
        <v>Error?</v>
      </c>
    </row>
    <row r="158" spans="1:4" x14ac:dyDescent="0.2">
      <c r="A158" s="10">
        <v>97</v>
      </c>
      <c r="B158" s="1832"/>
      <c r="D158" s="2" t="str">
        <f t="shared" si="1"/>
        <v>OK</v>
      </c>
    </row>
    <row r="159" spans="1:4" x14ac:dyDescent="0.2">
      <c r="A159" s="10">
        <v>98</v>
      </c>
      <c r="B159" s="1832"/>
      <c r="D159" s="2" t="str">
        <f t="shared" si="1"/>
        <v>OK</v>
      </c>
    </row>
    <row r="160" spans="1:4" x14ac:dyDescent="0.2">
      <c r="A160" s="10">
        <v>99</v>
      </c>
      <c r="B160" s="1832"/>
      <c r="D160" s="2" t="str">
        <f t="shared" si="1"/>
        <v>OK</v>
      </c>
    </row>
    <row r="161" spans="1:4" x14ac:dyDescent="0.2">
      <c r="A161" s="10">
        <v>100</v>
      </c>
      <c r="B161" s="1832"/>
      <c r="D161" s="2" t="str">
        <f t="shared" si="1"/>
        <v>OK</v>
      </c>
    </row>
    <row r="162" spans="1:4" x14ac:dyDescent="0.2">
      <c r="A162" s="10">
        <v>101</v>
      </c>
      <c r="B162" s="1832"/>
      <c r="D162" s="2" t="str">
        <f t="shared" si="1"/>
        <v>OK</v>
      </c>
    </row>
    <row r="163" spans="1:4" x14ac:dyDescent="0.2">
      <c r="A163" s="10">
        <v>102</v>
      </c>
      <c r="B163" s="1832"/>
      <c r="D163" s="2" t="str">
        <f t="shared" si="1"/>
        <v>OK</v>
      </c>
    </row>
    <row r="164" spans="1:4" x14ac:dyDescent="0.2">
      <c r="A164" s="5">
        <v>103</v>
      </c>
      <c r="B164" s="1832">
        <f>'Assets-Liab 5-6'!F31</f>
        <v>0</v>
      </c>
      <c r="D164" s="2" t="str">
        <f t="shared" si="1"/>
        <v>Error?</v>
      </c>
    </row>
    <row r="165" spans="1:4" x14ac:dyDescent="0.2">
      <c r="A165" s="10">
        <v>104</v>
      </c>
      <c r="B165" s="1832"/>
      <c r="D165" s="2" t="str">
        <f t="shared" si="1"/>
        <v>OK</v>
      </c>
    </row>
    <row r="166" spans="1:4" x14ac:dyDescent="0.2">
      <c r="A166" s="5">
        <v>105</v>
      </c>
      <c r="B166" s="1832">
        <f>'Assets-Liab 5-6'!F32</f>
        <v>0</v>
      </c>
      <c r="D166" s="2" t="str">
        <f t="shared" si="1"/>
        <v>Error?</v>
      </c>
    </row>
    <row r="167" spans="1:4" x14ac:dyDescent="0.2">
      <c r="A167" s="10">
        <v>106</v>
      </c>
      <c r="B167" s="1832"/>
      <c r="D167" s="2" t="str">
        <f t="shared" si="1"/>
        <v>OK</v>
      </c>
    </row>
    <row r="168" spans="1:4" x14ac:dyDescent="0.2">
      <c r="A168" s="10">
        <v>107</v>
      </c>
      <c r="B168" s="1832"/>
      <c r="D168" s="2" t="str">
        <f t="shared" si="1"/>
        <v>OK</v>
      </c>
    </row>
    <row r="169" spans="1:4" x14ac:dyDescent="0.2">
      <c r="A169" s="5">
        <v>108</v>
      </c>
      <c r="B169" s="1832">
        <f>'Assets-Liab 5-6'!F34</f>
        <v>0</v>
      </c>
      <c r="C169" s="2" t="s">
        <v>569</v>
      </c>
      <c r="D169" s="2" t="str">
        <f t="shared" si="1"/>
        <v>Error?</v>
      </c>
    </row>
    <row r="170" spans="1:4" x14ac:dyDescent="0.2">
      <c r="A170" s="5">
        <v>109</v>
      </c>
      <c r="B170" s="1832">
        <f>'Assets-Liab 5-6'!F39</f>
        <v>546225</v>
      </c>
      <c r="D170" s="2" t="str">
        <f t="shared" si="1"/>
        <v>Error?</v>
      </c>
    </row>
    <row r="171" spans="1:4" x14ac:dyDescent="0.2">
      <c r="A171" s="5">
        <v>110</v>
      </c>
      <c r="B171" s="1832">
        <f>'Assets-Liab 5-6'!F41</f>
        <v>546225</v>
      </c>
      <c r="C171" s="2" t="s">
        <v>569</v>
      </c>
      <c r="D171" s="2" t="str">
        <f t="shared" si="1"/>
        <v>Error?</v>
      </c>
    </row>
    <row r="172" spans="1:4" x14ac:dyDescent="0.2">
      <c r="A172" s="10">
        <v>111</v>
      </c>
      <c r="B172" s="1832"/>
      <c r="D172" s="2" t="str">
        <f t="shared" si="1"/>
        <v>OK</v>
      </c>
    </row>
    <row r="173" spans="1:4" x14ac:dyDescent="0.2">
      <c r="A173" s="5">
        <v>112</v>
      </c>
      <c r="B173" s="1832">
        <f>'Assets-Liab 5-6'!G6</f>
        <v>0</v>
      </c>
      <c r="D173" s="2" t="str">
        <f t="shared" si="1"/>
        <v>Error?</v>
      </c>
    </row>
    <row r="174" spans="1:4" x14ac:dyDescent="0.2">
      <c r="A174" s="10">
        <v>113</v>
      </c>
      <c r="B174" s="1832"/>
      <c r="D174" s="2" t="str">
        <f t="shared" si="1"/>
        <v>OK</v>
      </c>
    </row>
    <row r="175" spans="1:4" x14ac:dyDescent="0.2">
      <c r="A175" s="5">
        <v>114</v>
      </c>
      <c r="B175" s="1832"/>
      <c r="D175" s="2" t="str">
        <f t="shared" si="1"/>
        <v>OK</v>
      </c>
    </row>
    <row r="176" spans="1:4" x14ac:dyDescent="0.2">
      <c r="A176" s="5">
        <v>115</v>
      </c>
      <c r="B176" s="1832"/>
      <c r="D176" s="2" t="str">
        <f t="shared" si="1"/>
        <v>OK</v>
      </c>
    </row>
    <row r="177" spans="1:4" x14ac:dyDescent="0.2">
      <c r="A177" s="5">
        <v>116</v>
      </c>
      <c r="B177" s="1832">
        <f>'Assets-Liab 5-6'!G5</f>
        <v>0</v>
      </c>
      <c r="D177" s="2" t="str">
        <f t="shared" si="1"/>
        <v>Error?</v>
      </c>
    </row>
    <row r="178" spans="1:4" x14ac:dyDescent="0.2">
      <c r="A178" s="10">
        <v>117</v>
      </c>
      <c r="B178" s="1832"/>
      <c r="D178" s="2" t="str">
        <f t="shared" si="1"/>
        <v>OK</v>
      </c>
    </row>
    <row r="179" spans="1:4" x14ac:dyDescent="0.2">
      <c r="A179" s="5">
        <v>118</v>
      </c>
      <c r="B179" s="1832">
        <f>'Assets-Liab 5-6'!G12</f>
        <v>0</v>
      </c>
      <c r="D179" s="2" t="str">
        <f t="shared" si="1"/>
        <v>Error?</v>
      </c>
    </row>
    <row r="180" spans="1:4" x14ac:dyDescent="0.2">
      <c r="A180" s="5">
        <v>119</v>
      </c>
      <c r="B180" s="1832">
        <f>'Assets-Liab 5-6'!G13</f>
        <v>317589</v>
      </c>
      <c r="C180" s="2" t="s">
        <v>569</v>
      </c>
      <c r="D180" s="2" t="str">
        <f t="shared" si="1"/>
        <v>Error?</v>
      </c>
    </row>
    <row r="181" spans="1:4" x14ac:dyDescent="0.2">
      <c r="A181" s="10">
        <v>120</v>
      </c>
      <c r="B181" s="1832"/>
      <c r="D181" s="2" t="str">
        <f t="shared" si="1"/>
        <v>OK</v>
      </c>
    </row>
    <row r="182" spans="1:4" x14ac:dyDescent="0.2">
      <c r="A182" s="10">
        <v>121</v>
      </c>
      <c r="B182" s="1832"/>
      <c r="D182" s="2" t="str">
        <f t="shared" si="1"/>
        <v>OK</v>
      </c>
    </row>
    <row r="183" spans="1:4" x14ac:dyDescent="0.2">
      <c r="A183" s="10">
        <v>122</v>
      </c>
      <c r="B183" s="1832"/>
      <c r="D183" s="2" t="str">
        <f t="shared" si="1"/>
        <v>OK</v>
      </c>
    </row>
    <row r="184" spans="1:4" x14ac:dyDescent="0.2">
      <c r="A184" s="5">
        <v>123</v>
      </c>
      <c r="B184" s="1832">
        <f>'Assets-Liab 5-6'!G31</f>
        <v>0</v>
      </c>
      <c r="D184" s="2" t="str">
        <f t="shared" si="1"/>
        <v>Error?</v>
      </c>
    </row>
    <row r="185" spans="1:4" x14ac:dyDescent="0.2">
      <c r="A185" s="5">
        <v>124</v>
      </c>
      <c r="B185" s="1832">
        <f>'Assets-Liab 5-6'!G32</f>
        <v>0</v>
      </c>
      <c r="D185" s="2" t="str">
        <f t="shared" si="1"/>
        <v>Error?</v>
      </c>
    </row>
    <row r="186" spans="1:4" x14ac:dyDescent="0.2">
      <c r="A186" s="10">
        <v>125</v>
      </c>
      <c r="B186" s="1832"/>
      <c r="D186" s="2" t="str">
        <f t="shared" si="1"/>
        <v>OK</v>
      </c>
    </row>
    <row r="187" spans="1:4" x14ac:dyDescent="0.2">
      <c r="A187" s="10">
        <v>126</v>
      </c>
      <c r="B187" s="1832"/>
      <c r="D187" s="2" t="str">
        <f t="shared" si="1"/>
        <v>OK</v>
      </c>
    </row>
    <row r="188" spans="1:4" x14ac:dyDescent="0.2">
      <c r="A188" s="5">
        <v>127</v>
      </c>
      <c r="B188" s="1832">
        <f>'Assets-Liab 5-6'!G34</f>
        <v>0</v>
      </c>
      <c r="C188" s="2" t="s">
        <v>569</v>
      </c>
      <c r="D188" s="2" t="str">
        <f t="shared" si="1"/>
        <v>Error?</v>
      </c>
    </row>
    <row r="189" spans="1:4" x14ac:dyDescent="0.2">
      <c r="A189" s="5">
        <v>128</v>
      </c>
      <c r="B189" s="1832">
        <f>'Assets-Liab 5-6'!G39</f>
        <v>317589</v>
      </c>
      <c r="D189" s="2" t="str">
        <f t="shared" si="1"/>
        <v>Error?</v>
      </c>
    </row>
    <row r="190" spans="1:4" x14ac:dyDescent="0.2">
      <c r="A190" s="5">
        <v>129</v>
      </c>
      <c r="B190" s="1832">
        <f>'Assets-Liab 5-6'!G41</f>
        <v>317589</v>
      </c>
      <c r="C190" s="2" t="s">
        <v>569</v>
      </c>
      <c r="D190" s="2" t="str">
        <f t="shared" si="1"/>
        <v>Error?</v>
      </c>
    </row>
    <row r="191" spans="1:4" x14ac:dyDescent="0.2">
      <c r="A191" s="10">
        <v>130</v>
      </c>
      <c r="B191" s="1832"/>
      <c r="D191" s="2" t="str">
        <f t="shared" ref="D191:D254" si="2">IF(ISBLANK(B191),"OK",IF(A191-B191=0,"OK","Error?"))</f>
        <v>OK</v>
      </c>
    </row>
    <row r="192" spans="1:4" x14ac:dyDescent="0.2">
      <c r="A192" s="10">
        <v>131</v>
      </c>
      <c r="B192" s="1832"/>
      <c r="D192" s="2" t="str">
        <f t="shared" si="2"/>
        <v>OK</v>
      </c>
    </row>
    <row r="193" spans="1:4" x14ac:dyDescent="0.2">
      <c r="A193" s="10">
        <v>132</v>
      </c>
      <c r="B193" s="1832"/>
      <c r="D193" s="2" t="str">
        <f t="shared" si="2"/>
        <v>OK</v>
      </c>
    </row>
    <row r="194" spans="1:4" x14ac:dyDescent="0.2">
      <c r="A194" s="10">
        <v>133</v>
      </c>
      <c r="B194" s="1832"/>
      <c r="D194" s="2" t="str">
        <f t="shared" si="2"/>
        <v>OK</v>
      </c>
    </row>
    <row r="195" spans="1:4" x14ac:dyDescent="0.2">
      <c r="A195" s="10">
        <v>134</v>
      </c>
      <c r="B195" s="1832"/>
      <c r="D195" s="2" t="str">
        <f t="shared" si="2"/>
        <v>OK</v>
      </c>
    </row>
    <row r="196" spans="1:4" x14ac:dyDescent="0.2">
      <c r="A196" s="10">
        <v>135</v>
      </c>
      <c r="B196" s="1832"/>
      <c r="D196" s="2" t="str">
        <f t="shared" si="2"/>
        <v>OK</v>
      </c>
    </row>
    <row r="197" spans="1:4" x14ac:dyDescent="0.2">
      <c r="A197" s="10">
        <v>136</v>
      </c>
      <c r="B197" s="1832"/>
      <c r="D197" s="2" t="str">
        <f t="shared" si="2"/>
        <v>OK</v>
      </c>
    </row>
    <row r="198" spans="1:4" x14ac:dyDescent="0.2">
      <c r="A198" s="5">
        <v>137</v>
      </c>
      <c r="B198" s="1832">
        <f>'Assets-Liab 5-6'!H10</f>
        <v>0</v>
      </c>
      <c r="D198" s="2" t="str">
        <f t="shared" si="2"/>
        <v>Error?</v>
      </c>
    </row>
    <row r="199" spans="1:4" x14ac:dyDescent="0.2">
      <c r="A199" s="5">
        <v>138</v>
      </c>
      <c r="B199" s="1832">
        <f>'Assets-Liab 5-6'!H5</f>
        <v>2000000</v>
      </c>
      <c r="D199" s="2" t="str">
        <f t="shared" si="2"/>
        <v>Error?</v>
      </c>
    </row>
    <row r="200" spans="1:4" x14ac:dyDescent="0.2">
      <c r="A200" s="10">
        <v>139</v>
      </c>
      <c r="B200" s="1832"/>
      <c r="D200" s="2" t="str">
        <f t="shared" si="2"/>
        <v>OK</v>
      </c>
    </row>
    <row r="201" spans="1:4" x14ac:dyDescent="0.2">
      <c r="A201" s="10">
        <v>140</v>
      </c>
      <c r="B201" s="1832"/>
      <c r="D201" s="2" t="str">
        <f t="shared" si="2"/>
        <v>OK</v>
      </c>
    </row>
    <row r="202" spans="1:4" x14ac:dyDescent="0.2">
      <c r="A202" s="5">
        <v>141</v>
      </c>
      <c r="B202" s="1832">
        <f>'Assets-Liab 5-6'!H12</f>
        <v>0</v>
      </c>
      <c r="D202" s="2" t="str">
        <f t="shared" si="2"/>
        <v>Error?</v>
      </c>
    </row>
    <row r="203" spans="1:4" x14ac:dyDescent="0.2">
      <c r="A203" s="5">
        <v>142</v>
      </c>
      <c r="B203" s="1832">
        <f>'Assets-Liab 5-6'!H13</f>
        <v>4762945</v>
      </c>
      <c r="C203" s="2" t="s">
        <v>569</v>
      </c>
      <c r="D203" s="2" t="str">
        <f t="shared" si="2"/>
        <v>Error?</v>
      </c>
    </row>
    <row r="204" spans="1:4" x14ac:dyDescent="0.2">
      <c r="A204" s="10">
        <v>143</v>
      </c>
      <c r="B204" s="1832"/>
      <c r="D204" s="2" t="str">
        <f t="shared" si="2"/>
        <v>OK</v>
      </c>
    </row>
    <row r="205" spans="1:4" x14ac:dyDescent="0.2">
      <c r="A205" s="10">
        <v>144</v>
      </c>
      <c r="B205" s="1832"/>
      <c r="D205" s="2" t="str">
        <f t="shared" si="2"/>
        <v>OK</v>
      </c>
    </row>
    <row r="206" spans="1:4" x14ac:dyDescent="0.2">
      <c r="A206" s="5">
        <v>145</v>
      </c>
      <c r="B206" s="1832">
        <f>'Assets-Liab 5-6'!H31</f>
        <v>0</v>
      </c>
      <c r="D206" s="2" t="str">
        <f t="shared" si="2"/>
        <v>Error?</v>
      </c>
    </row>
    <row r="207" spans="1:4" x14ac:dyDescent="0.2">
      <c r="A207" s="10">
        <v>146</v>
      </c>
      <c r="B207" s="1832"/>
      <c r="D207" s="2" t="str">
        <f t="shared" si="2"/>
        <v>OK</v>
      </c>
    </row>
    <row r="208" spans="1:4" x14ac:dyDescent="0.2">
      <c r="A208" s="5">
        <v>147</v>
      </c>
      <c r="B208" s="1832">
        <f>'Assets-Liab 5-6'!H32</f>
        <v>0</v>
      </c>
      <c r="D208" s="2" t="str">
        <f t="shared" si="2"/>
        <v>Error?</v>
      </c>
    </row>
    <row r="209" spans="1:4" x14ac:dyDescent="0.2">
      <c r="A209" s="10">
        <v>148</v>
      </c>
      <c r="B209" s="1832"/>
      <c r="D209" s="2" t="str">
        <f t="shared" si="2"/>
        <v>OK</v>
      </c>
    </row>
    <row r="210" spans="1:4" x14ac:dyDescent="0.2">
      <c r="A210" s="10">
        <v>149</v>
      </c>
      <c r="B210" s="1832"/>
      <c r="D210" s="2" t="str">
        <f t="shared" si="2"/>
        <v>OK</v>
      </c>
    </row>
    <row r="211" spans="1:4" x14ac:dyDescent="0.2">
      <c r="A211" s="5">
        <v>150</v>
      </c>
      <c r="B211" s="1832">
        <f>'Assets-Liab 5-6'!H34</f>
        <v>0</v>
      </c>
      <c r="C211" s="2" t="s">
        <v>569</v>
      </c>
      <c r="D211" s="2" t="str">
        <f t="shared" si="2"/>
        <v>Error?</v>
      </c>
    </row>
    <row r="212" spans="1:4" x14ac:dyDescent="0.2">
      <c r="A212" s="5">
        <v>151</v>
      </c>
      <c r="B212" s="1832">
        <f>'Assets-Liab 5-6'!H39</f>
        <v>4762945</v>
      </c>
      <c r="D212" s="2" t="str">
        <f t="shared" si="2"/>
        <v>Error?</v>
      </c>
    </row>
    <row r="213" spans="1:4" x14ac:dyDescent="0.2">
      <c r="A213" s="12">
        <v>152</v>
      </c>
      <c r="B213" s="1832">
        <f>'Assets-Liab 5-6'!H41</f>
        <v>4762945</v>
      </c>
      <c r="C213" s="2" t="s">
        <v>569</v>
      </c>
      <c r="D213" s="2" t="str">
        <f t="shared" si="2"/>
        <v>Error?</v>
      </c>
    </row>
    <row r="214" spans="1:4" x14ac:dyDescent="0.2">
      <c r="A214" s="10">
        <v>153</v>
      </c>
      <c r="B214" s="1832"/>
      <c r="D214" s="2" t="str">
        <f t="shared" si="2"/>
        <v>OK</v>
      </c>
    </row>
    <row r="215" spans="1:4" x14ac:dyDescent="0.2">
      <c r="A215" s="10">
        <v>154</v>
      </c>
      <c r="B215" s="1832"/>
      <c r="D215" s="2" t="str">
        <f t="shared" si="2"/>
        <v>OK</v>
      </c>
    </row>
    <row r="216" spans="1:4" x14ac:dyDescent="0.2">
      <c r="A216" s="10">
        <v>155</v>
      </c>
      <c r="B216" s="1832"/>
      <c r="D216" s="2" t="str">
        <f t="shared" si="2"/>
        <v>OK</v>
      </c>
    </row>
    <row r="217" spans="1:4" x14ac:dyDescent="0.2">
      <c r="A217" s="10">
        <v>156</v>
      </c>
      <c r="B217" s="1832"/>
      <c r="D217" s="2" t="str">
        <f t="shared" si="2"/>
        <v>OK</v>
      </c>
    </row>
    <row r="218" spans="1:4" x14ac:dyDescent="0.2">
      <c r="A218" s="10">
        <v>157</v>
      </c>
      <c r="B218" s="1832"/>
      <c r="D218" s="2" t="str">
        <f t="shared" si="2"/>
        <v>OK</v>
      </c>
    </row>
    <row r="219" spans="1:4" x14ac:dyDescent="0.2">
      <c r="A219" s="10">
        <v>158</v>
      </c>
      <c r="B219" s="1832"/>
      <c r="D219" s="2" t="str">
        <f t="shared" si="2"/>
        <v>OK</v>
      </c>
    </row>
    <row r="220" spans="1:4" x14ac:dyDescent="0.2">
      <c r="A220" s="10">
        <v>159</v>
      </c>
      <c r="B220" s="1832"/>
      <c r="D220" s="2" t="str">
        <f t="shared" si="2"/>
        <v>OK</v>
      </c>
    </row>
    <row r="221" spans="1:4" x14ac:dyDescent="0.2">
      <c r="A221" s="10">
        <v>160</v>
      </c>
      <c r="B221" s="1832"/>
      <c r="D221" s="2" t="str">
        <f t="shared" si="2"/>
        <v>OK</v>
      </c>
    </row>
    <row r="222" spans="1:4" x14ac:dyDescent="0.2">
      <c r="A222" s="10">
        <v>161</v>
      </c>
      <c r="B222" s="1832"/>
      <c r="D222" s="2" t="str">
        <f t="shared" si="2"/>
        <v>OK</v>
      </c>
    </row>
    <row r="223" spans="1:4" x14ac:dyDescent="0.2">
      <c r="A223" s="10">
        <v>162</v>
      </c>
      <c r="B223" s="1832"/>
      <c r="D223" s="2" t="str">
        <f t="shared" si="2"/>
        <v>OK</v>
      </c>
    </row>
    <row r="224" spans="1:4" x14ac:dyDescent="0.2">
      <c r="A224" s="10">
        <v>163</v>
      </c>
      <c r="B224" s="1832"/>
      <c r="D224" s="2" t="str">
        <f t="shared" si="2"/>
        <v>OK</v>
      </c>
    </row>
    <row r="225" spans="1:4" x14ac:dyDescent="0.2">
      <c r="A225" s="10">
        <v>164</v>
      </c>
      <c r="B225" s="1832"/>
      <c r="D225" s="2" t="str">
        <f t="shared" si="2"/>
        <v>OK</v>
      </c>
    </row>
    <row r="226" spans="1:4" x14ac:dyDescent="0.2">
      <c r="A226" s="10">
        <v>165</v>
      </c>
      <c r="B226" s="1832"/>
      <c r="D226" s="2" t="str">
        <f t="shared" si="2"/>
        <v>OK</v>
      </c>
    </row>
    <row r="227" spans="1:4" x14ac:dyDescent="0.2">
      <c r="A227" s="10">
        <v>166</v>
      </c>
      <c r="B227" s="1832"/>
      <c r="D227" s="2" t="str">
        <f t="shared" si="2"/>
        <v>OK</v>
      </c>
    </row>
    <row r="228" spans="1:4" x14ac:dyDescent="0.2">
      <c r="A228" s="10">
        <v>167</v>
      </c>
      <c r="B228" s="1832"/>
      <c r="D228" s="2" t="str">
        <f t="shared" si="2"/>
        <v>OK</v>
      </c>
    </row>
    <row r="229" spans="1:4" x14ac:dyDescent="0.2">
      <c r="A229" s="10">
        <v>168</v>
      </c>
      <c r="B229" s="1832"/>
      <c r="D229" s="2" t="str">
        <f t="shared" si="2"/>
        <v>OK</v>
      </c>
    </row>
    <row r="230" spans="1:4" x14ac:dyDescent="0.2">
      <c r="A230" s="10">
        <v>169</v>
      </c>
      <c r="B230" s="1832"/>
      <c r="D230" s="2" t="str">
        <f t="shared" si="2"/>
        <v>OK</v>
      </c>
    </row>
    <row r="231" spans="1:4" x14ac:dyDescent="0.2">
      <c r="A231" s="10">
        <v>170</v>
      </c>
      <c r="B231" s="1832"/>
      <c r="D231" s="2" t="str">
        <f t="shared" si="2"/>
        <v>OK</v>
      </c>
    </row>
    <row r="232" spans="1:4" x14ac:dyDescent="0.2">
      <c r="A232" s="10">
        <v>171</v>
      </c>
      <c r="B232" s="1832"/>
      <c r="D232" s="2" t="str">
        <f t="shared" si="2"/>
        <v>OK</v>
      </c>
    </row>
    <row r="233" spans="1:4" x14ac:dyDescent="0.2">
      <c r="A233" s="10">
        <v>172</v>
      </c>
      <c r="B233" s="1832"/>
      <c r="D233" s="2" t="str">
        <f t="shared" si="2"/>
        <v>OK</v>
      </c>
    </row>
    <row r="234" spans="1:4" x14ac:dyDescent="0.2">
      <c r="A234" s="10">
        <v>173</v>
      </c>
      <c r="B234" s="1832"/>
      <c r="D234" s="2" t="str">
        <f t="shared" si="2"/>
        <v>OK</v>
      </c>
    </row>
    <row r="235" spans="1:4" x14ac:dyDescent="0.2">
      <c r="A235" s="10">
        <v>174</v>
      </c>
      <c r="B235" s="1832"/>
      <c r="D235" s="2" t="str">
        <f t="shared" si="2"/>
        <v>OK</v>
      </c>
    </row>
    <row r="236" spans="1:4" x14ac:dyDescent="0.2">
      <c r="A236" s="10">
        <v>175</v>
      </c>
      <c r="B236" s="1832"/>
      <c r="D236" s="2" t="str">
        <f t="shared" si="2"/>
        <v>OK</v>
      </c>
    </row>
    <row r="237" spans="1:4" x14ac:dyDescent="0.2">
      <c r="A237" s="10">
        <v>176</v>
      </c>
      <c r="B237" s="1832"/>
      <c r="D237" s="2" t="str">
        <f t="shared" si="2"/>
        <v>OK</v>
      </c>
    </row>
    <row r="238" spans="1:4" x14ac:dyDescent="0.2">
      <c r="A238" s="10">
        <v>177</v>
      </c>
      <c r="B238" s="1832"/>
      <c r="D238" s="2" t="str">
        <f t="shared" si="2"/>
        <v>OK</v>
      </c>
    </row>
    <row r="239" spans="1:4" x14ac:dyDescent="0.2">
      <c r="A239" s="10">
        <v>178</v>
      </c>
      <c r="B239" s="1832"/>
      <c r="D239" s="2" t="str">
        <f t="shared" si="2"/>
        <v>OK</v>
      </c>
    </row>
    <row r="240" spans="1:4" x14ac:dyDescent="0.2">
      <c r="A240" s="10">
        <v>179</v>
      </c>
      <c r="B240" s="1832"/>
      <c r="D240" s="2" t="str">
        <f t="shared" si="2"/>
        <v>OK</v>
      </c>
    </row>
    <row r="241" spans="1:4" x14ac:dyDescent="0.2">
      <c r="A241" s="10">
        <v>180</v>
      </c>
      <c r="B241" s="1832"/>
      <c r="C241" s="2" t="s">
        <v>569</v>
      </c>
      <c r="D241" s="2" t="str">
        <f t="shared" si="2"/>
        <v>OK</v>
      </c>
    </row>
    <row r="242" spans="1:4" x14ac:dyDescent="0.2">
      <c r="A242" s="10">
        <v>181</v>
      </c>
      <c r="B242" s="1832"/>
      <c r="D242" s="2" t="str">
        <f t="shared" si="2"/>
        <v>OK</v>
      </c>
    </row>
    <row r="243" spans="1:4" x14ac:dyDescent="0.2">
      <c r="A243" s="10">
        <v>182</v>
      </c>
      <c r="B243" s="1832"/>
      <c r="D243" s="2" t="str">
        <f t="shared" si="2"/>
        <v>OK</v>
      </c>
    </row>
    <row r="244" spans="1:4" x14ac:dyDescent="0.2">
      <c r="A244" s="10">
        <v>183</v>
      </c>
      <c r="B244" s="1832"/>
      <c r="D244" s="2" t="str">
        <f t="shared" si="2"/>
        <v>OK</v>
      </c>
    </row>
    <row r="245" spans="1:4" x14ac:dyDescent="0.2">
      <c r="A245" s="10">
        <v>184</v>
      </c>
      <c r="B245" s="1832"/>
      <c r="D245" s="2" t="str">
        <f t="shared" si="2"/>
        <v>OK</v>
      </c>
    </row>
    <row r="246" spans="1:4" x14ac:dyDescent="0.2">
      <c r="A246" s="10">
        <v>185</v>
      </c>
      <c r="B246" s="1832"/>
      <c r="D246" s="2" t="str">
        <f t="shared" si="2"/>
        <v>OK</v>
      </c>
    </row>
    <row r="247" spans="1:4" x14ac:dyDescent="0.2">
      <c r="A247" s="10">
        <v>186</v>
      </c>
      <c r="B247" s="1832"/>
      <c r="C247" s="2" t="s">
        <v>569</v>
      </c>
      <c r="D247" s="2" t="str">
        <f t="shared" si="2"/>
        <v>OK</v>
      </c>
    </row>
    <row r="248" spans="1:4" x14ac:dyDescent="0.2">
      <c r="A248" s="10">
        <v>187</v>
      </c>
      <c r="B248" s="1832"/>
      <c r="D248" s="2" t="str">
        <f t="shared" si="2"/>
        <v>OK</v>
      </c>
    </row>
    <row r="249" spans="1:4" x14ac:dyDescent="0.2">
      <c r="A249" s="10">
        <v>188</v>
      </c>
      <c r="B249" s="1832"/>
      <c r="C249" s="2" t="s">
        <v>569</v>
      </c>
      <c r="D249" s="2" t="str">
        <f t="shared" si="2"/>
        <v>OK</v>
      </c>
    </row>
    <row r="250" spans="1:4" x14ac:dyDescent="0.2">
      <c r="A250" s="10">
        <v>189</v>
      </c>
      <c r="B250" s="1832"/>
      <c r="D250" s="2" t="str">
        <f t="shared" si="2"/>
        <v>OK</v>
      </c>
    </row>
    <row r="251" spans="1:4" x14ac:dyDescent="0.2">
      <c r="A251" s="10">
        <v>190</v>
      </c>
      <c r="B251" s="1832"/>
      <c r="D251" s="2" t="str">
        <f t="shared" si="2"/>
        <v>OK</v>
      </c>
    </row>
    <row r="252" spans="1:4" x14ac:dyDescent="0.2">
      <c r="A252" s="10">
        <v>191</v>
      </c>
      <c r="B252" s="1832"/>
      <c r="D252" s="2" t="str">
        <f t="shared" si="2"/>
        <v>OK</v>
      </c>
    </row>
    <row r="253" spans="1:4" x14ac:dyDescent="0.2">
      <c r="A253" s="10">
        <v>192</v>
      </c>
      <c r="B253" s="1832"/>
      <c r="D253" s="2" t="str">
        <f t="shared" si="2"/>
        <v>OK</v>
      </c>
    </row>
    <row r="254" spans="1:4" x14ac:dyDescent="0.2">
      <c r="A254" s="10">
        <v>193</v>
      </c>
      <c r="B254" s="1832"/>
      <c r="D254" s="2" t="str">
        <f t="shared" si="2"/>
        <v>OK</v>
      </c>
    </row>
    <row r="255" spans="1:4" x14ac:dyDescent="0.2">
      <c r="A255" s="10">
        <v>194</v>
      </c>
      <c r="B255" s="1832"/>
      <c r="D255" s="2" t="str">
        <f t="shared" ref="D255:D318" si="3">IF(ISBLANK(B255),"OK",IF(A255-B255=0,"OK","Error?"))</f>
        <v>OK</v>
      </c>
    </row>
    <row r="256" spans="1:4" x14ac:dyDescent="0.2">
      <c r="A256" s="10">
        <v>195</v>
      </c>
      <c r="B256" s="1832"/>
      <c r="D256" s="2" t="str">
        <f t="shared" si="3"/>
        <v>OK</v>
      </c>
    </row>
    <row r="257" spans="1:4" x14ac:dyDescent="0.2">
      <c r="A257" s="10">
        <v>196</v>
      </c>
      <c r="B257" s="1832"/>
      <c r="D257" s="2" t="str">
        <f t="shared" si="3"/>
        <v>OK</v>
      </c>
    </row>
    <row r="258" spans="1:4" x14ac:dyDescent="0.2">
      <c r="A258" s="10">
        <v>197</v>
      </c>
      <c r="B258" s="1832"/>
      <c r="D258" s="2" t="str">
        <f t="shared" si="3"/>
        <v>OK</v>
      </c>
    </row>
    <row r="259" spans="1:4" x14ac:dyDescent="0.2">
      <c r="A259" s="10">
        <v>198</v>
      </c>
      <c r="B259" s="1832"/>
      <c r="D259" s="2" t="str">
        <f t="shared" si="3"/>
        <v>OK</v>
      </c>
    </row>
    <row r="260" spans="1:4" x14ac:dyDescent="0.2">
      <c r="A260" s="10">
        <v>199</v>
      </c>
      <c r="B260" s="1832"/>
      <c r="D260" s="2" t="str">
        <f t="shared" si="3"/>
        <v>OK</v>
      </c>
    </row>
    <row r="261" spans="1:4" x14ac:dyDescent="0.2">
      <c r="A261" s="10">
        <v>200</v>
      </c>
      <c r="B261" s="1832"/>
      <c r="D261" s="2" t="str">
        <f t="shared" si="3"/>
        <v>OK</v>
      </c>
    </row>
    <row r="262" spans="1:4" x14ac:dyDescent="0.2">
      <c r="A262" s="10">
        <v>201</v>
      </c>
      <c r="B262" s="1832"/>
      <c r="D262" s="2" t="str">
        <f t="shared" si="3"/>
        <v>OK</v>
      </c>
    </row>
    <row r="263" spans="1:4" x14ac:dyDescent="0.2">
      <c r="A263" s="10">
        <v>202</v>
      </c>
      <c r="B263" s="1832"/>
      <c r="D263" s="2" t="str">
        <f t="shared" si="3"/>
        <v>OK</v>
      </c>
    </row>
    <row r="264" spans="1:4" x14ac:dyDescent="0.2">
      <c r="A264" s="10">
        <v>203</v>
      </c>
      <c r="B264" s="1832"/>
      <c r="D264" s="2" t="str">
        <f t="shared" si="3"/>
        <v>OK</v>
      </c>
    </row>
    <row r="265" spans="1:4" x14ac:dyDescent="0.2">
      <c r="A265" s="10">
        <v>204</v>
      </c>
      <c r="B265" s="1832"/>
      <c r="D265" s="2" t="str">
        <f t="shared" si="3"/>
        <v>OK</v>
      </c>
    </row>
    <row r="266" spans="1:4" x14ac:dyDescent="0.2">
      <c r="A266" s="10">
        <v>205</v>
      </c>
      <c r="B266" s="1832"/>
      <c r="D266" s="2" t="str">
        <f t="shared" si="3"/>
        <v>OK</v>
      </c>
    </row>
    <row r="267" spans="1:4" x14ac:dyDescent="0.2">
      <c r="A267" s="10">
        <v>206</v>
      </c>
      <c r="B267" s="1832"/>
      <c r="D267" s="2" t="str">
        <f t="shared" si="3"/>
        <v>OK</v>
      </c>
    </row>
    <row r="268" spans="1:4" x14ac:dyDescent="0.2">
      <c r="A268" s="10">
        <v>207</v>
      </c>
      <c r="B268" s="1832"/>
      <c r="D268" s="2" t="str">
        <f t="shared" si="3"/>
        <v>OK</v>
      </c>
    </row>
    <row r="269" spans="1:4" x14ac:dyDescent="0.2">
      <c r="A269" s="10">
        <v>208</v>
      </c>
      <c r="B269" s="1832"/>
      <c r="D269" s="2" t="str">
        <f t="shared" si="3"/>
        <v>OK</v>
      </c>
    </row>
    <row r="270" spans="1:4" x14ac:dyDescent="0.2">
      <c r="A270" s="10">
        <v>209</v>
      </c>
      <c r="B270" s="1832"/>
      <c r="D270" s="2" t="str">
        <f t="shared" si="3"/>
        <v>OK</v>
      </c>
    </row>
    <row r="271" spans="1:4" x14ac:dyDescent="0.2">
      <c r="A271" s="10">
        <v>210</v>
      </c>
      <c r="B271" s="1832"/>
      <c r="D271" s="2" t="str">
        <f t="shared" si="3"/>
        <v>OK</v>
      </c>
    </row>
    <row r="272" spans="1:4" x14ac:dyDescent="0.2">
      <c r="A272" s="10">
        <v>211</v>
      </c>
      <c r="B272" s="1832"/>
      <c r="D272" s="2" t="str">
        <f t="shared" si="3"/>
        <v>OK</v>
      </c>
    </row>
    <row r="273" spans="1:4" x14ac:dyDescent="0.2">
      <c r="A273" s="5">
        <v>212</v>
      </c>
      <c r="B273" s="1832">
        <f>'Assets-Liab 5-6'!M16</f>
        <v>56972</v>
      </c>
      <c r="D273" s="2" t="str">
        <f t="shared" si="3"/>
        <v>Error?</v>
      </c>
    </row>
    <row r="274" spans="1:4" x14ac:dyDescent="0.2">
      <c r="A274" s="5">
        <v>213</v>
      </c>
      <c r="B274" s="1832">
        <f>'Assets-Liab 5-6'!M17</f>
        <v>9098201</v>
      </c>
      <c r="D274" s="2" t="str">
        <f t="shared" si="3"/>
        <v>Error?</v>
      </c>
    </row>
    <row r="275" spans="1:4" x14ac:dyDescent="0.2">
      <c r="A275" s="5">
        <v>214</v>
      </c>
      <c r="B275" s="1832">
        <f>'Assets-Liab 5-6'!M18</f>
        <v>0</v>
      </c>
      <c r="D275" s="2" t="str">
        <f t="shared" si="3"/>
        <v>Error?</v>
      </c>
    </row>
    <row r="276" spans="1:4" x14ac:dyDescent="0.2">
      <c r="A276" s="5">
        <v>215</v>
      </c>
      <c r="B276" s="1832">
        <f>'Assets-Liab 5-6'!M19</f>
        <v>4097147</v>
      </c>
      <c r="D276" s="2" t="str">
        <f t="shared" si="3"/>
        <v>Error?</v>
      </c>
    </row>
    <row r="277" spans="1:4" x14ac:dyDescent="0.2">
      <c r="A277" s="10">
        <v>216</v>
      </c>
      <c r="B277" s="1832"/>
      <c r="D277" s="2" t="str">
        <f t="shared" si="3"/>
        <v>OK</v>
      </c>
    </row>
    <row r="278" spans="1:4" x14ac:dyDescent="0.2">
      <c r="A278" s="10">
        <v>217</v>
      </c>
      <c r="B278" s="1832"/>
      <c r="D278" s="2" t="str">
        <f t="shared" si="3"/>
        <v>OK</v>
      </c>
    </row>
    <row r="279" spans="1:4" x14ac:dyDescent="0.2">
      <c r="A279" s="5">
        <v>218</v>
      </c>
      <c r="B279" s="1832">
        <f>'Assets-Liab 5-6'!M23</f>
        <v>13252320</v>
      </c>
      <c r="C279" s="2" t="s">
        <v>569</v>
      </c>
      <c r="D279" s="2" t="str">
        <f t="shared" si="3"/>
        <v>Error?</v>
      </c>
    </row>
    <row r="280" spans="1:4" x14ac:dyDescent="0.2">
      <c r="A280" s="5">
        <v>219</v>
      </c>
      <c r="B280" s="1832">
        <f>'Assets-Liab 5-6'!M40</f>
        <v>13252320</v>
      </c>
      <c r="D280" s="2" t="str">
        <f t="shared" si="3"/>
        <v>Error?</v>
      </c>
    </row>
    <row r="281" spans="1:4" x14ac:dyDescent="0.2">
      <c r="A281" s="5">
        <v>220</v>
      </c>
      <c r="B281" s="1832">
        <f>'Assets-Liab 5-6'!M41</f>
        <v>13252320</v>
      </c>
      <c r="C281" s="2" t="s">
        <v>569</v>
      </c>
      <c r="D281" s="2" t="str">
        <f t="shared" si="3"/>
        <v>Error?</v>
      </c>
    </row>
    <row r="282" spans="1:4" x14ac:dyDescent="0.2">
      <c r="A282" s="5">
        <v>221</v>
      </c>
      <c r="B282" s="1832">
        <f>'Assets-Liab 5-6'!N21</f>
        <v>1562</v>
      </c>
      <c r="D282" s="2" t="str">
        <f t="shared" si="3"/>
        <v>Error?</v>
      </c>
    </row>
    <row r="283" spans="1:4" x14ac:dyDescent="0.2">
      <c r="A283" s="5">
        <v>222</v>
      </c>
      <c r="B283" s="1832">
        <f>'Assets-Liab 5-6'!N22</f>
        <v>8727861</v>
      </c>
      <c r="D283" s="2" t="str">
        <f t="shared" si="3"/>
        <v>Error?</v>
      </c>
    </row>
    <row r="284" spans="1:4" x14ac:dyDescent="0.2">
      <c r="A284" s="5">
        <v>223</v>
      </c>
      <c r="B284" s="1832">
        <f>'Assets-Liab 5-6'!N23</f>
        <v>8729423</v>
      </c>
      <c r="C284" s="2" t="s">
        <v>569</v>
      </c>
      <c r="D284" s="2" t="str">
        <f t="shared" si="3"/>
        <v>Error?</v>
      </c>
    </row>
    <row r="285" spans="1:4" x14ac:dyDescent="0.2">
      <c r="A285" s="5">
        <v>224</v>
      </c>
      <c r="B285" s="1832">
        <f>'Assets-Liab 5-6'!N36</f>
        <v>8729423</v>
      </c>
      <c r="D285" s="2" t="str">
        <f t="shared" si="3"/>
        <v>Error?</v>
      </c>
    </row>
    <row r="286" spans="1:4" x14ac:dyDescent="0.2">
      <c r="A286" s="10">
        <v>225</v>
      </c>
      <c r="B286" s="1832"/>
      <c r="D286" s="2" t="str">
        <f t="shared" si="3"/>
        <v>OK</v>
      </c>
    </row>
    <row r="287" spans="1:4" x14ac:dyDescent="0.2">
      <c r="A287" s="5">
        <v>226</v>
      </c>
      <c r="B287" s="1832">
        <f>'Assets-Liab 5-6'!N37</f>
        <v>8729423</v>
      </c>
      <c r="C287" s="2" t="s">
        <v>569</v>
      </c>
      <c r="D287" s="2" t="str">
        <f t="shared" si="3"/>
        <v>Error?</v>
      </c>
    </row>
    <row r="288" spans="1:4" x14ac:dyDescent="0.2">
      <c r="A288" s="5">
        <v>227</v>
      </c>
      <c r="B288" s="1832">
        <f>'Assets-Liab 5-6'!N41</f>
        <v>8729423</v>
      </c>
      <c r="C288" s="2" t="s">
        <v>569</v>
      </c>
      <c r="D288" s="2" t="str">
        <f t="shared" si="3"/>
        <v>Error?</v>
      </c>
    </row>
    <row r="289" spans="1:4" x14ac:dyDescent="0.2">
      <c r="A289" s="10">
        <v>228</v>
      </c>
      <c r="B289" s="1832"/>
      <c r="D289" s="2" t="str">
        <f t="shared" si="3"/>
        <v>OK</v>
      </c>
    </row>
    <row r="290" spans="1:4" x14ac:dyDescent="0.2">
      <c r="A290" s="10">
        <v>229</v>
      </c>
      <c r="B290" s="1832"/>
      <c r="D290" s="2" t="str">
        <f t="shared" si="3"/>
        <v>OK</v>
      </c>
    </row>
    <row r="291" spans="1:4" x14ac:dyDescent="0.2">
      <c r="A291" s="10">
        <v>230</v>
      </c>
      <c r="B291" s="1832"/>
      <c r="D291" s="2" t="str">
        <f t="shared" si="3"/>
        <v>OK</v>
      </c>
    </row>
    <row r="292" spans="1:4" x14ac:dyDescent="0.2">
      <c r="A292" s="10">
        <v>231</v>
      </c>
      <c r="B292" s="1832"/>
      <c r="D292" s="2" t="str">
        <f t="shared" si="3"/>
        <v>OK</v>
      </c>
    </row>
    <row r="293" spans="1:4" x14ac:dyDescent="0.2">
      <c r="A293" s="10">
        <v>232</v>
      </c>
      <c r="B293" s="1832"/>
      <c r="D293" s="2" t="str">
        <f t="shared" si="3"/>
        <v>OK</v>
      </c>
    </row>
    <row r="294" spans="1:4" x14ac:dyDescent="0.2">
      <c r="A294" s="10">
        <v>233</v>
      </c>
      <c r="B294" s="1832"/>
      <c r="D294" s="2" t="str">
        <f t="shared" si="3"/>
        <v>OK</v>
      </c>
    </row>
    <row r="295" spans="1:4" x14ac:dyDescent="0.2">
      <c r="A295" s="10">
        <v>234</v>
      </c>
      <c r="B295" s="1832"/>
      <c r="D295" s="2" t="str">
        <f t="shared" si="3"/>
        <v>OK</v>
      </c>
    </row>
    <row r="296" spans="1:4" x14ac:dyDescent="0.2">
      <c r="A296" s="10">
        <v>235</v>
      </c>
      <c r="B296" s="1832"/>
      <c r="D296" s="2" t="str">
        <f t="shared" si="3"/>
        <v>OK</v>
      </c>
    </row>
    <row r="297" spans="1:4" x14ac:dyDescent="0.2">
      <c r="A297" s="10">
        <v>236</v>
      </c>
      <c r="B297" s="1832"/>
      <c r="D297" s="2" t="str">
        <f t="shared" si="3"/>
        <v>OK</v>
      </c>
    </row>
    <row r="298" spans="1:4" x14ac:dyDescent="0.2">
      <c r="A298" s="10">
        <v>237</v>
      </c>
      <c r="B298" s="1832"/>
      <c r="D298" s="2" t="str">
        <f t="shared" si="3"/>
        <v>OK</v>
      </c>
    </row>
    <row r="299" spans="1:4" x14ac:dyDescent="0.2">
      <c r="A299" s="10">
        <v>238</v>
      </c>
      <c r="B299" s="1832"/>
      <c r="D299" s="2" t="str">
        <f t="shared" si="3"/>
        <v>OK</v>
      </c>
    </row>
    <row r="300" spans="1:4" x14ac:dyDescent="0.2">
      <c r="A300" s="10">
        <v>239</v>
      </c>
      <c r="B300" s="1832"/>
      <c r="D300" s="2" t="str">
        <f t="shared" si="3"/>
        <v>OK</v>
      </c>
    </row>
    <row r="301" spans="1:4" x14ac:dyDescent="0.2">
      <c r="A301" s="10">
        <v>240</v>
      </c>
      <c r="B301" s="1832"/>
      <c r="D301" s="2" t="str">
        <f t="shared" si="3"/>
        <v>OK</v>
      </c>
    </row>
    <row r="302" spans="1:4" x14ac:dyDescent="0.2">
      <c r="A302" s="10">
        <v>241</v>
      </c>
      <c r="B302" s="1832"/>
      <c r="D302" s="2" t="str">
        <f t="shared" si="3"/>
        <v>OK</v>
      </c>
    </row>
    <row r="303" spans="1:4" x14ac:dyDescent="0.2">
      <c r="A303" s="10">
        <v>242</v>
      </c>
      <c r="B303" s="1832"/>
      <c r="D303" s="2" t="str">
        <f t="shared" si="3"/>
        <v>OK</v>
      </c>
    </row>
    <row r="304" spans="1:4" x14ac:dyDescent="0.2">
      <c r="A304" s="10">
        <v>243</v>
      </c>
      <c r="B304" s="1832"/>
      <c r="D304" s="2" t="str">
        <f t="shared" si="3"/>
        <v>OK</v>
      </c>
    </row>
    <row r="305" spans="1:4" x14ac:dyDescent="0.2">
      <c r="A305" s="10">
        <v>244</v>
      </c>
      <c r="B305" s="1832"/>
      <c r="D305" s="2" t="str">
        <f t="shared" si="3"/>
        <v>OK</v>
      </c>
    </row>
    <row r="306" spans="1:4" x14ac:dyDescent="0.2">
      <c r="A306" s="10">
        <v>245</v>
      </c>
      <c r="B306" s="1832"/>
      <c r="D306" s="2" t="str">
        <f t="shared" si="3"/>
        <v>OK</v>
      </c>
    </row>
    <row r="307" spans="1:4" x14ac:dyDescent="0.2">
      <c r="A307" s="10">
        <v>246</v>
      </c>
      <c r="B307" s="1832"/>
      <c r="D307" s="2" t="str">
        <f t="shared" si="3"/>
        <v>OK</v>
      </c>
    </row>
    <row r="308" spans="1:4" x14ac:dyDescent="0.2">
      <c r="A308" s="10">
        <v>247</v>
      </c>
      <c r="B308" s="1832"/>
      <c r="D308" s="2" t="str">
        <f t="shared" si="3"/>
        <v>OK</v>
      </c>
    </row>
    <row r="309" spans="1:4" x14ac:dyDescent="0.2">
      <c r="A309" s="10">
        <v>248</v>
      </c>
      <c r="B309" s="1832"/>
      <c r="D309" s="2" t="str">
        <f t="shared" si="3"/>
        <v>OK</v>
      </c>
    </row>
    <row r="310" spans="1:4" x14ac:dyDescent="0.2">
      <c r="A310" s="10">
        <v>249</v>
      </c>
      <c r="B310" s="1832"/>
      <c r="D310" s="2" t="str">
        <f t="shared" si="3"/>
        <v>OK</v>
      </c>
    </row>
    <row r="311" spans="1:4" x14ac:dyDescent="0.2">
      <c r="A311" s="10">
        <v>250</v>
      </c>
      <c r="B311" s="1832"/>
      <c r="D311" s="2" t="str">
        <f t="shared" si="3"/>
        <v>OK</v>
      </c>
    </row>
    <row r="312" spans="1:4" x14ac:dyDescent="0.2">
      <c r="A312" s="10">
        <v>251</v>
      </c>
      <c r="B312" s="1832"/>
      <c r="D312" s="2" t="str">
        <f t="shared" si="3"/>
        <v>OK</v>
      </c>
    </row>
    <row r="313" spans="1:4" x14ac:dyDescent="0.2">
      <c r="A313" s="10">
        <v>252</v>
      </c>
      <c r="B313" s="1832"/>
      <c r="D313" s="2" t="str">
        <f t="shared" si="3"/>
        <v>OK</v>
      </c>
    </row>
    <row r="314" spans="1:4" x14ac:dyDescent="0.2">
      <c r="A314" s="10">
        <v>253</v>
      </c>
      <c r="B314" s="1832"/>
      <c r="D314" s="2" t="str">
        <f t="shared" si="3"/>
        <v>OK</v>
      </c>
    </row>
    <row r="315" spans="1:4" x14ac:dyDescent="0.2">
      <c r="A315" s="10">
        <v>254</v>
      </c>
      <c r="B315" s="1832"/>
      <c r="D315" s="2" t="str">
        <f t="shared" si="3"/>
        <v>OK</v>
      </c>
    </row>
    <row r="316" spans="1:4" x14ac:dyDescent="0.2">
      <c r="A316" s="10">
        <v>255</v>
      </c>
      <c r="B316" s="1832"/>
      <c r="D316" s="2" t="str">
        <f t="shared" si="3"/>
        <v>OK</v>
      </c>
    </row>
    <row r="317" spans="1:4" x14ac:dyDescent="0.2">
      <c r="A317" s="10">
        <v>256</v>
      </c>
      <c r="B317" s="1832"/>
      <c r="D317" s="2" t="str">
        <f t="shared" si="3"/>
        <v>OK</v>
      </c>
    </row>
    <row r="318" spans="1:4" x14ac:dyDescent="0.2">
      <c r="A318" s="10">
        <v>257</v>
      </c>
      <c r="B318" s="1832"/>
      <c r="D318" s="2" t="str">
        <f t="shared" si="3"/>
        <v>OK</v>
      </c>
    </row>
    <row r="319" spans="1:4" x14ac:dyDescent="0.2">
      <c r="A319" s="10">
        <v>258</v>
      </c>
      <c r="B319" s="1832"/>
      <c r="D319" s="2" t="str">
        <f t="shared" ref="D319:D382" si="4">IF(ISBLANK(B319),"OK",IF(A319-B319=0,"OK","Error?"))</f>
        <v>OK</v>
      </c>
    </row>
    <row r="320" spans="1:4" x14ac:dyDescent="0.2">
      <c r="A320" s="5">
        <v>259</v>
      </c>
      <c r="B320" s="1832">
        <f>'Acct Summary 7-8'!C24</f>
        <v>0</v>
      </c>
      <c r="D320" s="2" t="str">
        <f t="shared" si="4"/>
        <v>Error?</v>
      </c>
    </row>
    <row r="321" spans="1:4" x14ac:dyDescent="0.2">
      <c r="A321" s="5">
        <v>260</v>
      </c>
      <c r="B321" s="1832">
        <f>'Acct Summary 7-8'!C26</f>
        <v>0</v>
      </c>
      <c r="D321" s="2" t="str">
        <f t="shared" si="4"/>
        <v>Error?</v>
      </c>
    </row>
    <row r="322" spans="1:4" x14ac:dyDescent="0.2">
      <c r="A322" s="10">
        <v>261</v>
      </c>
      <c r="B322" s="1832"/>
      <c r="D322" s="2" t="str">
        <f t="shared" si="4"/>
        <v>OK</v>
      </c>
    </row>
    <row r="323" spans="1:4" x14ac:dyDescent="0.2">
      <c r="A323" s="5">
        <v>262</v>
      </c>
      <c r="B323" s="1832">
        <f>'Acct Summary 7-8'!C33</f>
        <v>0</v>
      </c>
      <c r="D323" s="2" t="str">
        <f t="shared" si="4"/>
        <v>Error?</v>
      </c>
    </row>
    <row r="324" spans="1:4" x14ac:dyDescent="0.2">
      <c r="A324" s="5">
        <v>263</v>
      </c>
      <c r="B324" s="1832">
        <f>'Acct Summary 7-8'!C34</f>
        <v>0</v>
      </c>
      <c r="D324" s="2" t="str">
        <f t="shared" si="4"/>
        <v>Error?</v>
      </c>
    </row>
    <row r="325" spans="1:4" x14ac:dyDescent="0.2">
      <c r="A325" s="5">
        <v>264</v>
      </c>
      <c r="B325" s="1832">
        <f>'Acct Summary 7-8'!C35</f>
        <v>0</v>
      </c>
      <c r="D325" s="2" t="str">
        <f t="shared" si="4"/>
        <v>Error?</v>
      </c>
    </row>
    <row r="326" spans="1:4" x14ac:dyDescent="0.2">
      <c r="A326" s="10">
        <v>265</v>
      </c>
      <c r="B326" s="1832"/>
      <c r="D326" s="2" t="str">
        <f t="shared" si="4"/>
        <v>OK</v>
      </c>
    </row>
    <row r="327" spans="1:4" x14ac:dyDescent="0.2">
      <c r="A327" s="10">
        <v>266</v>
      </c>
      <c r="B327" s="1832"/>
      <c r="D327" s="2" t="str">
        <f t="shared" si="4"/>
        <v>OK</v>
      </c>
    </row>
    <row r="328" spans="1:4" x14ac:dyDescent="0.2">
      <c r="A328" s="10">
        <v>267</v>
      </c>
      <c r="B328" s="1832"/>
      <c r="D328" s="2" t="str">
        <f t="shared" si="4"/>
        <v>OK</v>
      </c>
    </row>
    <row r="329" spans="1:4" x14ac:dyDescent="0.2">
      <c r="A329" s="10">
        <v>268</v>
      </c>
      <c r="B329" s="1832"/>
      <c r="D329" s="2" t="str">
        <f t="shared" si="4"/>
        <v>OK</v>
      </c>
    </row>
    <row r="330" spans="1:4" x14ac:dyDescent="0.2">
      <c r="A330" s="10">
        <v>269</v>
      </c>
      <c r="B330" s="1832"/>
      <c r="D330" s="2" t="str">
        <f t="shared" si="4"/>
        <v>OK</v>
      </c>
    </row>
    <row r="331" spans="1:4" x14ac:dyDescent="0.2">
      <c r="A331" s="10">
        <v>270</v>
      </c>
      <c r="B331" s="1832"/>
      <c r="D331" s="2" t="str">
        <f t="shared" si="4"/>
        <v>OK</v>
      </c>
    </row>
    <row r="332" spans="1:4" x14ac:dyDescent="0.2">
      <c r="A332" s="10">
        <v>271</v>
      </c>
      <c r="B332" s="1832"/>
      <c r="D332" s="2" t="str">
        <f t="shared" si="4"/>
        <v>OK</v>
      </c>
    </row>
    <row r="333" spans="1:4" x14ac:dyDescent="0.2">
      <c r="A333" s="10">
        <v>272</v>
      </c>
      <c r="B333" s="1832"/>
      <c r="D333" s="2" t="str">
        <f t="shared" si="4"/>
        <v>OK</v>
      </c>
    </row>
    <row r="334" spans="1:4" x14ac:dyDescent="0.2">
      <c r="A334" s="10">
        <v>273</v>
      </c>
      <c r="B334" s="1832"/>
      <c r="D334" s="2" t="str">
        <f t="shared" si="4"/>
        <v>OK</v>
      </c>
    </row>
    <row r="335" spans="1:4" x14ac:dyDescent="0.2">
      <c r="A335" s="10">
        <v>274</v>
      </c>
      <c r="B335" s="1832"/>
      <c r="D335" s="2" t="str">
        <f t="shared" si="4"/>
        <v>OK</v>
      </c>
    </row>
    <row r="336" spans="1:4" x14ac:dyDescent="0.2">
      <c r="A336" s="10">
        <v>275</v>
      </c>
      <c r="B336" s="1832"/>
      <c r="D336" s="2" t="str">
        <f t="shared" si="4"/>
        <v>OK</v>
      </c>
    </row>
    <row r="337" spans="1:4" x14ac:dyDescent="0.2">
      <c r="A337" s="10">
        <v>276</v>
      </c>
      <c r="B337" s="1832"/>
      <c r="D337" s="2" t="str">
        <f t="shared" si="4"/>
        <v>OK</v>
      </c>
    </row>
    <row r="338" spans="1:4" x14ac:dyDescent="0.2">
      <c r="A338" s="10">
        <v>277</v>
      </c>
      <c r="B338" s="1832"/>
      <c r="D338" s="2" t="str">
        <f t="shared" si="4"/>
        <v>OK</v>
      </c>
    </row>
    <row r="339" spans="1:4" x14ac:dyDescent="0.2">
      <c r="A339" s="10">
        <v>278</v>
      </c>
      <c r="B339" s="1832"/>
      <c r="D339" s="2" t="str">
        <f t="shared" si="4"/>
        <v>OK</v>
      </c>
    </row>
    <row r="340" spans="1:4" x14ac:dyDescent="0.2">
      <c r="A340" s="10">
        <v>279</v>
      </c>
      <c r="B340" s="1832"/>
      <c r="D340" s="2" t="str">
        <f t="shared" si="4"/>
        <v>OK</v>
      </c>
    </row>
    <row r="341" spans="1:4" x14ac:dyDescent="0.2">
      <c r="A341" s="10">
        <v>280</v>
      </c>
      <c r="B341" s="1832"/>
      <c r="D341" s="2" t="str">
        <f t="shared" si="4"/>
        <v>OK</v>
      </c>
    </row>
    <row r="342" spans="1:4" x14ac:dyDescent="0.2">
      <c r="A342" s="10">
        <v>281</v>
      </c>
      <c r="B342" s="1832"/>
      <c r="D342" s="2" t="str">
        <f t="shared" si="4"/>
        <v>OK</v>
      </c>
    </row>
    <row r="343" spans="1:4" x14ac:dyDescent="0.2">
      <c r="A343" s="10">
        <v>282</v>
      </c>
      <c r="B343" s="1832"/>
      <c r="D343" s="2" t="str">
        <f t="shared" si="4"/>
        <v>OK</v>
      </c>
    </row>
    <row r="344" spans="1:4" x14ac:dyDescent="0.2">
      <c r="A344" s="10">
        <v>283</v>
      </c>
      <c r="B344" s="1832"/>
      <c r="D344" s="2" t="str">
        <f t="shared" si="4"/>
        <v>OK</v>
      </c>
    </row>
    <row r="345" spans="1:4" x14ac:dyDescent="0.2">
      <c r="A345" s="10">
        <v>284</v>
      </c>
      <c r="B345" s="1832"/>
      <c r="D345" s="2" t="str">
        <f t="shared" si="4"/>
        <v>OK</v>
      </c>
    </row>
    <row r="346" spans="1:4" x14ac:dyDescent="0.2">
      <c r="A346" s="10">
        <v>285</v>
      </c>
      <c r="B346" s="1832"/>
      <c r="D346" s="2" t="str">
        <f t="shared" si="4"/>
        <v>OK</v>
      </c>
    </row>
    <row r="347" spans="1:4" x14ac:dyDescent="0.2">
      <c r="A347" s="10">
        <v>286</v>
      </c>
      <c r="B347" s="1832"/>
      <c r="D347" s="2" t="str">
        <f t="shared" si="4"/>
        <v>OK</v>
      </c>
    </row>
    <row r="348" spans="1:4" x14ac:dyDescent="0.2">
      <c r="A348" s="10">
        <v>287</v>
      </c>
      <c r="B348" s="1832"/>
      <c r="D348" s="2" t="str">
        <f t="shared" si="4"/>
        <v>OK</v>
      </c>
    </row>
    <row r="349" spans="1:4" x14ac:dyDescent="0.2">
      <c r="A349" s="10">
        <v>288</v>
      </c>
      <c r="B349" s="1832"/>
      <c r="D349" s="2" t="str">
        <f t="shared" si="4"/>
        <v>OK</v>
      </c>
    </row>
    <row r="350" spans="1:4" x14ac:dyDescent="0.2">
      <c r="A350" s="10">
        <v>289</v>
      </c>
      <c r="B350" s="1832"/>
      <c r="D350" s="2" t="str">
        <f t="shared" si="4"/>
        <v>OK</v>
      </c>
    </row>
    <row r="351" spans="1:4" x14ac:dyDescent="0.2">
      <c r="A351" s="10">
        <v>290</v>
      </c>
      <c r="B351" s="1832"/>
      <c r="D351" s="2" t="str">
        <f t="shared" si="4"/>
        <v>OK</v>
      </c>
    </row>
    <row r="352" spans="1:4" x14ac:dyDescent="0.2">
      <c r="A352" s="10">
        <v>291</v>
      </c>
      <c r="B352" s="1832"/>
      <c r="D352" s="2" t="str">
        <f t="shared" si="4"/>
        <v>OK</v>
      </c>
    </row>
    <row r="353" spans="1:4" x14ac:dyDescent="0.2">
      <c r="A353" s="10">
        <v>292</v>
      </c>
      <c r="B353" s="1832"/>
      <c r="D353" s="2" t="str">
        <f t="shared" si="4"/>
        <v>OK</v>
      </c>
    </row>
    <row r="354" spans="1:4" x14ac:dyDescent="0.2">
      <c r="A354" s="10">
        <v>293</v>
      </c>
      <c r="B354" s="1832"/>
      <c r="D354" s="2" t="str">
        <f t="shared" si="4"/>
        <v>OK</v>
      </c>
    </row>
    <row r="355" spans="1:4" x14ac:dyDescent="0.2">
      <c r="A355" s="10">
        <v>294</v>
      </c>
      <c r="B355" s="1832"/>
      <c r="D355" s="2" t="str">
        <f t="shared" si="4"/>
        <v>OK</v>
      </c>
    </row>
    <row r="356" spans="1:4" x14ac:dyDescent="0.2">
      <c r="A356" s="10">
        <v>295</v>
      </c>
      <c r="B356" s="1832"/>
      <c r="D356" s="2" t="str">
        <f t="shared" si="4"/>
        <v>OK</v>
      </c>
    </row>
    <row r="357" spans="1:4" x14ac:dyDescent="0.2">
      <c r="A357" s="10">
        <v>296</v>
      </c>
      <c r="B357" s="1832"/>
      <c r="D357" s="2" t="str">
        <f t="shared" si="4"/>
        <v>OK</v>
      </c>
    </row>
    <row r="358" spans="1:4" x14ac:dyDescent="0.2">
      <c r="A358" s="10">
        <v>297</v>
      </c>
      <c r="B358" s="1832"/>
      <c r="D358" s="2" t="str">
        <f t="shared" si="4"/>
        <v>OK</v>
      </c>
    </row>
    <row r="359" spans="1:4" x14ac:dyDescent="0.2">
      <c r="A359" s="10">
        <v>298</v>
      </c>
      <c r="B359" s="1832"/>
      <c r="D359" s="2" t="str">
        <f t="shared" si="4"/>
        <v>OK</v>
      </c>
    </row>
    <row r="360" spans="1:4" x14ac:dyDescent="0.2">
      <c r="A360" s="10">
        <v>299</v>
      </c>
      <c r="B360" s="1832"/>
      <c r="D360" s="2" t="str">
        <f t="shared" si="4"/>
        <v>OK</v>
      </c>
    </row>
    <row r="361" spans="1:4" x14ac:dyDescent="0.2">
      <c r="A361" s="10">
        <v>300</v>
      </c>
      <c r="B361" s="1832"/>
      <c r="D361" s="2" t="str">
        <f t="shared" si="4"/>
        <v>OK</v>
      </c>
    </row>
    <row r="362" spans="1:4" x14ac:dyDescent="0.2">
      <c r="A362" s="10">
        <v>301</v>
      </c>
      <c r="B362" s="1832"/>
      <c r="D362" s="2" t="str">
        <f t="shared" si="4"/>
        <v>OK</v>
      </c>
    </row>
    <row r="363" spans="1:4" x14ac:dyDescent="0.2">
      <c r="A363" s="10">
        <v>302</v>
      </c>
      <c r="B363" s="1832"/>
      <c r="D363" s="2" t="str">
        <f t="shared" si="4"/>
        <v>OK</v>
      </c>
    </row>
    <row r="364" spans="1:4" x14ac:dyDescent="0.2">
      <c r="A364" s="10">
        <v>303</v>
      </c>
      <c r="B364" s="1832"/>
      <c r="D364" s="2" t="str">
        <f t="shared" si="4"/>
        <v>OK</v>
      </c>
    </row>
    <row r="365" spans="1:4" x14ac:dyDescent="0.2">
      <c r="A365" s="10">
        <v>304</v>
      </c>
      <c r="B365" s="1832"/>
      <c r="D365" s="2" t="str">
        <f t="shared" si="4"/>
        <v>OK</v>
      </c>
    </row>
    <row r="366" spans="1:4" x14ac:dyDescent="0.2">
      <c r="A366" s="10">
        <v>305</v>
      </c>
      <c r="B366" s="1832"/>
      <c r="D366" s="2" t="str">
        <f t="shared" si="4"/>
        <v>OK</v>
      </c>
    </row>
    <row r="367" spans="1:4" x14ac:dyDescent="0.2">
      <c r="A367" s="10">
        <v>306</v>
      </c>
      <c r="B367" s="1832"/>
      <c r="D367" s="2" t="str">
        <f t="shared" si="4"/>
        <v>OK</v>
      </c>
    </row>
    <row r="368" spans="1:4" x14ac:dyDescent="0.2">
      <c r="A368" s="10">
        <v>307</v>
      </c>
      <c r="B368" s="1832"/>
      <c r="D368" s="2" t="str">
        <f t="shared" si="4"/>
        <v>OK</v>
      </c>
    </row>
    <row r="369" spans="1:4" x14ac:dyDescent="0.2">
      <c r="A369" s="10">
        <v>308</v>
      </c>
      <c r="B369" s="1832"/>
      <c r="D369" s="2" t="str">
        <f t="shared" si="4"/>
        <v>OK</v>
      </c>
    </row>
    <row r="370" spans="1:4" x14ac:dyDescent="0.2">
      <c r="A370" s="10">
        <v>309</v>
      </c>
      <c r="B370" s="1832"/>
      <c r="D370" s="2" t="str">
        <f t="shared" si="4"/>
        <v>OK</v>
      </c>
    </row>
    <row r="371" spans="1:4" x14ac:dyDescent="0.2">
      <c r="A371" s="10">
        <v>310</v>
      </c>
      <c r="B371" s="1832"/>
      <c r="D371" s="2" t="str">
        <f t="shared" si="4"/>
        <v>OK</v>
      </c>
    </row>
    <row r="372" spans="1:4" x14ac:dyDescent="0.2">
      <c r="A372" s="10">
        <v>311</v>
      </c>
      <c r="B372" s="1832"/>
      <c r="D372" s="2" t="str">
        <f t="shared" si="4"/>
        <v>OK</v>
      </c>
    </row>
    <row r="373" spans="1:4" x14ac:dyDescent="0.2">
      <c r="A373" s="10">
        <v>312</v>
      </c>
      <c r="B373" s="1832"/>
      <c r="D373" s="2" t="str">
        <f t="shared" si="4"/>
        <v>OK</v>
      </c>
    </row>
    <row r="374" spans="1:4" x14ac:dyDescent="0.2">
      <c r="A374" s="10">
        <v>313</v>
      </c>
      <c r="B374" s="1832"/>
      <c r="D374" s="2" t="str">
        <f t="shared" si="4"/>
        <v>OK</v>
      </c>
    </row>
    <row r="375" spans="1:4" x14ac:dyDescent="0.2">
      <c r="A375" s="10">
        <v>314</v>
      </c>
      <c r="B375" s="1832"/>
      <c r="D375" s="2" t="str">
        <f t="shared" si="4"/>
        <v>OK</v>
      </c>
    </row>
    <row r="376" spans="1:4" x14ac:dyDescent="0.2">
      <c r="A376" s="10">
        <v>315</v>
      </c>
      <c r="B376" s="1832"/>
      <c r="D376" s="2" t="str">
        <f t="shared" si="4"/>
        <v>OK</v>
      </c>
    </row>
    <row r="377" spans="1:4" x14ac:dyDescent="0.2">
      <c r="A377" s="10">
        <v>316</v>
      </c>
      <c r="B377" s="1832"/>
      <c r="D377" s="2" t="str">
        <f t="shared" si="4"/>
        <v>OK</v>
      </c>
    </row>
    <row r="378" spans="1:4" x14ac:dyDescent="0.2">
      <c r="A378" s="10">
        <v>317</v>
      </c>
      <c r="B378" s="1832"/>
      <c r="D378" s="2" t="str">
        <f t="shared" si="4"/>
        <v>OK</v>
      </c>
    </row>
    <row r="379" spans="1:4" x14ac:dyDescent="0.2">
      <c r="A379" s="10">
        <v>318</v>
      </c>
      <c r="B379" s="1832"/>
      <c r="D379" s="2" t="str">
        <f t="shared" si="4"/>
        <v>OK</v>
      </c>
    </row>
    <row r="380" spans="1:4" x14ac:dyDescent="0.2">
      <c r="A380" s="10">
        <v>319</v>
      </c>
      <c r="B380" s="1832"/>
      <c r="D380" s="2" t="str">
        <f t="shared" si="4"/>
        <v>OK</v>
      </c>
    </row>
    <row r="381" spans="1:4" x14ac:dyDescent="0.2">
      <c r="A381" s="10">
        <v>320</v>
      </c>
      <c r="B381" s="1832"/>
      <c r="D381" s="2" t="str">
        <f t="shared" si="4"/>
        <v>OK</v>
      </c>
    </row>
    <row r="382" spans="1:4" x14ac:dyDescent="0.2">
      <c r="A382" s="10">
        <v>321</v>
      </c>
      <c r="B382" s="1832"/>
      <c r="D382" s="2" t="str">
        <f t="shared" si="4"/>
        <v>OK</v>
      </c>
    </row>
    <row r="383" spans="1:4" x14ac:dyDescent="0.2">
      <c r="A383" s="10">
        <v>322</v>
      </c>
      <c r="B383" s="1832"/>
      <c r="D383" s="2" t="str">
        <f t="shared" ref="D383:D446" si="5">IF(ISBLANK(B383),"OK",IF(A383-B383=0,"OK","Error?"))</f>
        <v>OK</v>
      </c>
    </row>
    <row r="384" spans="1:4" x14ac:dyDescent="0.2">
      <c r="A384" s="10">
        <v>323</v>
      </c>
      <c r="B384" s="1832"/>
      <c r="D384" s="2" t="str">
        <f t="shared" si="5"/>
        <v>OK</v>
      </c>
    </row>
    <row r="385" spans="1:4" x14ac:dyDescent="0.2">
      <c r="A385" s="10">
        <v>324</v>
      </c>
      <c r="B385" s="1832"/>
      <c r="D385" s="2" t="str">
        <f t="shared" si="5"/>
        <v>OK</v>
      </c>
    </row>
    <row r="386" spans="1:4" x14ac:dyDescent="0.2">
      <c r="A386" s="10">
        <v>325</v>
      </c>
      <c r="B386" s="1832"/>
      <c r="D386" s="2" t="str">
        <f t="shared" si="5"/>
        <v>OK</v>
      </c>
    </row>
    <row r="387" spans="1:4" x14ac:dyDescent="0.2">
      <c r="A387" s="10">
        <v>326</v>
      </c>
      <c r="B387" s="1832"/>
      <c r="D387" s="2" t="str">
        <f t="shared" si="5"/>
        <v>OK</v>
      </c>
    </row>
    <row r="388" spans="1:4" x14ac:dyDescent="0.2">
      <c r="A388" s="10">
        <v>327</v>
      </c>
      <c r="B388" s="1832"/>
      <c r="D388" s="2" t="str">
        <f t="shared" si="5"/>
        <v>OK</v>
      </c>
    </row>
    <row r="389" spans="1:4" x14ac:dyDescent="0.2">
      <c r="A389" s="10">
        <v>328</v>
      </c>
      <c r="B389" s="1832"/>
      <c r="D389" s="2" t="str">
        <f t="shared" si="5"/>
        <v>OK</v>
      </c>
    </row>
    <row r="390" spans="1:4" x14ac:dyDescent="0.2">
      <c r="A390" s="10">
        <v>329</v>
      </c>
      <c r="B390" s="1832"/>
      <c r="D390" s="2" t="str">
        <f t="shared" si="5"/>
        <v>OK</v>
      </c>
    </row>
    <row r="391" spans="1:4" x14ac:dyDescent="0.2">
      <c r="A391" s="10">
        <v>330</v>
      </c>
      <c r="B391" s="1832"/>
      <c r="D391" s="2" t="str">
        <f t="shared" si="5"/>
        <v>OK</v>
      </c>
    </row>
    <row r="392" spans="1:4" x14ac:dyDescent="0.2">
      <c r="A392" s="10">
        <v>331</v>
      </c>
      <c r="B392" s="1832"/>
      <c r="D392" s="2" t="str">
        <f t="shared" si="5"/>
        <v>OK</v>
      </c>
    </row>
    <row r="393" spans="1:4" x14ac:dyDescent="0.2">
      <c r="A393" s="10">
        <v>332</v>
      </c>
      <c r="B393" s="1832"/>
      <c r="D393" s="2" t="str">
        <f t="shared" si="5"/>
        <v>OK</v>
      </c>
    </row>
    <row r="394" spans="1:4" x14ac:dyDescent="0.2">
      <c r="A394" s="10">
        <v>333</v>
      </c>
      <c r="B394" s="1832"/>
      <c r="D394" s="2" t="str">
        <f t="shared" si="5"/>
        <v>OK</v>
      </c>
    </row>
    <row r="395" spans="1:4" x14ac:dyDescent="0.2">
      <c r="A395" s="10">
        <v>334</v>
      </c>
      <c r="B395" s="1832"/>
      <c r="D395" s="2" t="str">
        <f t="shared" si="5"/>
        <v>OK</v>
      </c>
    </row>
    <row r="396" spans="1:4" x14ac:dyDescent="0.2">
      <c r="A396" s="10">
        <v>335</v>
      </c>
      <c r="B396" s="1832"/>
      <c r="D396" s="2" t="str">
        <f t="shared" si="5"/>
        <v>OK</v>
      </c>
    </row>
    <row r="397" spans="1:4" x14ac:dyDescent="0.2">
      <c r="A397" s="10">
        <v>336</v>
      </c>
      <c r="B397" s="1832"/>
      <c r="D397" s="2" t="str">
        <f t="shared" si="5"/>
        <v>OK</v>
      </c>
    </row>
    <row r="398" spans="1:4" x14ac:dyDescent="0.2">
      <c r="A398" s="10">
        <v>337</v>
      </c>
      <c r="B398" s="1832"/>
      <c r="D398" s="2" t="str">
        <f t="shared" si="5"/>
        <v>OK</v>
      </c>
    </row>
    <row r="399" spans="1:4" x14ac:dyDescent="0.2">
      <c r="A399" s="10">
        <v>338</v>
      </c>
      <c r="B399" s="1832"/>
      <c r="D399" s="2" t="str">
        <f t="shared" si="5"/>
        <v>OK</v>
      </c>
    </row>
    <row r="400" spans="1:4" x14ac:dyDescent="0.2">
      <c r="A400" s="10">
        <v>339</v>
      </c>
      <c r="B400" s="1832"/>
      <c r="D400" s="2" t="str">
        <f t="shared" si="5"/>
        <v>OK</v>
      </c>
    </row>
    <row r="401" spans="1:4" x14ac:dyDescent="0.2">
      <c r="A401" s="10">
        <v>340</v>
      </c>
      <c r="B401" s="1832"/>
      <c r="D401" s="2" t="str">
        <f t="shared" si="5"/>
        <v>OK</v>
      </c>
    </row>
    <row r="402" spans="1:4" x14ac:dyDescent="0.2">
      <c r="A402" s="10">
        <v>341</v>
      </c>
      <c r="B402" s="1832"/>
      <c r="D402" s="2" t="str">
        <f t="shared" si="5"/>
        <v>OK</v>
      </c>
    </row>
    <row r="403" spans="1:4" x14ac:dyDescent="0.2">
      <c r="A403" s="10">
        <v>342</v>
      </c>
      <c r="B403" s="1832"/>
      <c r="D403" s="2" t="str">
        <f t="shared" si="5"/>
        <v>OK</v>
      </c>
    </row>
    <row r="404" spans="1:4" x14ac:dyDescent="0.2">
      <c r="A404" s="10">
        <v>343</v>
      </c>
      <c r="B404" s="1832"/>
      <c r="D404" s="2" t="str">
        <f t="shared" si="5"/>
        <v>OK</v>
      </c>
    </row>
    <row r="405" spans="1:4" x14ac:dyDescent="0.2">
      <c r="A405" s="10">
        <v>344</v>
      </c>
      <c r="B405" s="1832"/>
      <c r="D405" s="2" t="str">
        <f t="shared" si="5"/>
        <v>OK</v>
      </c>
    </row>
    <row r="406" spans="1:4" x14ac:dyDescent="0.2">
      <c r="A406" s="10">
        <v>345</v>
      </c>
      <c r="B406" s="1832"/>
      <c r="D406" s="2" t="str">
        <f t="shared" si="5"/>
        <v>OK</v>
      </c>
    </row>
    <row r="407" spans="1:4" x14ac:dyDescent="0.2">
      <c r="A407" s="10">
        <v>346</v>
      </c>
      <c r="B407" s="1832"/>
      <c r="D407" s="2" t="str">
        <f t="shared" si="5"/>
        <v>OK</v>
      </c>
    </row>
    <row r="408" spans="1:4" x14ac:dyDescent="0.2">
      <c r="A408" s="10">
        <v>347</v>
      </c>
      <c r="B408" s="1832"/>
      <c r="D408" s="2" t="str">
        <f t="shared" si="5"/>
        <v>OK</v>
      </c>
    </row>
    <row r="409" spans="1:4" x14ac:dyDescent="0.2">
      <c r="A409" s="10">
        <v>348</v>
      </c>
      <c r="B409" s="1832"/>
      <c r="D409" s="2" t="str">
        <f t="shared" si="5"/>
        <v>OK</v>
      </c>
    </row>
    <row r="410" spans="1:4" x14ac:dyDescent="0.2">
      <c r="A410" s="10">
        <v>349</v>
      </c>
      <c r="B410" s="1832"/>
      <c r="D410" s="2" t="str">
        <f t="shared" si="5"/>
        <v>OK</v>
      </c>
    </row>
    <row r="411" spans="1:4" x14ac:dyDescent="0.2">
      <c r="A411" s="10">
        <v>350</v>
      </c>
      <c r="B411" s="1832"/>
      <c r="D411" s="2" t="str">
        <f t="shared" si="5"/>
        <v>OK</v>
      </c>
    </row>
    <row r="412" spans="1:4" x14ac:dyDescent="0.2">
      <c r="A412" s="10">
        <v>351</v>
      </c>
      <c r="B412" s="1832"/>
      <c r="D412" s="2" t="str">
        <f t="shared" si="5"/>
        <v>OK</v>
      </c>
    </row>
    <row r="413" spans="1:4" x14ac:dyDescent="0.2">
      <c r="A413" s="10">
        <v>352</v>
      </c>
      <c r="B413" s="1832"/>
      <c r="D413" s="2" t="str">
        <f t="shared" si="5"/>
        <v>OK</v>
      </c>
    </row>
    <row r="414" spans="1:4" x14ac:dyDescent="0.2">
      <c r="A414" s="10">
        <v>353</v>
      </c>
      <c r="B414" s="1832"/>
      <c r="D414" s="2" t="str">
        <f t="shared" si="5"/>
        <v>OK</v>
      </c>
    </row>
    <row r="415" spans="1:4" x14ac:dyDescent="0.2">
      <c r="A415" s="10">
        <v>354</v>
      </c>
      <c r="B415" s="1832"/>
      <c r="D415" s="2" t="str">
        <f t="shared" si="5"/>
        <v>OK</v>
      </c>
    </row>
    <row r="416" spans="1:4" x14ac:dyDescent="0.2">
      <c r="A416" s="10">
        <v>355</v>
      </c>
      <c r="B416" s="1832"/>
      <c r="D416" s="2" t="str">
        <f t="shared" si="5"/>
        <v>OK</v>
      </c>
    </row>
    <row r="417" spans="1:4" x14ac:dyDescent="0.2">
      <c r="A417" s="10">
        <v>356</v>
      </c>
      <c r="B417" s="1832"/>
      <c r="D417" s="2" t="str">
        <f t="shared" si="5"/>
        <v>OK</v>
      </c>
    </row>
    <row r="418" spans="1:4" x14ac:dyDescent="0.2">
      <c r="A418" s="10">
        <v>357</v>
      </c>
      <c r="B418" s="1832"/>
      <c r="D418" s="2" t="str">
        <f t="shared" si="5"/>
        <v>OK</v>
      </c>
    </row>
    <row r="419" spans="1:4" x14ac:dyDescent="0.2">
      <c r="A419" s="10">
        <v>358</v>
      </c>
      <c r="B419" s="1832"/>
      <c r="D419" s="2" t="str">
        <f t="shared" si="5"/>
        <v>OK</v>
      </c>
    </row>
    <row r="420" spans="1:4" x14ac:dyDescent="0.2">
      <c r="A420" s="10">
        <v>359</v>
      </c>
      <c r="B420" s="1832"/>
      <c r="D420" s="2" t="str">
        <f t="shared" si="5"/>
        <v>OK</v>
      </c>
    </row>
    <row r="421" spans="1:4" x14ac:dyDescent="0.2">
      <c r="A421" s="10">
        <v>360</v>
      </c>
      <c r="B421" s="1832"/>
      <c r="D421" s="2" t="str">
        <f t="shared" si="5"/>
        <v>OK</v>
      </c>
    </row>
    <row r="422" spans="1:4" x14ac:dyDescent="0.2">
      <c r="A422" s="10">
        <v>361</v>
      </c>
      <c r="B422" s="1832"/>
      <c r="D422" s="2" t="str">
        <f t="shared" si="5"/>
        <v>OK</v>
      </c>
    </row>
    <row r="423" spans="1:4" x14ac:dyDescent="0.2">
      <c r="A423" s="10">
        <v>362</v>
      </c>
      <c r="B423" s="1832"/>
      <c r="D423" s="2" t="str">
        <f t="shared" si="5"/>
        <v>OK</v>
      </c>
    </row>
    <row r="424" spans="1:4" x14ac:dyDescent="0.2">
      <c r="A424" s="10">
        <v>363</v>
      </c>
      <c r="B424" s="1832"/>
      <c r="D424" s="2" t="str">
        <f t="shared" si="5"/>
        <v>OK</v>
      </c>
    </row>
    <row r="425" spans="1:4" x14ac:dyDescent="0.2">
      <c r="A425" s="10">
        <v>364</v>
      </c>
      <c r="B425" s="1832"/>
      <c r="D425" s="2" t="str">
        <f t="shared" si="5"/>
        <v>OK</v>
      </c>
    </row>
    <row r="426" spans="1:4" x14ac:dyDescent="0.2">
      <c r="A426" s="10">
        <v>365</v>
      </c>
      <c r="B426" s="1832"/>
      <c r="D426" s="2" t="str">
        <f t="shared" si="5"/>
        <v>OK</v>
      </c>
    </row>
    <row r="427" spans="1:4" x14ac:dyDescent="0.2">
      <c r="A427" s="10">
        <v>366</v>
      </c>
      <c r="B427" s="1832"/>
      <c r="D427" s="2" t="str">
        <f t="shared" si="5"/>
        <v>OK</v>
      </c>
    </row>
    <row r="428" spans="1:4" x14ac:dyDescent="0.2">
      <c r="A428" s="10">
        <v>367</v>
      </c>
      <c r="B428" s="1832"/>
      <c r="D428" s="2" t="str">
        <f t="shared" si="5"/>
        <v>OK</v>
      </c>
    </row>
    <row r="429" spans="1:4" x14ac:dyDescent="0.2">
      <c r="A429" s="10">
        <v>368</v>
      </c>
      <c r="B429" s="1832"/>
      <c r="D429" s="2" t="str">
        <f t="shared" si="5"/>
        <v>OK</v>
      </c>
    </row>
    <row r="430" spans="1:4" x14ac:dyDescent="0.2">
      <c r="A430" s="10">
        <v>369</v>
      </c>
      <c r="B430" s="1832"/>
      <c r="D430" s="2" t="str">
        <f t="shared" si="5"/>
        <v>OK</v>
      </c>
    </row>
    <row r="431" spans="1:4" x14ac:dyDescent="0.2">
      <c r="A431" s="10">
        <v>370</v>
      </c>
      <c r="B431" s="1832"/>
      <c r="D431" s="2" t="str">
        <f t="shared" si="5"/>
        <v>OK</v>
      </c>
    </row>
    <row r="432" spans="1:4" x14ac:dyDescent="0.2">
      <c r="A432" s="5">
        <v>371</v>
      </c>
      <c r="B432" s="1832">
        <f>'Acct Summary 7-8'!D26</f>
        <v>0</v>
      </c>
      <c r="D432" s="2" t="str">
        <f t="shared" si="5"/>
        <v>Error?</v>
      </c>
    </row>
    <row r="433" spans="1:4" x14ac:dyDescent="0.2">
      <c r="A433" s="10">
        <v>372</v>
      </c>
      <c r="B433" s="1832"/>
      <c r="D433" s="2" t="str">
        <f t="shared" si="5"/>
        <v>OK</v>
      </c>
    </row>
    <row r="434" spans="1:4" x14ac:dyDescent="0.2">
      <c r="A434" s="10">
        <v>373</v>
      </c>
      <c r="B434" s="1832"/>
      <c r="D434" s="2" t="str">
        <f t="shared" si="5"/>
        <v>OK</v>
      </c>
    </row>
    <row r="435" spans="1:4" x14ac:dyDescent="0.2">
      <c r="A435" s="10">
        <v>374</v>
      </c>
      <c r="B435" s="1832"/>
      <c r="D435" s="2" t="str">
        <f t="shared" si="5"/>
        <v>OK</v>
      </c>
    </row>
    <row r="436" spans="1:4" x14ac:dyDescent="0.2">
      <c r="A436" s="10">
        <v>375</v>
      </c>
      <c r="B436" s="1832"/>
      <c r="D436" s="2" t="str">
        <f t="shared" si="5"/>
        <v>OK</v>
      </c>
    </row>
    <row r="437" spans="1:4" x14ac:dyDescent="0.2">
      <c r="A437" s="10">
        <v>376</v>
      </c>
      <c r="B437" s="1832"/>
      <c r="D437" s="2" t="str">
        <f t="shared" si="5"/>
        <v>OK</v>
      </c>
    </row>
    <row r="438" spans="1:4" x14ac:dyDescent="0.2">
      <c r="A438" s="10">
        <v>377</v>
      </c>
      <c r="B438" s="1832"/>
      <c r="D438" s="2" t="str">
        <f t="shared" si="5"/>
        <v>OK</v>
      </c>
    </row>
    <row r="439" spans="1:4" x14ac:dyDescent="0.2">
      <c r="A439" s="10">
        <v>378</v>
      </c>
      <c r="B439" s="1832"/>
      <c r="D439" s="2" t="str">
        <f t="shared" si="5"/>
        <v>OK</v>
      </c>
    </row>
    <row r="440" spans="1:4" x14ac:dyDescent="0.2">
      <c r="A440" s="10">
        <v>379</v>
      </c>
      <c r="B440" s="1832"/>
      <c r="D440" s="2" t="str">
        <f t="shared" si="5"/>
        <v>OK</v>
      </c>
    </row>
    <row r="441" spans="1:4" x14ac:dyDescent="0.2">
      <c r="A441" s="10">
        <v>380</v>
      </c>
      <c r="B441" s="1832"/>
      <c r="D441" s="2" t="str">
        <f t="shared" si="5"/>
        <v>OK</v>
      </c>
    </row>
    <row r="442" spans="1:4" x14ac:dyDescent="0.2">
      <c r="A442" s="10">
        <v>381</v>
      </c>
      <c r="B442" s="1832"/>
      <c r="D442" s="2" t="str">
        <f t="shared" si="5"/>
        <v>OK</v>
      </c>
    </row>
    <row r="443" spans="1:4" x14ac:dyDescent="0.2">
      <c r="A443" s="10">
        <v>382</v>
      </c>
      <c r="B443" s="1832"/>
      <c r="D443" s="2" t="str">
        <f t="shared" si="5"/>
        <v>OK</v>
      </c>
    </row>
    <row r="444" spans="1:4" x14ac:dyDescent="0.2">
      <c r="A444" s="10">
        <v>383</v>
      </c>
      <c r="B444" s="1832"/>
      <c r="D444" s="2" t="str">
        <f t="shared" si="5"/>
        <v>OK</v>
      </c>
    </row>
    <row r="445" spans="1:4" x14ac:dyDescent="0.2">
      <c r="A445" s="10">
        <v>384</v>
      </c>
      <c r="B445" s="1832"/>
      <c r="D445" s="2" t="str">
        <f t="shared" si="5"/>
        <v>OK</v>
      </c>
    </row>
    <row r="446" spans="1:4" x14ac:dyDescent="0.2">
      <c r="A446" s="10">
        <v>385</v>
      </c>
      <c r="B446" s="1832"/>
      <c r="D446" s="2" t="str">
        <f t="shared" si="5"/>
        <v>OK</v>
      </c>
    </row>
    <row r="447" spans="1:4" x14ac:dyDescent="0.2">
      <c r="A447" s="10">
        <v>386</v>
      </c>
      <c r="B447" s="1832"/>
      <c r="D447" s="2" t="str">
        <f t="shared" ref="D447:D510" si="6">IF(ISBLANK(B447),"OK",IF(A447-B447=0,"OK","Error?"))</f>
        <v>OK</v>
      </c>
    </row>
    <row r="448" spans="1:4" x14ac:dyDescent="0.2">
      <c r="A448" s="10">
        <v>387</v>
      </c>
      <c r="B448" s="1832"/>
      <c r="D448" s="2" t="str">
        <f t="shared" si="6"/>
        <v>OK</v>
      </c>
    </row>
    <row r="449" spans="1:4" x14ac:dyDescent="0.2">
      <c r="A449" s="10">
        <v>388</v>
      </c>
      <c r="B449" s="1832"/>
      <c r="D449" s="2" t="str">
        <f t="shared" si="6"/>
        <v>OK</v>
      </c>
    </row>
    <row r="450" spans="1:4" x14ac:dyDescent="0.2">
      <c r="A450" s="10">
        <v>389</v>
      </c>
      <c r="B450" s="1832"/>
      <c r="D450" s="2" t="str">
        <f t="shared" si="6"/>
        <v>OK</v>
      </c>
    </row>
    <row r="451" spans="1:4" x14ac:dyDescent="0.2">
      <c r="A451" s="10">
        <v>390</v>
      </c>
      <c r="B451" s="1832"/>
      <c r="D451" s="2" t="str">
        <f t="shared" si="6"/>
        <v>OK</v>
      </c>
    </row>
    <row r="452" spans="1:4" x14ac:dyDescent="0.2">
      <c r="A452" s="10">
        <v>391</v>
      </c>
      <c r="B452" s="1832"/>
      <c r="D452" s="2" t="str">
        <f t="shared" si="6"/>
        <v>OK</v>
      </c>
    </row>
    <row r="453" spans="1:4" x14ac:dyDescent="0.2">
      <c r="A453" s="10">
        <v>392</v>
      </c>
      <c r="B453" s="1832"/>
      <c r="D453" s="2" t="str">
        <f t="shared" si="6"/>
        <v>OK</v>
      </c>
    </row>
    <row r="454" spans="1:4" x14ac:dyDescent="0.2">
      <c r="A454" s="10">
        <v>393</v>
      </c>
      <c r="B454" s="1832"/>
      <c r="D454" s="2" t="str">
        <f t="shared" si="6"/>
        <v>OK</v>
      </c>
    </row>
    <row r="455" spans="1:4" x14ac:dyDescent="0.2">
      <c r="A455" s="10">
        <v>394</v>
      </c>
      <c r="B455" s="1832"/>
      <c r="D455" s="2" t="str">
        <f t="shared" si="6"/>
        <v>OK</v>
      </c>
    </row>
    <row r="456" spans="1:4" x14ac:dyDescent="0.2">
      <c r="A456" s="10">
        <v>395</v>
      </c>
      <c r="B456" s="1832"/>
      <c r="D456" s="2" t="str">
        <f t="shared" si="6"/>
        <v>OK</v>
      </c>
    </row>
    <row r="457" spans="1:4" x14ac:dyDescent="0.2">
      <c r="A457" s="10">
        <v>396</v>
      </c>
      <c r="B457" s="1832"/>
      <c r="D457" s="2" t="str">
        <f t="shared" si="6"/>
        <v>OK</v>
      </c>
    </row>
    <row r="458" spans="1:4" x14ac:dyDescent="0.2">
      <c r="A458" s="10">
        <v>397</v>
      </c>
      <c r="B458" s="1832"/>
      <c r="D458" s="2" t="str">
        <f t="shared" si="6"/>
        <v>OK</v>
      </c>
    </row>
    <row r="459" spans="1:4" x14ac:dyDescent="0.2">
      <c r="A459" s="10">
        <v>398</v>
      </c>
      <c r="B459" s="1832"/>
      <c r="D459" s="2" t="str">
        <f t="shared" si="6"/>
        <v>OK</v>
      </c>
    </row>
    <row r="460" spans="1:4" x14ac:dyDescent="0.2">
      <c r="A460" s="10">
        <v>399</v>
      </c>
      <c r="B460" s="1832"/>
      <c r="D460" s="2" t="str">
        <f t="shared" si="6"/>
        <v>OK</v>
      </c>
    </row>
    <row r="461" spans="1:4" x14ac:dyDescent="0.2">
      <c r="A461" s="10">
        <v>400</v>
      </c>
      <c r="B461" s="1832"/>
      <c r="D461" s="2" t="str">
        <f t="shared" si="6"/>
        <v>OK</v>
      </c>
    </row>
    <row r="462" spans="1:4" x14ac:dyDescent="0.2">
      <c r="A462" s="10">
        <v>401</v>
      </c>
      <c r="B462" s="1832"/>
      <c r="D462" s="2" t="str">
        <f t="shared" si="6"/>
        <v>OK</v>
      </c>
    </row>
    <row r="463" spans="1:4" x14ac:dyDescent="0.2">
      <c r="A463" s="10">
        <v>402</v>
      </c>
      <c r="B463" s="1832"/>
      <c r="D463" s="2" t="str">
        <f t="shared" si="6"/>
        <v>OK</v>
      </c>
    </row>
    <row r="464" spans="1:4" x14ac:dyDescent="0.2">
      <c r="A464" s="10">
        <v>403</v>
      </c>
      <c r="B464" s="1832"/>
      <c r="D464" s="2" t="str">
        <f t="shared" si="6"/>
        <v>OK</v>
      </c>
    </row>
    <row r="465" spans="1:4" x14ac:dyDescent="0.2">
      <c r="A465" s="10">
        <v>404</v>
      </c>
      <c r="B465" s="1832"/>
      <c r="D465" s="2" t="str">
        <f t="shared" si="6"/>
        <v>OK</v>
      </c>
    </row>
    <row r="466" spans="1:4" x14ac:dyDescent="0.2">
      <c r="A466" s="10">
        <v>405</v>
      </c>
      <c r="B466" s="1832"/>
      <c r="D466" s="2" t="str">
        <f t="shared" si="6"/>
        <v>OK</v>
      </c>
    </row>
    <row r="467" spans="1:4" x14ac:dyDescent="0.2">
      <c r="A467" s="10">
        <v>406</v>
      </c>
      <c r="B467" s="1832"/>
      <c r="D467" s="2" t="str">
        <f t="shared" si="6"/>
        <v>OK</v>
      </c>
    </row>
    <row r="468" spans="1:4" x14ac:dyDescent="0.2">
      <c r="A468" s="10">
        <v>407</v>
      </c>
      <c r="B468" s="1832"/>
      <c r="D468" s="2" t="str">
        <f t="shared" si="6"/>
        <v>OK</v>
      </c>
    </row>
    <row r="469" spans="1:4" x14ac:dyDescent="0.2">
      <c r="A469" s="10">
        <v>408</v>
      </c>
      <c r="B469" s="1832"/>
      <c r="D469" s="2" t="str">
        <f t="shared" si="6"/>
        <v>OK</v>
      </c>
    </row>
    <row r="470" spans="1:4" x14ac:dyDescent="0.2">
      <c r="A470" s="10">
        <v>409</v>
      </c>
      <c r="B470" s="1832"/>
      <c r="D470" s="2" t="str">
        <f t="shared" si="6"/>
        <v>OK</v>
      </c>
    </row>
    <row r="471" spans="1:4" x14ac:dyDescent="0.2">
      <c r="A471" s="10">
        <v>410</v>
      </c>
      <c r="B471" s="1832"/>
      <c r="D471" s="2" t="str">
        <f t="shared" si="6"/>
        <v>OK</v>
      </c>
    </row>
    <row r="472" spans="1:4" x14ac:dyDescent="0.2">
      <c r="A472" s="10">
        <v>411</v>
      </c>
      <c r="B472" s="1832"/>
      <c r="D472" s="2" t="str">
        <f t="shared" si="6"/>
        <v>OK</v>
      </c>
    </row>
    <row r="473" spans="1:4" x14ac:dyDescent="0.2">
      <c r="A473" s="10">
        <v>412</v>
      </c>
      <c r="B473" s="1832"/>
      <c r="D473" s="2" t="str">
        <f t="shared" si="6"/>
        <v>OK</v>
      </c>
    </row>
    <row r="474" spans="1:4" x14ac:dyDescent="0.2">
      <c r="A474" s="10">
        <v>413</v>
      </c>
      <c r="B474" s="1832"/>
      <c r="D474" s="2" t="str">
        <f t="shared" si="6"/>
        <v>OK</v>
      </c>
    </row>
    <row r="475" spans="1:4" x14ac:dyDescent="0.2">
      <c r="A475" s="10">
        <v>414</v>
      </c>
      <c r="B475" s="1832"/>
      <c r="D475" s="2" t="str">
        <f t="shared" si="6"/>
        <v>OK</v>
      </c>
    </row>
    <row r="476" spans="1:4" x14ac:dyDescent="0.2">
      <c r="A476" s="10">
        <v>415</v>
      </c>
      <c r="B476" s="1832"/>
      <c r="D476" s="2" t="str">
        <f t="shared" si="6"/>
        <v>OK</v>
      </c>
    </row>
    <row r="477" spans="1:4" x14ac:dyDescent="0.2">
      <c r="A477" s="10">
        <v>416</v>
      </c>
      <c r="B477" s="1832"/>
      <c r="D477" s="2" t="str">
        <f t="shared" si="6"/>
        <v>OK</v>
      </c>
    </row>
    <row r="478" spans="1:4" x14ac:dyDescent="0.2">
      <c r="A478" s="10">
        <v>417</v>
      </c>
      <c r="B478" s="1832"/>
      <c r="D478" s="2" t="str">
        <f t="shared" si="6"/>
        <v>OK</v>
      </c>
    </row>
    <row r="479" spans="1:4" x14ac:dyDescent="0.2">
      <c r="A479" s="10">
        <v>418</v>
      </c>
      <c r="B479" s="1832"/>
      <c r="D479" s="2" t="str">
        <f t="shared" si="6"/>
        <v>OK</v>
      </c>
    </row>
    <row r="480" spans="1:4" x14ac:dyDescent="0.2">
      <c r="A480" s="10">
        <v>419</v>
      </c>
      <c r="B480" s="1832"/>
      <c r="D480" s="2" t="str">
        <f t="shared" si="6"/>
        <v>OK</v>
      </c>
    </row>
    <row r="481" spans="1:4" x14ac:dyDescent="0.2">
      <c r="A481" s="10">
        <v>420</v>
      </c>
      <c r="B481" s="1832"/>
      <c r="D481" s="2" t="str">
        <f t="shared" si="6"/>
        <v>OK</v>
      </c>
    </row>
    <row r="482" spans="1:4" x14ac:dyDescent="0.2">
      <c r="A482" s="10">
        <v>421</v>
      </c>
      <c r="B482" s="1832"/>
      <c r="D482" s="2" t="str">
        <f t="shared" si="6"/>
        <v>OK</v>
      </c>
    </row>
    <row r="483" spans="1:4" x14ac:dyDescent="0.2">
      <c r="A483" s="10">
        <v>422</v>
      </c>
      <c r="B483" s="1832"/>
      <c r="D483" s="2" t="str">
        <f t="shared" si="6"/>
        <v>OK</v>
      </c>
    </row>
    <row r="484" spans="1:4" x14ac:dyDescent="0.2">
      <c r="A484" s="10">
        <v>423</v>
      </c>
      <c r="B484" s="1832"/>
      <c r="D484" s="2" t="str">
        <f t="shared" si="6"/>
        <v>OK</v>
      </c>
    </row>
    <row r="485" spans="1:4" x14ac:dyDescent="0.2">
      <c r="A485" s="10">
        <v>424</v>
      </c>
      <c r="B485" s="1832"/>
      <c r="D485" s="2" t="str">
        <f t="shared" si="6"/>
        <v>OK</v>
      </c>
    </row>
    <row r="486" spans="1:4" x14ac:dyDescent="0.2">
      <c r="A486" s="10">
        <v>425</v>
      </c>
      <c r="B486" s="1832"/>
      <c r="D486" s="2" t="str">
        <f t="shared" si="6"/>
        <v>OK</v>
      </c>
    </row>
    <row r="487" spans="1:4" x14ac:dyDescent="0.2">
      <c r="A487" s="10">
        <v>426</v>
      </c>
      <c r="B487" s="1832"/>
      <c r="D487" s="2" t="str">
        <f t="shared" si="6"/>
        <v>OK</v>
      </c>
    </row>
    <row r="488" spans="1:4" x14ac:dyDescent="0.2">
      <c r="A488" s="10">
        <v>427</v>
      </c>
      <c r="B488" s="1832"/>
      <c r="D488" s="2" t="str">
        <f t="shared" si="6"/>
        <v>OK</v>
      </c>
    </row>
    <row r="489" spans="1:4" x14ac:dyDescent="0.2">
      <c r="A489" s="10">
        <v>428</v>
      </c>
      <c r="B489" s="1832"/>
      <c r="D489" s="2" t="str">
        <f t="shared" si="6"/>
        <v>OK</v>
      </c>
    </row>
    <row r="490" spans="1:4" x14ac:dyDescent="0.2">
      <c r="A490" s="10">
        <v>429</v>
      </c>
      <c r="B490" s="1832"/>
      <c r="D490" s="2" t="str">
        <f t="shared" si="6"/>
        <v>OK</v>
      </c>
    </row>
    <row r="491" spans="1:4" x14ac:dyDescent="0.2">
      <c r="A491" s="10">
        <v>430</v>
      </c>
      <c r="B491" s="1832"/>
      <c r="D491" s="2" t="str">
        <f t="shared" si="6"/>
        <v>OK</v>
      </c>
    </row>
    <row r="492" spans="1:4" x14ac:dyDescent="0.2">
      <c r="A492" s="10">
        <v>431</v>
      </c>
      <c r="B492" s="1832"/>
      <c r="D492" s="2" t="str">
        <f t="shared" si="6"/>
        <v>OK</v>
      </c>
    </row>
    <row r="493" spans="1:4" x14ac:dyDescent="0.2">
      <c r="A493" s="10">
        <v>432</v>
      </c>
      <c r="B493" s="1832"/>
      <c r="D493" s="2" t="str">
        <f t="shared" si="6"/>
        <v>OK</v>
      </c>
    </row>
    <row r="494" spans="1:4" x14ac:dyDescent="0.2">
      <c r="A494" s="10">
        <v>433</v>
      </c>
      <c r="B494" s="1832"/>
      <c r="D494" s="2" t="str">
        <f t="shared" si="6"/>
        <v>OK</v>
      </c>
    </row>
    <row r="495" spans="1:4" x14ac:dyDescent="0.2">
      <c r="A495" s="10">
        <v>434</v>
      </c>
      <c r="B495" s="1832"/>
      <c r="D495" s="2" t="str">
        <f t="shared" si="6"/>
        <v>OK</v>
      </c>
    </row>
    <row r="496" spans="1:4" x14ac:dyDescent="0.2">
      <c r="A496" s="10">
        <v>435</v>
      </c>
      <c r="B496" s="1832"/>
      <c r="D496" s="2" t="str">
        <f t="shared" si="6"/>
        <v>OK</v>
      </c>
    </row>
    <row r="497" spans="1:4" x14ac:dyDescent="0.2">
      <c r="A497" s="10">
        <v>436</v>
      </c>
      <c r="B497" s="1832"/>
      <c r="D497" s="2" t="str">
        <f t="shared" si="6"/>
        <v>OK</v>
      </c>
    </row>
    <row r="498" spans="1:4" x14ac:dyDescent="0.2">
      <c r="A498" s="10">
        <v>437</v>
      </c>
      <c r="B498" s="1832"/>
      <c r="D498" s="2" t="str">
        <f t="shared" si="6"/>
        <v>OK</v>
      </c>
    </row>
    <row r="499" spans="1:4" x14ac:dyDescent="0.2">
      <c r="A499" s="10">
        <v>438</v>
      </c>
      <c r="B499" s="1832"/>
      <c r="D499" s="2" t="str">
        <f t="shared" si="6"/>
        <v>OK</v>
      </c>
    </row>
    <row r="500" spans="1:4" x14ac:dyDescent="0.2">
      <c r="A500" s="5">
        <v>439</v>
      </c>
      <c r="B500" s="1832">
        <f>'Acct Summary 7-8'!E34</f>
        <v>0</v>
      </c>
      <c r="D500" s="2" t="str">
        <f t="shared" si="6"/>
        <v>Error?</v>
      </c>
    </row>
    <row r="501" spans="1:4" x14ac:dyDescent="0.2">
      <c r="A501" s="5">
        <v>440</v>
      </c>
      <c r="B501" s="1832">
        <f>'Acct Summary 7-8'!E35</f>
        <v>0</v>
      </c>
      <c r="D501" s="2" t="str">
        <f t="shared" si="6"/>
        <v>Error?</v>
      </c>
    </row>
    <row r="502" spans="1:4" x14ac:dyDescent="0.2">
      <c r="A502" s="10">
        <v>441</v>
      </c>
      <c r="B502" s="1832"/>
      <c r="D502" s="2" t="str">
        <f t="shared" si="6"/>
        <v>OK</v>
      </c>
    </row>
    <row r="503" spans="1:4" x14ac:dyDescent="0.2">
      <c r="A503" s="10">
        <v>442</v>
      </c>
      <c r="B503" s="1832"/>
      <c r="D503" s="2" t="str">
        <f t="shared" si="6"/>
        <v>OK</v>
      </c>
    </row>
    <row r="504" spans="1:4" x14ac:dyDescent="0.2">
      <c r="A504" s="10">
        <v>443</v>
      </c>
      <c r="B504" s="1832"/>
      <c r="D504" s="2" t="str">
        <f t="shared" si="6"/>
        <v>OK</v>
      </c>
    </row>
    <row r="505" spans="1:4" x14ac:dyDescent="0.2">
      <c r="A505" s="10">
        <v>444</v>
      </c>
      <c r="B505" s="1832"/>
      <c r="D505" s="2" t="str">
        <f t="shared" si="6"/>
        <v>OK</v>
      </c>
    </row>
    <row r="506" spans="1:4" x14ac:dyDescent="0.2">
      <c r="A506" s="10">
        <v>445</v>
      </c>
      <c r="B506" s="1832"/>
      <c r="D506" s="2" t="str">
        <f t="shared" si="6"/>
        <v>OK</v>
      </c>
    </row>
    <row r="507" spans="1:4" x14ac:dyDescent="0.2">
      <c r="A507" s="10">
        <v>446</v>
      </c>
      <c r="B507" s="1832"/>
      <c r="D507" s="2" t="str">
        <f t="shared" si="6"/>
        <v>OK</v>
      </c>
    </row>
    <row r="508" spans="1:4" x14ac:dyDescent="0.2">
      <c r="A508" s="10">
        <v>447</v>
      </c>
      <c r="B508" s="1832"/>
      <c r="D508" s="2" t="str">
        <f t="shared" si="6"/>
        <v>OK</v>
      </c>
    </row>
    <row r="509" spans="1:4" x14ac:dyDescent="0.2">
      <c r="A509" s="10">
        <v>448</v>
      </c>
      <c r="B509" s="1832"/>
      <c r="D509" s="2" t="str">
        <f t="shared" si="6"/>
        <v>OK</v>
      </c>
    </row>
    <row r="510" spans="1:4" x14ac:dyDescent="0.2">
      <c r="A510" s="10">
        <v>449</v>
      </c>
      <c r="B510" s="1832"/>
      <c r="D510" s="2" t="str">
        <f t="shared" si="6"/>
        <v>OK</v>
      </c>
    </row>
    <row r="511" spans="1:4" x14ac:dyDescent="0.2">
      <c r="A511" s="10">
        <v>450</v>
      </c>
      <c r="B511" s="1832"/>
      <c r="D511" s="2" t="str">
        <f t="shared" ref="D511:D574" si="7">IF(ISBLANK(B511),"OK",IF(A511-B511=0,"OK","Error?"))</f>
        <v>OK</v>
      </c>
    </row>
    <row r="512" spans="1:4" x14ac:dyDescent="0.2">
      <c r="A512" s="10">
        <v>451</v>
      </c>
      <c r="B512" s="1832"/>
      <c r="D512" s="2" t="str">
        <f t="shared" si="7"/>
        <v>OK</v>
      </c>
    </row>
    <row r="513" spans="1:4" x14ac:dyDescent="0.2">
      <c r="A513" s="10">
        <v>452</v>
      </c>
      <c r="B513" s="1832"/>
      <c r="D513" s="2" t="str">
        <f t="shared" si="7"/>
        <v>OK</v>
      </c>
    </row>
    <row r="514" spans="1:4" x14ac:dyDescent="0.2">
      <c r="A514" s="10">
        <v>453</v>
      </c>
      <c r="B514" s="1832"/>
      <c r="D514" s="2" t="str">
        <f t="shared" si="7"/>
        <v>OK</v>
      </c>
    </row>
    <row r="515" spans="1:4" x14ac:dyDescent="0.2">
      <c r="A515" s="10">
        <v>454</v>
      </c>
      <c r="B515" s="1832"/>
      <c r="D515" s="2" t="str">
        <f t="shared" si="7"/>
        <v>OK</v>
      </c>
    </row>
    <row r="516" spans="1:4" x14ac:dyDescent="0.2">
      <c r="A516" s="10">
        <v>455</v>
      </c>
      <c r="B516" s="1832"/>
      <c r="D516" s="2" t="str">
        <f t="shared" si="7"/>
        <v>OK</v>
      </c>
    </row>
    <row r="517" spans="1:4" x14ac:dyDescent="0.2">
      <c r="A517" s="10">
        <v>456</v>
      </c>
      <c r="B517" s="1832"/>
      <c r="D517" s="2" t="str">
        <f t="shared" si="7"/>
        <v>OK</v>
      </c>
    </row>
    <row r="518" spans="1:4" x14ac:dyDescent="0.2">
      <c r="A518" s="10">
        <v>457</v>
      </c>
      <c r="B518" s="1832"/>
      <c r="D518" s="2" t="str">
        <f t="shared" si="7"/>
        <v>OK</v>
      </c>
    </row>
    <row r="519" spans="1:4" x14ac:dyDescent="0.2">
      <c r="A519" s="10">
        <v>458</v>
      </c>
      <c r="B519" s="1832"/>
      <c r="D519" s="2" t="str">
        <f t="shared" si="7"/>
        <v>OK</v>
      </c>
    </row>
    <row r="520" spans="1:4" x14ac:dyDescent="0.2">
      <c r="A520" s="10">
        <v>459</v>
      </c>
      <c r="B520" s="1832"/>
      <c r="D520" s="2" t="str">
        <f t="shared" si="7"/>
        <v>OK</v>
      </c>
    </row>
    <row r="521" spans="1:4" x14ac:dyDescent="0.2">
      <c r="A521" s="10">
        <v>460</v>
      </c>
      <c r="B521" s="1832"/>
      <c r="D521" s="2" t="str">
        <f t="shared" si="7"/>
        <v>OK</v>
      </c>
    </row>
    <row r="522" spans="1:4" x14ac:dyDescent="0.2">
      <c r="A522" s="10">
        <v>461</v>
      </c>
      <c r="B522" s="1832"/>
      <c r="D522" s="2" t="str">
        <f t="shared" si="7"/>
        <v>OK</v>
      </c>
    </row>
    <row r="523" spans="1:4" x14ac:dyDescent="0.2">
      <c r="A523" s="10">
        <v>462</v>
      </c>
      <c r="B523" s="1832"/>
      <c r="D523" s="2" t="str">
        <f t="shared" si="7"/>
        <v>OK</v>
      </c>
    </row>
    <row r="524" spans="1:4" x14ac:dyDescent="0.2">
      <c r="A524" s="10">
        <v>463</v>
      </c>
      <c r="B524" s="1832"/>
      <c r="D524" s="2" t="str">
        <f t="shared" si="7"/>
        <v>OK</v>
      </c>
    </row>
    <row r="525" spans="1:4" x14ac:dyDescent="0.2">
      <c r="A525" s="10">
        <v>464</v>
      </c>
      <c r="B525" s="1832"/>
      <c r="D525" s="2" t="str">
        <f t="shared" si="7"/>
        <v>OK</v>
      </c>
    </row>
    <row r="526" spans="1:4" x14ac:dyDescent="0.2">
      <c r="A526" s="10">
        <v>465</v>
      </c>
      <c r="B526" s="1832"/>
      <c r="D526" s="2" t="str">
        <f t="shared" si="7"/>
        <v>OK</v>
      </c>
    </row>
    <row r="527" spans="1:4" x14ac:dyDescent="0.2">
      <c r="A527" s="10">
        <v>466</v>
      </c>
      <c r="B527" s="1832"/>
      <c r="D527" s="2" t="str">
        <f t="shared" si="7"/>
        <v>OK</v>
      </c>
    </row>
    <row r="528" spans="1:4" x14ac:dyDescent="0.2">
      <c r="A528" s="10">
        <v>467</v>
      </c>
      <c r="B528" s="1832"/>
      <c r="D528" s="2" t="str">
        <f t="shared" si="7"/>
        <v>OK</v>
      </c>
    </row>
    <row r="529" spans="1:4" x14ac:dyDescent="0.2">
      <c r="A529" s="10">
        <v>468</v>
      </c>
      <c r="B529" s="1832"/>
      <c r="D529" s="2" t="str">
        <f t="shared" si="7"/>
        <v>OK</v>
      </c>
    </row>
    <row r="530" spans="1:4" x14ac:dyDescent="0.2">
      <c r="A530" s="10">
        <v>469</v>
      </c>
      <c r="B530" s="1832"/>
      <c r="D530" s="2" t="str">
        <f t="shared" si="7"/>
        <v>OK</v>
      </c>
    </row>
    <row r="531" spans="1:4" x14ac:dyDescent="0.2">
      <c r="A531" s="10">
        <v>470</v>
      </c>
      <c r="B531" s="1832"/>
      <c r="D531" s="2" t="str">
        <f t="shared" si="7"/>
        <v>OK</v>
      </c>
    </row>
    <row r="532" spans="1:4" x14ac:dyDescent="0.2">
      <c r="A532" s="10">
        <v>471</v>
      </c>
      <c r="B532" s="1832"/>
      <c r="D532" s="2" t="str">
        <f t="shared" si="7"/>
        <v>OK</v>
      </c>
    </row>
    <row r="533" spans="1:4" x14ac:dyDescent="0.2">
      <c r="A533" s="10">
        <v>472</v>
      </c>
      <c r="B533" s="1832"/>
      <c r="D533" s="2" t="str">
        <f t="shared" si="7"/>
        <v>OK</v>
      </c>
    </row>
    <row r="534" spans="1:4" x14ac:dyDescent="0.2">
      <c r="A534" s="10">
        <v>473</v>
      </c>
      <c r="B534" s="1832"/>
      <c r="D534" s="2" t="str">
        <f t="shared" si="7"/>
        <v>OK</v>
      </c>
    </row>
    <row r="535" spans="1:4" x14ac:dyDescent="0.2">
      <c r="A535" s="10">
        <v>474</v>
      </c>
      <c r="B535" s="1832"/>
      <c r="D535" s="2" t="str">
        <f t="shared" si="7"/>
        <v>OK</v>
      </c>
    </row>
    <row r="536" spans="1:4" x14ac:dyDescent="0.2">
      <c r="A536" s="10">
        <v>475</v>
      </c>
      <c r="B536" s="1832"/>
      <c r="D536" s="2" t="str">
        <f t="shared" si="7"/>
        <v>OK</v>
      </c>
    </row>
    <row r="537" spans="1:4" x14ac:dyDescent="0.2">
      <c r="A537" s="10">
        <v>476</v>
      </c>
      <c r="B537" s="1832"/>
      <c r="D537" s="2" t="str">
        <f t="shared" si="7"/>
        <v>OK</v>
      </c>
    </row>
    <row r="538" spans="1:4" x14ac:dyDescent="0.2">
      <c r="A538" s="10">
        <v>477</v>
      </c>
      <c r="B538" s="1832"/>
      <c r="D538" s="2" t="str">
        <f t="shared" si="7"/>
        <v>OK</v>
      </c>
    </row>
    <row r="539" spans="1:4" x14ac:dyDescent="0.2">
      <c r="A539" s="10">
        <v>478</v>
      </c>
      <c r="B539" s="1832"/>
      <c r="D539" s="2" t="str">
        <f t="shared" si="7"/>
        <v>OK</v>
      </c>
    </row>
    <row r="540" spans="1:4" x14ac:dyDescent="0.2">
      <c r="A540" s="10">
        <v>479</v>
      </c>
      <c r="B540" s="1832"/>
      <c r="D540" s="2" t="str">
        <f t="shared" si="7"/>
        <v>OK</v>
      </c>
    </row>
    <row r="541" spans="1:4" x14ac:dyDescent="0.2">
      <c r="A541" s="10">
        <v>480</v>
      </c>
      <c r="B541" s="1832"/>
      <c r="D541" s="2" t="str">
        <f t="shared" si="7"/>
        <v>OK</v>
      </c>
    </row>
    <row r="542" spans="1:4" x14ac:dyDescent="0.2">
      <c r="A542" s="10">
        <v>481</v>
      </c>
      <c r="B542" s="1832"/>
      <c r="D542" s="2" t="str">
        <f t="shared" si="7"/>
        <v>OK</v>
      </c>
    </row>
    <row r="543" spans="1:4" x14ac:dyDescent="0.2">
      <c r="A543" s="10">
        <v>482</v>
      </c>
      <c r="B543" s="1832"/>
      <c r="D543" s="2" t="str">
        <f t="shared" si="7"/>
        <v>OK</v>
      </c>
    </row>
    <row r="544" spans="1:4" x14ac:dyDescent="0.2">
      <c r="A544" s="10">
        <v>483</v>
      </c>
      <c r="B544" s="1832"/>
      <c r="D544" s="2" t="str">
        <f t="shared" si="7"/>
        <v>OK</v>
      </c>
    </row>
    <row r="545" spans="1:4" x14ac:dyDescent="0.2">
      <c r="A545" s="10">
        <v>484</v>
      </c>
      <c r="B545" s="1832"/>
      <c r="D545" s="2" t="str">
        <f t="shared" si="7"/>
        <v>OK</v>
      </c>
    </row>
    <row r="546" spans="1:4" x14ac:dyDescent="0.2">
      <c r="A546" s="10">
        <v>485</v>
      </c>
      <c r="B546" s="1832"/>
      <c r="D546" s="2" t="str">
        <f t="shared" si="7"/>
        <v>OK</v>
      </c>
    </row>
    <row r="547" spans="1:4" x14ac:dyDescent="0.2">
      <c r="A547" s="10">
        <v>486</v>
      </c>
      <c r="B547" s="1832"/>
      <c r="D547" s="2" t="str">
        <f t="shared" si="7"/>
        <v>OK</v>
      </c>
    </row>
    <row r="548" spans="1:4" x14ac:dyDescent="0.2">
      <c r="A548" s="10">
        <v>487</v>
      </c>
      <c r="B548" s="1832"/>
      <c r="D548" s="2" t="str">
        <f t="shared" si="7"/>
        <v>OK</v>
      </c>
    </row>
    <row r="549" spans="1:4" x14ac:dyDescent="0.2">
      <c r="A549" s="10">
        <v>488</v>
      </c>
      <c r="B549" s="1832"/>
      <c r="D549" s="2" t="str">
        <f t="shared" si="7"/>
        <v>OK</v>
      </c>
    </row>
    <row r="550" spans="1:4" x14ac:dyDescent="0.2">
      <c r="A550" s="10">
        <v>489</v>
      </c>
      <c r="B550" s="1832"/>
      <c r="D550" s="2" t="str">
        <f t="shared" si="7"/>
        <v>OK</v>
      </c>
    </row>
    <row r="551" spans="1:4" x14ac:dyDescent="0.2">
      <c r="A551" s="10">
        <v>490</v>
      </c>
      <c r="B551" s="1832"/>
      <c r="D551" s="2" t="str">
        <f t="shared" si="7"/>
        <v>OK</v>
      </c>
    </row>
    <row r="552" spans="1:4" x14ac:dyDescent="0.2">
      <c r="A552" s="10">
        <v>491</v>
      </c>
      <c r="B552" s="1832"/>
      <c r="D552" s="2" t="str">
        <f t="shared" si="7"/>
        <v>OK</v>
      </c>
    </row>
    <row r="553" spans="1:4" x14ac:dyDescent="0.2">
      <c r="A553" s="10">
        <v>492</v>
      </c>
      <c r="B553" s="1832"/>
      <c r="D553" s="2" t="str">
        <f t="shared" si="7"/>
        <v>OK</v>
      </c>
    </row>
    <row r="554" spans="1:4" x14ac:dyDescent="0.2">
      <c r="A554" s="10">
        <v>493</v>
      </c>
      <c r="B554" s="1832"/>
      <c r="D554" s="2" t="str">
        <f t="shared" si="7"/>
        <v>OK</v>
      </c>
    </row>
    <row r="555" spans="1:4" x14ac:dyDescent="0.2">
      <c r="A555" s="10">
        <v>494</v>
      </c>
      <c r="B555" s="1832"/>
      <c r="D555" s="2" t="str">
        <f t="shared" si="7"/>
        <v>OK</v>
      </c>
    </row>
    <row r="556" spans="1:4" x14ac:dyDescent="0.2">
      <c r="A556" s="10">
        <v>495</v>
      </c>
      <c r="B556" s="1832"/>
      <c r="D556" s="2" t="str">
        <f t="shared" si="7"/>
        <v>OK</v>
      </c>
    </row>
    <row r="557" spans="1:4" x14ac:dyDescent="0.2">
      <c r="A557" s="10">
        <v>496</v>
      </c>
      <c r="B557" s="1832"/>
      <c r="D557" s="2" t="str">
        <f t="shared" si="7"/>
        <v>OK</v>
      </c>
    </row>
    <row r="558" spans="1:4" x14ac:dyDescent="0.2">
      <c r="A558" s="10">
        <v>497</v>
      </c>
      <c r="B558" s="1832"/>
      <c r="D558" s="2" t="str">
        <f t="shared" si="7"/>
        <v>OK</v>
      </c>
    </row>
    <row r="559" spans="1:4" x14ac:dyDescent="0.2">
      <c r="A559" s="10">
        <v>498</v>
      </c>
      <c r="B559" s="1832"/>
      <c r="D559" s="2" t="str">
        <f t="shared" si="7"/>
        <v>OK</v>
      </c>
    </row>
    <row r="560" spans="1:4" x14ac:dyDescent="0.2">
      <c r="A560" s="10">
        <v>499</v>
      </c>
      <c r="B560" s="1832"/>
      <c r="D560" s="2" t="str">
        <f t="shared" si="7"/>
        <v>OK</v>
      </c>
    </row>
    <row r="561" spans="1:4" x14ac:dyDescent="0.2">
      <c r="A561" s="10">
        <v>500</v>
      </c>
      <c r="B561" s="1832"/>
      <c r="D561" s="2" t="str">
        <f t="shared" si="7"/>
        <v>OK</v>
      </c>
    </row>
    <row r="562" spans="1:4" x14ac:dyDescent="0.2">
      <c r="A562" s="10">
        <v>501</v>
      </c>
      <c r="B562" s="1832"/>
      <c r="D562" s="2" t="str">
        <f t="shared" si="7"/>
        <v>OK</v>
      </c>
    </row>
    <row r="563" spans="1:4" x14ac:dyDescent="0.2">
      <c r="A563" s="10">
        <v>502</v>
      </c>
      <c r="B563" s="1832"/>
      <c r="D563" s="2" t="str">
        <f t="shared" si="7"/>
        <v>OK</v>
      </c>
    </row>
    <row r="564" spans="1:4" x14ac:dyDescent="0.2">
      <c r="A564" s="10">
        <v>503</v>
      </c>
      <c r="B564" s="1832"/>
      <c r="D564" s="2" t="str">
        <f t="shared" si="7"/>
        <v>OK</v>
      </c>
    </row>
    <row r="565" spans="1:4" x14ac:dyDescent="0.2">
      <c r="A565" s="10">
        <v>504</v>
      </c>
      <c r="B565" s="1832"/>
      <c r="D565" s="2" t="str">
        <f t="shared" si="7"/>
        <v>OK</v>
      </c>
    </row>
    <row r="566" spans="1:4" x14ac:dyDescent="0.2">
      <c r="A566" s="10">
        <v>505</v>
      </c>
      <c r="B566" s="1832"/>
      <c r="D566" s="2" t="str">
        <f t="shared" si="7"/>
        <v>OK</v>
      </c>
    </row>
    <row r="567" spans="1:4" x14ac:dyDescent="0.2">
      <c r="A567" s="10">
        <v>506</v>
      </c>
      <c r="B567" s="1832"/>
      <c r="D567" s="2" t="str">
        <f t="shared" si="7"/>
        <v>OK</v>
      </c>
    </row>
    <row r="568" spans="1:4" x14ac:dyDescent="0.2">
      <c r="A568" s="10">
        <v>507</v>
      </c>
      <c r="B568" s="1832"/>
      <c r="D568" s="2" t="str">
        <f t="shared" si="7"/>
        <v>OK</v>
      </c>
    </row>
    <row r="569" spans="1:4" x14ac:dyDescent="0.2">
      <c r="A569" s="10">
        <v>508</v>
      </c>
      <c r="B569" s="1832"/>
      <c r="D569" s="2" t="str">
        <f t="shared" si="7"/>
        <v>OK</v>
      </c>
    </row>
    <row r="570" spans="1:4" x14ac:dyDescent="0.2">
      <c r="A570" s="10">
        <v>509</v>
      </c>
      <c r="B570" s="1832"/>
      <c r="D570" s="2" t="str">
        <f t="shared" si="7"/>
        <v>OK</v>
      </c>
    </row>
    <row r="571" spans="1:4" x14ac:dyDescent="0.2">
      <c r="A571" s="10">
        <v>510</v>
      </c>
      <c r="B571" s="1832"/>
      <c r="D571" s="2" t="str">
        <f t="shared" si="7"/>
        <v>OK</v>
      </c>
    </row>
    <row r="572" spans="1:4" x14ac:dyDescent="0.2">
      <c r="A572" s="10">
        <v>511</v>
      </c>
      <c r="B572" s="1832"/>
      <c r="D572" s="2" t="str">
        <f t="shared" si="7"/>
        <v>OK</v>
      </c>
    </row>
    <row r="573" spans="1:4" x14ac:dyDescent="0.2">
      <c r="A573" s="10">
        <v>512</v>
      </c>
      <c r="B573" s="1832"/>
      <c r="D573" s="2" t="str">
        <f t="shared" si="7"/>
        <v>OK</v>
      </c>
    </row>
    <row r="574" spans="1:4" x14ac:dyDescent="0.2">
      <c r="A574" s="10">
        <v>513</v>
      </c>
      <c r="B574" s="1832"/>
      <c r="D574" s="2" t="str">
        <f t="shared" si="7"/>
        <v>OK</v>
      </c>
    </row>
    <row r="575" spans="1:4" x14ac:dyDescent="0.2">
      <c r="A575" s="10">
        <v>514</v>
      </c>
      <c r="B575" s="1832"/>
      <c r="D575" s="2" t="str">
        <f t="shared" ref="D575:D638" si="8">IF(ISBLANK(B575),"OK",IF(A575-B575=0,"OK","Error?"))</f>
        <v>OK</v>
      </c>
    </row>
    <row r="576" spans="1:4" x14ac:dyDescent="0.2">
      <c r="A576" s="10">
        <v>515</v>
      </c>
      <c r="B576" s="1832"/>
      <c r="D576" s="2" t="str">
        <f t="shared" si="8"/>
        <v>OK</v>
      </c>
    </row>
    <row r="577" spans="1:4" x14ac:dyDescent="0.2">
      <c r="A577" s="10">
        <v>516</v>
      </c>
      <c r="B577" s="1832"/>
      <c r="D577" s="2" t="str">
        <f t="shared" si="8"/>
        <v>OK</v>
      </c>
    </row>
    <row r="578" spans="1:4" x14ac:dyDescent="0.2">
      <c r="A578" s="10">
        <v>517</v>
      </c>
      <c r="B578" s="1832"/>
      <c r="D578" s="2" t="str">
        <f t="shared" si="8"/>
        <v>OK</v>
      </c>
    </row>
    <row r="579" spans="1:4" x14ac:dyDescent="0.2">
      <c r="A579" s="10">
        <v>518</v>
      </c>
      <c r="B579" s="1832"/>
      <c r="D579" s="2" t="str">
        <f t="shared" si="8"/>
        <v>OK</v>
      </c>
    </row>
    <row r="580" spans="1:4" x14ac:dyDescent="0.2">
      <c r="A580" s="10">
        <v>519</v>
      </c>
      <c r="B580" s="1832"/>
      <c r="D580" s="2" t="str">
        <f t="shared" si="8"/>
        <v>OK</v>
      </c>
    </row>
    <row r="581" spans="1:4" x14ac:dyDescent="0.2">
      <c r="A581" s="10">
        <v>520</v>
      </c>
      <c r="B581" s="1832"/>
      <c r="D581" s="2" t="str">
        <f t="shared" si="8"/>
        <v>OK</v>
      </c>
    </row>
    <row r="582" spans="1:4" x14ac:dyDescent="0.2">
      <c r="A582" s="10">
        <v>521</v>
      </c>
      <c r="B582" s="1832"/>
      <c r="D582" s="2" t="str">
        <f t="shared" si="8"/>
        <v>OK</v>
      </c>
    </row>
    <row r="583" spans="1:4" x14ac:dyDescent="0.2">
      <c r="A583" s="10">
        <v>522</v>
      </c>
      <c r="B583" s="1832"/>
      <c r="D583" s="2" t="str">
        <f t="shared" si="8"/>
        <v>OK</v>
      </c>
    </row>
    <row r="584" spans="1:4" x14ac:dyDescent="0.2">
      <c r="A584" s="10">
        <v>523</v>
      </c>
      <c r="B584" s="1832"/>
      <c r="D584" s="2" t="str">
        <f t="shared" si="8"/>
        <v>OK</v>
      </c>
    </row>
    <row r="585" spans="1:4" x14ac:dyDescent="0.2">
      <c r="A585" s="10">
        <v>524</v>
      </c>
      <c r="B585" s="1832"/>
      <c r="D585" s="2" t="str">
        <f t="shared" si="8"/>
        <v>OK</v>
      </c>
    </row>
    <row r="586" spans="1:4" x14ac:dyDescent="0.2">
      <c r="A586" s="10">
        <v>525</v>
      </c>
      <c r="B586" s="1832"/>
      <c r="D586" s="2" t="str">
        <f t="shared" si="8"/>
        <v>OK</v>
      </c>
    </row>
    <row r="587" spans="1:4" x14ac:dyDescent="0.2">
      <c r="A587" s="10">
        <v>526</v>
      </c>
      <c r="B587" s="1832"/>
      <c r="D587" s="2" t="str">
        <f t="shared" si="8"/>
        <v>OK</v>
      </c>
    </row>
    <row r="588" spans="1:4" x14ac:dyDescent="0.2">
      <c r="A588" s="10">
        <v>527</v>
      </c>
      <c r="B588" s="1832"/>
      <c r="D588" s="2" t="str">
        <f t="shared" si="8"/>
        <v>OK</v>
      </c>
    </row>
    <row r="589" spans="1:4" x14ac:dyDescent="0.2">
      <c r="A589" s="10">
        <v>528</v>
      </c>
      <c r="B589" s="1832"/>
      <c r="D589" s="2" t="str">
        <f t="shared" si="8"/>
        <v>OK</v>
      </c>
    </row>
    <row r="590" spans="1:4" x14ac:dyDescent="0.2">
      <c r="A590" s="10">
        <v>529</v>
      </c>
      <c r="B590" s="1832"/>
      <c r="D590" s="2" t="str">
        <f t="shared" si="8"/>
        <v>OK</v>
      </c>
    </row>
    <row r="591" spans="1:4" x14ac:dyDescent="0.2">
      <c r="A591" s="10">
        <v>530</v>
      </c>
      <c r="B591" s="1832"/>
      <c r="D591" s="2" t="str">
        <f t="shared" si="8"/>
        <v>OK</v>
      </c>
    </row>
    <row r="592" spans="1:4" x14ac:dyDescent="0.2">
      <c r="A592" s="10">
        <v>531</v>
      </c>
      <c r="B592" s="1832"/>
      <c r="D592" s="2" t="str">
        <f t="shared" si="8"/>
        <v>OK</v>
      </c>
    </row>
    <row r="593" spans="1:4" x14ac:dyDescent="0.2">
      <c r="A593" s="10">
        <v>532</v>
      </c>
      <c r="B593" s="1832"/>
      <c r="D593" s="2" t="str">
        <f t="shared" si="8"/>
        <v>OK</v>
      </c>
    </row>
    <row r="594" spans="1:4" x14ac:dyDescent="0.2">
      <c r="A594" s="10">
        <v>533</v>
      </c>
      <c r="B594" s="1832"/>
      <c r="D594" s="2" t="str">
        <f t="shared" si="8"/>
        <v>OK</v>
      </c>
    </row>
    <row r="595" spans="1:4" x14ac:dyDescent="0.2">
      <c r="A595" s="10">
        <v>534</v>
      </c>
      <c r="B595" s="1832"/>
      <c r="D595" s="2" t="str">
        <f t="shared" si="8"/>
        <v>OK</v>
      </c>
    </row>
    <row r="596" spans="1:4" x14ac:dyDescent="0.2">
      <c r="A596" s="10">
        <v>535</v>
      </c>
      <c r="B596" s="1832"/>
      <c r="D596" s="2" t="str">
        <f t="shared" si="8"/>
        <v>OK</v>
      </c>
    </row>
    <row r="597" spans="1:4" x14ac:dyDescent="0.2">
      <c r="A597" s="10">
        <v>536</v>
      </c>
      <c r="B597" s="1832"/>
      <c r="D597" s="2" t="str">
        <f t="shared" si="8"/>
        <v>OK</v>
      </c>
    </row>
    <row r="598" spans="1:4" x14ac:dyDescent="0.2">
      <c r="A598" s="10">
        <v>537</v>
      </c>
      <c r="B598" s="1832"/>
      <c r="D598" s="2" t="str">
        <f t="shared" si="8"/>
        <v>OK</v>
      </c>
    </row>
    <row r="599" spans="1:4" x14ac:dyDescent="0.2">
      <c r="A599" s="10">
        <v>538</v>
      </c>
      <c r="B599" s="1832"/>
      <c r="D599" s="2" t="str">
        <f t="shared" si="8"/>
        <v>OK</v>
      </c>
    </row>
    <row r="600" spans="1:4" x14ac:dyDescent="0.2">
      <c r="A600" s="10">
        <v>539</v>
      </c>
      <c r="B600" s="1832"/>
      <c r="D600" s="2" t="str">
        <f t="shared" si="8"/>
        <v>OK</v>
      </c>
    </row>
    <row r="601" spans="1:4" x14ac:dyDescent="0.2">
      <c r="A601" s="10">
        <v>540</v>
      </c>
      <c r="B601" s="1832"/>
      <c r="D601" s="2" t="str">
        <f t="shared" si="8"/>
        <v>OK</v>
      </c>
    </row>
    <row r="602" spans="1:4" x14ac:dyDescent="0.2">
      <c r="A602" s="10">
        <v>541</v>
      </c>
      <c r="B602" s="1832"/>
      <c r="D602" s="2" t="str">
        <f t="shared" si="8"/>
        <v>OK</v>
      </c>
    </row>
    <row r="603" spans="1:4" x14ac:dyDescent="0.2">
      <c r="A603" s="10">
        <v>542</v>
      </c>
      <c r="B603" s="1832"/>
      <c r="D603" s="2" t="str">
        <f t="shared" si="8"/>
        <v>OK</v>
      </c>
    </row>
    <row r="604" spans="1:4" x14ac:dyDescent="0.2">
      <c r="A604" s="10">
        <v>543</v>
      </c>
      <c r="B604" s="1832"/>
      <c r="D604" s="2" t="str">
        <f t="shared" si="8"/>
        <v>OK</v>
      </c>
    </row>
    <row r="605" spans="1:4" x14ac:dyDescent="0.2">
      <c r="A605" s="10">
        <v>544</v>
      </c>
      <c r="B605" s="1832"/>
      <c r="D605" s="2" t="str">
        <f t="shared" si="8"/>
        <v>OK</v>
      </c>
    </row>
    <row r="606" spans="1:4" x14ac:dyDescent="0.2">
      <c r="A606" s="10">
        <v>545</v>
      </c>
      <c r="B606" s="1832"/>
      <c r="D606" s="2" t="str">
        <f t="shared" si="8"/>
        <v>OK</v>
      </c>
    </row>
    <row r="607" spans="1:4" x14ac:dyDescent="0.2">
      <c r="A607" s="10">
        <v>546</v>
      </c>
      <c r="B607" s="1832"/>
      <c r="D607" s="2" t="str">
        <f t="shared" si="8"/>
        <v>OK</v>
      </c>
    </row>
    <row r="608" spans="1:4" x14ac:dyDescent="0.2">
      <c r="A608" s="10">
        <v>547</v>
      </c>
      <c r="B608" s="1832"/>
      <c r="D608" s="2" t="str">
        <f t="shared" si="8"/>
        <v>OK</v>
      </c>
    </row>
    <row r="609" spans="1:4" x14ac:dyDescent="0.2">
      <c r="A609" s="10">
        <v>548</v>
      </c>
      <c r="B609" s="1832"/>
      <c r="D609" s="2" t="str">
        <f t="shared" si="8"/>
        <v>OK</v>
      </c>
    </row>
    <row r="610" spans="1:4" x14ac:dyDescent="0.2">
      <c r="A610" s="10">
        <v>549</v>
      </c>
      <c r="B610" s="1832"/>
      <c r="D610" s="2" t="str">
        <f t="shared" si="8"/>
        <v>OK</v>
      </c>
    </row>
    <row r="611" spans="1:4" x14ac:dyDescent="0.2">
      <c r="A611" s="10">
        <v>550</v>
      </c>
      <c r="B611" s="1832"/>
      <c r="D611" s="2" t="str">
        <f t="shared" si="8"/>
        <v>OK</v>
      </c>
    </row>
    <row r="612" spans="1:4" x14ac:dyDescent="0.2">
      <c r="A612" s="10">
        <v>551</v>
      </c>
      <c r="B612" s="1832"/>
      <c r="D612" s="2" t="str">
        <f t="shared" si="8"/>
        <v>OK</v>
      </c>
    </row>
    <row r="613" spans="1:4" x14ac:dyDescent="0.2">
      <c r="A613" s="10">
        <v>552</v>
      </c>
      <c r="B613" s="1832"/>
      <c r="D613" s="2" t="str">
        <f t="shared" si="8"/>
        <v>OK</v>
      </c>
    </row>
    <row r="614" spans="1:4" x14ac:dyDescent="0.2">
      <c r="A614" s="10">
        <v>553</v>
      </c>
      <c r="B614" s="1832"/>
      <c r="D614" s="2" t="str">
        <f t="shared" si="8"/>
        <v>OK</v>
      </c>
    </row>
    <row r="615" spans="1:4" x14ac:dyDescent="0.2">
      <c r="A615" s="10">
        <v>554</v>
      </c>
      <c r="B615" s="1832"/>
      <c r="D615" s="2" t="str">
        <f t="shared" si="8"/>
        <v>OK</v>
      </c>
    </row>
    <row r="616" spans="1:4" x14ac:dyDescent="0.2">
      <c r="A616" s="10">
        <v>555</v>
      </c>
      <c r="B616" s="1832"/>
      <c r="D616" s="2" t="str">
        <f t="shared" si="8"/>
        <v>OK</v>
      </c>
    </row>
    <row r="617" spans="1:4" x14ac:dyDescent="0.2">
      <c r="A617" s="10">
        <v>556</v>
      </c>
      <c r="B617" s="1832"/>
      <c r="D617" s="2" t="str">
        <f t="shared" si="8"/>
        <v>OK</v>
      </c>
    </row>
    <row r="618" spans="1:4" x14ac:dyDescent="0.2">
      <c r="A618" s="5">
        <v>557</v>
      </c>
      <c r="B618" s="1832">
        <f>'Acct Summary 7-8'!H33</f>
        <v>5580128</v>
      </c>
      <c r="D618" s="2" t="str">
        <f t="shared" si="8"/>
        <v>Error?</v>
      </c>
    </row>
    <row r="619" spans="1:4" x14ac:dyDescent="0.2">
      <c r="A619" s="5">
        <v>558</v>
      </c>
      <c r="B619" s="1832">
        <f>'Acct Summary 7-8'!H34</f>
        <v>641776</v>
      </c>
      <c r="D619" s="2" t="str">
        <f t="shared" si="8"/>
        <v>Error?</v>
      </c>
    </row>
    <row r="620" spans="1:4" x14ac:dyDescent="0.2">
      <c r="A620" s="5">
        <v>559</v>
      </c>
      <c r="B620" s="1832">
        <f>'Acct Summary 7-8'!H35</f>
        <v>0</v>
      </c>
      <c r="D620" s="2" t="str">
        <f t="shared" si="8"/>
        <v>Error?</v>
      </c>
    </row>
    <row r="621" spans="1:4" x14ac:dyDescent="0.2">
      <c r="A621" s="10">
        <v>560</v>
      </c>
      <c r="B621" s="1832"/>
      <c r="D621" s="2" t="str">
        <f t="shared" si="8"/>
        <v>OK</v>
      </c>
    </row>
    <row r="622" spans="1:4" x14ac:dyDescent="0.2">
      <c r="A622" s="10">
        <v>561</v>
      </c>
      <c r="B622" s="1832"/>
      <c r="D622" s="2" t="str">
        <f t="shared" si="8"/>
        <v>OK</v>
      </c>
    </row>
    <row r="623" spans="1:4" x14ac:dyDescent="0.2">
      <c r="A623" s="10">
        <v>562</v>
      </c>
      <c r="B623" s="1832"/>
      <c r="D623" s="2" t="str">
        <f t="shared" si="8"/>
        <v>OK</v>
      </c>
    </row>
    <row r="624" spans="1:4" x14ac:dyDescent="0.2">
      <c r="A624" s="10">
        <v>563</v>
      </c>
      <c r="B624" s="1832"/>
      <c r="D624" s="2" t="str">
        <f t="shared" si="8"/>
        <v>OK</v>
      </c>
    </row>
    <row r="625" spans="1:4" x14ac:dyDescent="0.2">
      <c r="A625" s="10">
        <v>564</v>
      </c>
      <c r="B625" s="1832"/>
      <c r="D625" s="2" t="str">
        <f t="shared" si="8"/>
        <v>OK</v>
      </c>
    </row>
    <row r="626" spans="1:4" x14ac:dyDescent="0.2">
      <c r="A626" s="10">
        <v>565</v>
      </c>
      <c r="B626" s="1832"/>
      <c r="D626" s="2" t="str">
        <f t="shared" si="8"/>
        <v>OK</v>
      </c>
    </row>
    <row r="627" spans="1:4" x14ac:dyDescent="0.2">
      <c r="A627" s="10">
        <v>566</v>
      </c>
      <c r="B627" s="1832"/>
      <c r="D627" s="2" t="str">
        <f t="shared" si="8"/>
        <v>OK</v>
      </c>
    </row>
    <row r="628" spans="1:4" x14ac:dyDescent="0.2">
      <c r="A628" s="10">
        <v>567</v>
      </c>
      <c r="B628" s="1832"/>
      <c r="D628" s="2" t="str">
        <f t="shared" si="8"/>
        <v>OK</v>
      </c>
    </row>
    <row r="629" spans="1:4" x14ac:dyDescent="0.2">
      <c r="A629" s="10">
        <v>568</v>
      </c>
      <c r="B629" s="1832"/>
      <c r="D629" s="2" t="str">
        <f t="shared" si="8"/>
        <v>OK</v>
      </c>
    </row>
    <row r="630" spans="1:4" x14ac:dyDescent="0.2">
      <c r="A630" s="10">
        <v>569</v>
      </c>
      <c r="B630" s="1832"/>
      <c r="D630" s="2" t="str">
        <f t="shared" si="8"/>
        <v>OK</v>
      </c>
    </row>
    <row r="631" spans="1:4" x14ac:dyDescent="0.2">
      <c r="A631" s="10">
        <v>570</v>
      </c>
      <c r="B631" s="1832"/>
      <c r="D631" s="2" t="str">
        <f t="shared" si="8"/>
        <v>OK</v>
      </c>
    </row>
    <row r="632" spans="1:4" x14ac:dyDescent="0.2">
      <c r="A632" s="10">
        <v>571</v>
      </c>
      <c r="B632" s="1832"/>
      <c r="D632" s="2" t="str">
        <f t="shared" si="8"/>
        <v>OK</v>
      </c>
    </row>
    <row r="633" spans="1:4" x14ac:dyDescent="0.2">
      <c r="A633" s="10">
        <v>572</v>
      </c>
      <c r="B633" s="1832"/>
      <c r="D633" s="2" t="str">
        <f t="shared" si="8"/>
        <v>OK</v>
      </c>
    </row>
    <row r="634" spans="1:4" x14ac:dyDescent="0.2">
      <c r="A634" s="10">
        <v>573</v>
      </c>
      <c r="B634" s="1832"/>
      <c r="D634" s="2" t="str">
        <f t="shared" si="8"/>
        <v>OK</v>
      </c>
    </row>
    <row r="635" spans="1:4" x14ac:dyDescent="0.2">
      <c r="A635" s="10">
        <v>574</v>
      </c>
      <c r="B635" s="1832"/>
      <c r="D635" s="2" t="str">
        <f t="shared" si="8"/>
        <v>OK</v>
      </c>
    </row>
    <row r="636" spans="1:4" x14ac:dyDescent="0.2">
      <c r="A636" s="10">
        <v>575</v>
      </c>
      <c r="B636" s="1832"/>
      <c r="D636" s="2" t="str">
        <f t="shared" si="8"/>
        <v>OK</v>
      </c>
    </row>
    <row r="637" spans="1:4" x14ac:dyDescent="0.2">
      <c r="A637" s="10">
        <v>576</v>
      </c>
      <c r="B637" s="1832"/>
      <c r="D637" s="2" t="str">
        <f t="shared" si="8"/>
        <v>OK</v>
      </c>
    </row>
    <row r="638" spans="1:4" x14ac:dyDescent="0.2">
      <c r="A638" s="10">
        <v>577</v>
      </c>
      <c r="B638" s="1832"/>
      <c r="D638" s="2" t="str">
        <f t="shared" si="8"/>
        <v>OK</v>
      </c>
    </row>
    <row r="639" spans="1:4" x14ac:dyDescent="0.2">
      <c r="A639" s="10">
        <v>578</v>
      </c>
      <c r="B639" s="1832"/>
      <c r="D639" s="2" t="str">
        <f t="shared" ref="D639:D702" si="9">IF(ISBLANK(B639),"OK",IF(A639-B639=0,"OK","Error?"))</f>
        <v>OK</v>
      </c>
    </row>
    <row r="640" spans="1:4" x14ac:dyDescent="0.2">
      <c r="A640" s="10">
        <v>579</v>
      </c>
      <c r="B640" s="1832"/>
      <c r="D640" s="2" t="str">
        <f t="shared" si="9"/>
        <v>OK</v>
      </c>
    </row>
    <row r="641" spans="1:4" x14ac:dyDescent="0.2">
      <c r="A641" s="10">
        <v>580</v>
      </c>
      <c r="B641" s="1832"/>
      <c r="D641" s="2" t="str">
        <f t="shared" si="9"/>
        <v>OK</v>
      </c>
    </row>
    <row r="642" spans="1:4" x14ac:dyDescent="0.2">
      <c r="A642" s="10">
        <v>581</v>
      </c>
      <c r="B642" s="1832"/>
      <c r="D642" s="2" t="str">
        <f t="shared" si="9"/>
        <v>OK</v>
      </c>
    </row>
    <row r="643" spans="1:4" x14ac:dyDescent="0.2">
      <c r="A643" s="10">
        <v>582</v>
      </c>
      <c r="B643" s="1832"/>
      <c r="D643" s="2" t="str">
        <f t="shared" si="9"/>
        <v>OK</v>
      </c>
    </row>
    <row r="644" spans="1:4" x14ac:dyDescent="0.2">
      <c r="A644" s="10">
        <v>583</v>
      </c>
      <c r="B644" s="1832"/>
      <c r="D644" s="2" t="str">
        <f t="shared" si="9"/>
        <v>OK</v>
      </c>
    </row>
    <row r="645" spans="1:4" x14ac:dyDescent="0.2">
      <c r="A645" s="10">
        <v>584</v>
      </c>
      <c r="B645" s="1832"/>
      <c r="D645" s="2" t="str">
        <f t="shared" si="9"/>
        <v>OK</v>
      </c>
    </row>
    <row r="646" spans="1:4" x14ac:dyDescent="0.2">
      <c r="A646" s="10">
        <v>585</v>
      </c>
      <c r="B646" s="1832"/>
      <c r="D646" s="2" t="str">
        <f t="shared" si="9"/>
        <v>OK</v>
      </c>
    </row>
    <row r="647" spans="1:4" x14ac:dyDescent="0.2">
      <c r="A647" s="10">
        <v>586</v>
      </c>
      <c r="B647" s="1832"/>
      <c r="D647" s="2" t="str">
        <f t="shared" si="9"/>
        <v>OK</v>
      </c>
    </row>
    <row r="648" spans="1:4" x14ac:dyDescent="0.2">
      <c r="A648" s="10">
        <v>587</v>
      </c>
      <c r="B648" s="1832"/>
      <c r="D648" s="2" t="str">
        <f t="shared" si="9"/>
        <v>OK</v>
      </c>
    </row>
    <row r="649" spans="1:4" x14ac:dyDescent="0.2">
      <c r="A649" s="10">
        <v>588</v>
      </c>
      <c r="B649" s="1832"/>
      <c r="D649" s="2" t="str">
        <f t="shared" si="9"/>
        <v>OK</v>
      </c>
    </row>
    <row r="650" spans="1:4" x14ac:dyDescent="0.2">
      <c r="A650" s="10">
        <v>589</v>
      </c>
      <c r="B650" s="1832"/>
      <c r="D650" s="2" t="str">
        <f t="shared" si="9"/>
        <v>OK</v>
      </c>
    </row>
    <row r="651" spans="1:4" x14ac:dyDescent="0.2">
      <c r="A651" s="5">
        <v>590</v>
      </c>
      <c r="B651" s="1832">
        <f>'Acct Summary 7-8'!I33</f>
        <v>2440102</v>
      </c>
      <c r="D651" s="2" t="str">
        <f t="shared" si="9"/>
        <v>Error?</v>
      </c>
    </row>
    <row r="652" spans="1:4" x14ac:dyDescent="0.2">
      <c r="A652" s="5">
        <v>591</v>
      </c>
      <c r="B652" s="1832">
        <f>'Acct Summary 7-8'!I34</f>
        <v>409860</v>
      </c>
      <c r="D652" s="2" t="str">
        <f t="shared" si="9"/>
        <v>Error?</v>
      </c>
    </row>
    <row r="653" spans="1:4" x14ac:dyDescent="0.2">
      <c r="A653" s="5">
        <v>592</v>
      </c>
      <c r="B653" s="1832">
        <f>'Acct Summary 7-8'!I35</f>
        <v>0</v>
      </c>
      <c r="D653" s="2" t="str">
        <f t="shared" si="9"/>
        <v>Error?</v>
      </c>
    </row>
    <row r="654" spans="1:4" x14ac:dyDescent="0.2">
      <c r="A654" s="10">
        <v>593</v>
      </c>
      <c r="B654" s="1832"/>
      <c r="D654" s="2" t="str">
        <f t="shared" si="9"/>
        <v>OK</v>
      </c>
    </row>
    <row r="655" spans="1:4" x14ac:dyDescent="0.2">
      <c r="A655" s="10">
        <v>594</v>
      </c>
      <c r="B655" s="1832"/>
      <c r="D655" s="2" t="str">
        <f t="shared" si="9"/>
        <v>OK</v>
      </c>
    </row>
    <row r="656" spans="1:4" x14ac:dyDescent="0.2">
      <c r="A656" s="10">
        <v>595</v>
      </c>
      <c r="B656" s="1832"/>
      <c r="D656" s="2" t="str">
        <f t="shared" si="9"/>
        <v>OK</v>
      </c>
    </row>
    <row r="657" spans="1:4" x14ac:dyDescent="0.2">
      <c r="A657" s="10">
        <v>596</v>
      </c>
      <c r="B657" s="1832"/>
      <c r="D657" s="2" t="str">
        <f t="shared" si="9"/>
        <v>OK</v>
      </c>
    </row>
    <row r="658" spans="1:4" x14ac:dyDescent="0.2">
      <c r="A658" s="10">
        <v>597</v>
      </c>
      <c r="B658" s="1832"/>
      <c r="D658" s="2" t="str">
        <f t="shared" si="9"/>
        <v>OK</v>
      </c>
    </row>
    <row r="659" spans="1:4" x14ac:dyDescent="0.2">
      <c r="A659" s="10">
        <v>598</v>
      </c>
      <c r="B659" s="1832"/>
      <c r="D659" s="2" t="str">
        <f t="shared" si="9"/>
        <v>OK</v>
      </c>
    </row>
    <row r="660" spans="1:4" x14ac:dyDescent="0.2">
      <c r="A660" s="10">
        <v>599</v>
      </c>
      <c r="B660" s="1832"/>
      <c r="D660" s="2" t="str">
        <f t="shared" si="9"/>
        <v>OK</v>
      </c>
    </row>
    <row r="661" spans="1:4" x14ac:dyDescent="0.2">
      <c r="A661" s="10">
        <v>600</v>
      </c>
      <c r="B661" s="1832"/>
      <c r="D661" s="2" t="str">
        <f t="shared" si="9"/>
        <v>OK</v>
      </c>
    </row>
    <row r="662" spans="1:4" x14ac:dyDescent="0.2">
      <c r="A662" s="10">
        <v>601</v>
      </c>
      <c r="B662" s="1832"/>
      <c r="D662" s="2" t="str">
        <f t="shared" si="9"/>
        <v>OK</v>
      </c>
    </row>
    <row r="663" spans="1:4" x14ac:dyDescent="0.2">
      <c r="A663" s="10">
        <v>602</v>
      </c>
      <c r="B663" s="1832"/>
      <c r="D663" s="2" t="str">
        <f t="shared" si="9"/>
        <v>OK</v>
      </c>
    </row>
    <row r="664" spans="1:4" x14ac:dyDescent="0.2">
      <c r="A664" s="10">
        <v>603</v>
      </c>
      <c r="B664" s="1832"/>
      <c r="D664" s="2" t="str">
        <f t="shared" si="9"/>
        <v>OK</v>
      </c>
    </row>
    <row r="665" spans="1:4" x14ac:dyDescent="0.2">
      <c r="A665" s="10">
        <v>604</v>
      </c>
      <c r="B665" s="1832"/>
      <c r="D665" s="2" t="str">
        <f t="shared" si="9"/>
        <v>OK</v>
      </c>
    </row>
    <row r="666" spans="1:4" x14ac:dyDescent="0.2">
      <c r="A666" s="10">
        <v>605</v>
      </c>
      <c r="B666" s="1832"/>
      <c r="D666" s="2" t="str">
        <f t="shared" si="9"/>
        <v>OK</v>
      </c>
    </row>
    <row r="667" spans="1:4" x14ac:dyDescent="0.2">
      <c r="A667" s="10">
        <v>606</v>
      </c>
      <c r="B667" s="1832"/>
      <c r="D667" s="2" t="str">
        <f t="shared" si="9"/>
        <v>OK</v>
      </c>
    </row>
    <row r="668" spans="1:4" x14ac:dyDescent="0.2">
      <c r="A668" s="10">
        <v>607</v>
      </c>
      <c r="B668" s="1832"/>
      <c r="D668" s="2" t="str">
        <f t="shared" si="9"/>
        <v>OK</v>
      </c>
    </row>
    <row r="669" spans="1:4" x14ac:dyDescent="0.2">
      <c r="A669" s="10">
        <v>608</v>
      </c>
      <c r="B669" s="1832"/>
      <c r="D669" s="2" t="str">
        <f t="shared" si="9"/>
        <v>OK</v>
      </c>
    </row>
    <row r="670" spans="1:4" x14ac:dyDescent="0.2">
      <c r="A670" s="10">
        <v>609</v>
      </c>
      <c r="B670" s="1832"/>
      <c r="D670" s="2" t="str">
        <f t="shared" si="9"/>
        <v>OK</v>
      </c>
    </row>
    <row r="671" spans="1:4" x14ac:dyDescent="0.2">
      <c r="A671" s="10">
        <v>610</v>
      </c>
      <c r="B671" s="1832"/>
      <c r="D671" s="2" t="str">
        <f t="shared" si="9"/>
        <v>OK</v>
      </c>
    </row>
    <row r="672" spans="1:4" x14ac:dyDescent="0.2">
      <c r="A672" s="10">
        <v>611</v>
      </c>
      <c r="B672" s="1832"/>
      <c r="D672" s="2" t="str">
        <f t="shared" si="9"/>
        <v>OK</v>
      </c>
    </row>
    <row r="673" spans="1:4" x14ac:dyDescent="0.2">
      <c r="A673" s="10">
        <v>612</v>
      </c>
      <c r="B673" s="1832"/>
      <c r="D673" s="2" t="str">
        <f t="shared" si="9"/>
        <v>OK</v>
      </c>
    </row>
    <row r="674" spans="1:4" x14ac:dyDescent="0.2">
      <c r="A674" s="10">
        <v>613</v>
      </c>
      <c r="B674" s="1832"/>
      <c r="D674" s="2" t="str">
        <f t="shared" si="9"/>
        <v>OK</v>
      </c>
    </row>
    <row r="675" spans="1:4" x14ac:dyDescent="0.2">
      <c r="A675" s="10">
        <v>614</v>
      </c>
      <c r="B675" s="1832"/>
      <c r="D675" s="2" t="str">
        <f t="shared" si="9"/>
        <v>OK</v>
      </c>
    </row>
    <row r="676" spans="1:4" x14ac:dyDescent="0.2">
      <c r="A676" s="10">
        <v>615</v>
      </c>
      <c r="B676" s="1832"/>
      <c r="D676" s="2" t="str">
        <f t="shared" si="9"/>
        <v>OK</v>
      </c>
    </row>
    <row r="677" spans="1:4" x14ac:dyDescent="0.2">
      <c r="A677" s="10">
        <v>616</v>
      </c>
      <c r="B677" s="1832"/>
      <c r="D677" s="2" t="str">
        <f t="shared" si="9"/>
        <v>OK</v>
      </c>
    </row>
    <row r="678" spans="1:4" x14ac:dyDescent="0.2">
      <c r="A678" s="10">
        <v>617</v>
      </c>
      <c r="B678" s="1832"/>
      <c r="D678" s="2" t="str">
        <f t="shared" si="9"/>
        <v>OK</v>
      </c>
    </row>
    <row r="679" spans="1:4" x14ac:dyDescent="0.2">
      <c r="A679" s="10">
        <v>618</v>
      </c>
      <c r="B679" s="1832"/>
      <c r="D679" s="2" t="str">
        <f t="shared" si="9"/>
        <v>OK</v>
      </c>
    </row>
    <row r="680" spans="1:4" x14ac:dyDescent="0.2">
      <c r="A680" s="10">
        <v>619</v>
      </c>
      <c r="B680" s="1832"/>
      <c r="D680" s="2" t="str">
        <f t="shared" si="9"/>
        <v>OK</v>
      </c>
    </row>
    <row r="681" spans="1:4" x14ac:dyDescent="0.2">
      <c r="A681" s="10">
        <v>620</v>
      </c>
      <c r="B681" s="1832"/>
      <c r="D681" s="2" t="str">
        <f t="shared" si="9"/>
        <v>OK</v>
      </c>
    </row>
    <row r="682" spans="1:4" x14ac:dyDescent="0.2">
      <c r="A682" s="10">
        <v>621</v>
      </c>
      <c r="B682" s="1832"/>
      <c r="D682" s="2" t="str">
        <f t="shared" si="9"/>
        <v>OK</v>
      </c>
    </row>
    <row r="683" spans="1:4" x14ac:dyDescent="0.2">
      <c r="A683" s="10">
        <v>622</v>
      </c>
      <c r="B683" s="1832"/>
      <c r="D683" s="2" t="str">
        <f t="shared" si="9"/>
        <v>OK</v>
      </c>
    </row>
    <row r="684" spans="1:4" x14ac:dyDescent="0.2">
      <c r="A684" s="10">
        <v>623</v>
      </c>
      <c r="B684" s="1832"/>
      <c r="D684" s="2" t="str">
        <f t="shared" si="9"/>
        <v>OK</v>
      </c>
    </row>
    <row r="685" spans="1:4" x14ac:dyDescent="0.2">
      <c r="A685" s="10">
        <v>624</v>
      </c>
      <c r="B685" s="1832"/>
      <c r="D685" s="2" t="str">
        <f t="shared" si="9"/>
        <v>OK</v>
      </c>
    </row>
    <row r="686" spans="1:4" x14ac:dyDescent="0.2">
      <c r="A686" s="10">
        <v>625</v>
      </c>
      <c r="B686" s="1832"/>
      <c r="D686" s="2" t="str">
        <f t="shared" si="9"/>
        <v>OK</v>
      </c>
    </row>
    <row r="687" spans="1:4" x14ac:dyDescent="0.2">
      <c r="A687" s="10">
        <v>626</v>
      </c>
      <c r="B687" s="1832"/>
      <c r="D687" s="2" t="str">
        <f t="shared" si="9"/>
        <v>OK</v>
      </c>
    </row>
    <row r="688" spans="1:4" x14ac:dyDescent="0.2">
      <c r="A688" s="10">
        <v>627</v>
      </c>
      <c r="B688" s="1832"/>
      <c r="D688" s="2" t="str">
        <f t="shared" si="9"/>
        <v>OK</v>
      </c>
    </row>
    <row r="689" spans="1:4" x14ac:dyDescent="0.2">
      <c r="A689" s="10">
        <v>628</v>
      </c>
      <c r="B689" s="1832"/>
      <c r="D689" s="2" t="str">
        <f t="shared" si="9"/>
        <v>OK</v>
      </c>
    </row>
    <row r="690" spans="1:4" x14ac:dyDescent="0.2">
      <c r="A690" s="10">
        <v>629</v>
      </c>
      <c r="B690" s="1832"/>
      <c r="D690" s="2" t="str">
        <f t="shared" si="9"/>
        <v>OK</v>
      </c>
    </row>
    <row r="691" spans="1:4" x14ac:dyDescent="0.2">
      <c r="A691" s="10">
        <v>630</v>
      </c>
      <c r="B691" s="1832"/>
      <c r="D691" s="2" t="str">
        <f t="shared" si="9"/>
        <v>OK</v>
      </c>
    </row>
    <row r="692" spans="1:4" x14ac:dyDescent="0.2">
      <c r="A692" s="10">
        <v>631</v>
      </c>
      <c r="B692" s="1832"/>
      <c r="D692" s="2" t="str">
        <f t="shared" si="9"/>
        <v>OK</v>
      </c>
    </row>
    <row r="693" spans="1:4" x14ac:dyDescent="0.2">
      <c r="A693" s="10">
        <v>632</v>
      </c>
      <c r="B693" s="1832"/>
      <c r="D693" s="2" t="str">
        <f t="shared" si="9"/>
        <v>OK</v>
      </c>
    </row>
    <row r="694" spans="1:4" x14ac:dyDescent="0.2">
      <c r="A694" s="10">
        <v>633</v>
      </c>
      <c r="B694" s="1832"/>
      <c r="D694" s="2" t="str">
        <f t="shared" si="9"/>
        <v>OK</v>
      </c>
    </row>
    <row r="695" spans="1:4" x14ac:dyDescent="0.2">
      <c r="A695" s="10">
        <v>634</v>
      </c>
      <c r="B695" s="1832"/>
      <c r="D695" s="2" t="str">
        <f t="shared" si="9"/>
        <v>OK</v>
      </c>
    </row>
    <row r="696" spans="1:4" x14ac:dyDescent="0.2">
      <c r="A696" s="10">
        <v>635</v>
      </c>
      <c r="B696" s="1832"/>
      <c r="D696" s="2" t="str">
        <f t="shared" si="9"/>
        <v>OK</v>
      </c>
    </row>
    <row r="697" spans="1:4" x14ac:dyDescent="0.2">
      <c r="A697" s="10">
        <v>636</v>
      </c>
      <c r="B697" s="1832"/>
      <c r="D697" s="2" t="str">
        <f t="shared" si="9"/>
        <v>OK</v>
      </c>
    </row>
    <row r="698" spans="1:4" x14ac:dyDescent="0.2">
      <c r="A698" s="10">
        <v>637</v>
      </c>
      <c r="B698" s="1832"/>
      <c r="D698" s="2" t="str">
        <f t="shared" si="9"/>
        <v>OK</v>
      </c>
    </row>
    <row r="699" spans="1:4" x14ac:dyDescent="0.2">
      <c r="A699" s="10">
        <v>638</v>
      </c>
      <c r="B699" s="1832"/>
      <c r="D699" s="2" t="str">
        <f t="shared" si="9"/>
        <v>OK</v>
      </c>
    </row>
    <row r="700" spans="1:4" x14ac:dyDescent="0.2">
      <c r="A700" s="10">
        <v>639</v>
      </c>
      <c r="B700" s="1832"/>
      <c r="D700" s="2" t="str">
        <f t="shared" si="9"/>
        <v>OK</v>
      </c>
    </row>
    <row r="701" spans="1:4" x14ac:dyDescent="0.2">
      <c r="A701" s="10">
        <v>640</v>
      </c>
      <c r="B701" s="1832"/>
      <c r="D701" s="2" t="str">
        <f t="shared" si="9"/>
        <v>OK</v>
      </c>
    </row>
    <row r="702" spans="1:4" x14ac:dyDescent="0.2">
      <c r="A702" s="10">
        <v>641</v>
      </c>
      <c r="B702" s="1832"/>
      <c r="D702" s="2" t="str">
        <f t="shared" si="9"/>
        <v>OK</v>
      </c>
    </row>
    <row r="703" spans="1:4" x14ac:dyDescent="0.2">
      <c r="A703" s="10">
        <v>642</v>
      </c>
      <c r="B703" s="1832"/>
      <c r="D703" s="2" t="str">
        <f t="shared" ref="D703:D766" si="10">IF(ISBLANK(B703),"OK",IF(A703-B703=0,"OK","Error?"))</f>
        <v>OK</v>
      </c>
    </row>
    <row r="704" spans="1:4" x14ac:dyDescent="0.2">
      <c r="A704" s="10">
        <v>643</v>
      </c>
      <c r="B704" s="1832"/>
      <c r="D704" s="2" t="str">
        <f t="shared" si="10"/>
        <v>OK</v>
      </c>
    </row>
    <row r="705" spans="1:4" x14ac:dyDescent="0.2">
      <c r="A705" s="5">
        <v>644</v>
      </c>
      <c r="B705" s="1832">
        <f>'Expenditures 15-22'!C5</f>
        <v>2396467</v>
      </c>
      <c r="D705" s="2" t="str">
        <f t="shared" si="10"/>
        <v>Error?</v>
      </c>
    </row>
    <row r="706" spans="1:4" x14ac:dyDescent="0.2">
      <c r="A706" s="5">
        <v>645</v>
      </c>
      <c r="B706" s="1832">
        <f>'Expenditures 15-22'!C16</f>
        <v>0</v>
      </c>
      <c r="D706" s="2" t="str">
        <f t="shared" si="10"/>
        <v>Error?</v>
      </c>
    </row>
    <row r="707" spans="1:4" x14ac:dyDescent="0.2">
      <c r="A707" s="10">
        <v>646</v>
      </c>
      <c r="B707" s="1832"/>
      <c r="D707" s="2" t="str">
        <f t="shared" si="10"/>
        <v>OK</v>
      </c>
    </row>
    <row r="708" spans="1:4" x14ac:dyDescent="0.2">
      <c r="A708" s="10">
        <v>647</v>
      </c>
      <c r="B708" s="1832"/>
      <c r="D708" s="2" t="str">
        <f t="shared" si="10"/>
        <v>OK</v>
      </c>
    </row>
    <row r="709" spans="1:4" x14ac:dyDescent="0.2">
      <c r="A709" s="10">
        <v>648</v>
      </c>
      <c r="B709" s="1832"/>
      <c r="D709" s="2" t="str">
        <f t="shared" si="10"/>
        <v>OK</v>
      </c>
    </row>
    <row r="710" spans="1:4" x14ac:dyDescent="0.2">
      <c r="A710" s="10">
        <v>649</v>
      </c>
      <c r="B710" s="1832"/>
      <c r="D710" s="2" t="str">
        <f t="shared" si="10"/>
        <v>OK</v>
      </c>
    </row>
    <row r="711" spans="1:4" x14ac:dyDescent="0.2">
      <c r="A711" s="10">
        <v>650</v>
      </c>
      <c r="B711" s="1832"/>
      <c r="D711" s="2" t="str">
        <f t="shared" si="10"/>
        <v>OK</v>
      </c>
    </row>
    <row r="712" spans="1:4" x14ac:dyDescent="0.2">
      <c r="A712" s="5">
        <v>651</v>
      </c>
      <c r="B712" s="1832">
        <f>'Expenditures 15-22'!C18</f>
        <v>0</v>
      </c>
      <c r="D712" s="2" t="str">
        <f t="shared" si="10"/>
        <v>Error?</v>
      </c>
    </row>
    <row r="713" spans="1:4" x14ac:dyDescent="0.2">
      <c r="A713" s="10">
        <v>652</v>
      </c>
      <c r="B713" s="1832"/>
      <c r="D713" s="2" t="str">
        <f t="shared" si="10"/>
        <v>OK</v>
      </c>
    </row>
    <row r="714" spans="1:4" x14ac:dyDescent="0.2">
      <c r="A714" s="10">
        <v>653</v>
      </c>
      <c r="B714" s="1832"/>
      <c r="D714" s="2" t="str">
        <f t="shared" si="10"/>
        <v>OK</v>
      </c>
    </row>
    <row r="715" spans="1:4" x14ac:dyDescent="0.2">
      <c r="A715" s="10">
        <v>654</v>
      </c>
      <c r="B715" s="1832"/>
      <c r="D715" s="2" t="str">
        <f t="shared" si="10"/>
        <v>OK</v>
      </c>
    </row>
    <row r="716" spans="1:4" x14ac:dyDescent="0.2">
      <c r="A716" s="12">
        <v>655</v>
      </c>
      <c r="B716" s="1832">
        <f>'Expenditures 15-22'!C12</f>
        <v>0</v>
      </c>
      <c r="D716" s="2" t="str">
        <f t="shared" si="10"/>
        <v>Error?</v>
      </c>
    </row>
    <row r="717" spans="1:4" x14ac:dyDescent="0.2">
      <c r="A717" s="5">
        <v>656</v>
      </c>
      <c r="B717" s="1832">
        <f>'Expenditures 15-22'!C13</f>
        <v>111031</v>
      </c>
      <c r="D717" s="2" t="str">
        <f t="shared" si="10"/>
        <v>Error?</v>
      </c>
    </row>
    <row r="718" spans="1:4" x14ac:dyDescent="0.2">
      <c r="A718" s="5">
        <v>657</v>
      </c>
      <c r="B718" s="1832">
        <f>'Expenditures 15-22'!C14</f>
        <v>65043</v>
      </c>
      <c r="D718" s="2" t="str">
        <f t="shared" si="10"/>
        <v>Error?</v>
      </c>
    </row>
    <row r="719" spans="1:4" x14ac:dyDescent="0.2">
      <c r="A719" s="5">
        <v>658</v>
      </c>
      <c r="B719" s="1832">
        <f>'Expenditures 15-22'!C15</f>
        <v>0</v>
      </c>
      <c r="D719" s="2" t="str">
        <f t="shared" si="10"/>
        <v>Error?</v>
      </c>
    </row>
    <row r="720" spans="1:4" x14ac:dyDescent="0.2">
      <c r="A720" s="5">
        <v>659</v>
      </c>
      <c r="B720" s="1832">
        <f>'Expenditures 15-22'!C33</f>
        <v>3021384</v>
      </c>
      <c r="C720" s="2" t="s">
        <v>569</v>
      </c>
      <c r="D720" s="2" t="str">
        <f t="shared" si="10"/>
        <v>Error?</v>
      </c>
    </row>
    <row r="721" spans="1:4" x14ac:dyDescent="0.2">
      <c r="A721" s="5">
        <v>660</v>
      </c>
      <c r="B721" s="1832">
        <f>'Expenditures 15-22'!C36</f>
        <v>0</v>
      </c>
      <c r="D721" s="2" t="str">
        <f t="shared" si="10"/>
        <v>Error?</v>
      </c>
    </row>
    <row r="722" spans="1:4" x14ac:dyDescent="0.2">
      <c r="A722" s="5">
        <v>661</v>
      </c>
      <c r="B722" s="1832">
        <f>'Expenditures 15-22'!C37</f>
        <v>77239</v>
      </c>
      <c r="D722" s="2" t="str">
        <f t="shared" si="10"/>
        <v>Error?</v>
      </c>
    </row>
    <row r="723" spans="1:4" x14ac:dyDescent="0.2">
      <c r="A723" s="5">
        <v>662</v>
      </c>
      <c r="B723" s="1832">
        <f>'Expenditures 15-22'!C38</f>
        <v>0</v>
      </c>
      <c r="D723" s="2" t="str">
        <f t="shared" si="10"/>
        <v>Error?</v>
      </c>
    </row>
    <row r="724" spans="1:4" x14ac:dyDescent="0.2">
      <c r="A724" s="5">
        <v>663</v>
      </c>
      <c r="B724" s="1832">
        <f>'Expenditures 15-22'!C39</f>
        <v>0</v>
      </c>
      <c r="D724" s="2" t="str">
        <f t="shared" si="10"/>
        <v>Error?</v>
      </c>
    </row>
    <row r="725" spans="1:4" x14ac:dyDescent="0.2">
      <c r="A725" s="5">
        <v>664</v>
      </c>
      <c r="B725" s="1832">
        <f>'Expenditures 15-22'!C40</f>
        <v>19320</v>
      </c>
      <c r="D725" s="2" t="str">
        <f t="shared" si="10"/>
        <v>Error?</v>
      </c>
    </row>
    <row r="726" spans="1:4" x14ac:dyDescent="0.2">
      <c r="A726" s="5">
        <v>665</v>
      </c>
      <c r="B726" s="1832">
        <f>'Expenditures 15-22'!C41</f>
        <v>0</v>
      </c>
      <c r="D726" s="2" t="str">
        <f t="shared" si="10"/>
        <v>Error?</v>
      </c>
    </row>
    <row r="727" spans="1:4" x14ac:dyDescent="0.2">
      <c r="A727" s="5">
        <v>666</v>
      </c>
      <c r="B727" s="1832">
        <f>'Expenditures 15-22'!C42</f>
        <v>96559</v>
      </c>
      <c r="C727" s="2" t="s">
        <v>569</v>
      </c>
      <c r="D727" s="2" t="str">
        <f t="shared" si="10"/>
        <v>Error?</v>
      </c>
    </row>
    <row r="728" spans="1:4" x14ac:dyDescent="0.2">
      <c r="A728" s="5">
        <v>667</v>
      </c>
      <c r="B728" s="1832">
        <f>'Expenditures 15-22'!C44</f>
        <v>0</v>
      </c>
      <c r="D728" s="2" t="str">
        <f t="shared" si="10"/>
        <v>Error?</v>
      </c>
    </row>
    <row r="729" spans="1:4" x14ac:dyDescent="0.2">
      <c r="A729" s="5">
        <v>668</v>
      </c>
      <c r="B729" s="1832">
        <f>'Expenditures 15-22'!C45</f>
        <v>60566</v>
      </c>
      <c r="D729" s="2" t="str">
        <f t="shared" si="10"/>
        <v>Error?</v>
      </c>
    </row>
    <row r="730" spans="1:4" x14ac:dyDescent="0.2">
      <c r="A730" s="5">
        <v>669</v>
      </c>
      <c r="B730" s="1832">
        <f>'Expenditures 15-22'!C46</f>
        <v>0</v>
      </c>
      <c r="D730" s="2" t="str">
        <f t="shared" si="10"/>
        <v>Error?</v>
      </c>
    </row>
    <row r="731" spans="1:4" x14ac:dyDescent="0.2">
      <c r="A731" s="5">
        <v>670</v>
      </c>
      <c r="B731" s="1832">
        <f>'Expenditures 15-22'!C47</f>
        <v>60566</v>
      </c>
      <c r="C731" s="2" t="s">
        <v>569</v>
      </c>
      <c r="D731" s="2" t="str">
        <f t="shared" si="10"/>
        <v>Error?</v>
      </c>
    </row>
    <row r="732" spans="1:4" x14ac:dyDescent="0.2">
      <c r="A732" s="5">
        <v>671</v>
      </c>
      <c r="B732" s="1832">
        <f>'Expenditures 15-22'!C49</f>
        <v>0</v>
      </c>
      <c r="D732" s="2" t="str">
        <f t="shared" si="10"/>
        <v>Error?</v>
      </c>
    </row>
    <row r="733" spans="1:4" x14ac:dyDescent="0.2">
      <c r="A733" s="5">
        <v>672</v>
      </c>
      <c r="B733" s="1832">
        <f>'Expenditures 15-22'!C50</f>
        <v>115566</v>
      </c>
      <c r="D733" s="2" t="str">
        <f t="shared" si="10"/>
        <v>Error?</v>
      </c>
    </row>
    <row r="734" spans="1:4" x14ac:dyDescent="0.2">
      <c r="A734" s="5">
        <v>673</v>
      </c>
      <c r="B734" s="1832">
        <f>'Expenditures 15-22'!C53</f>
        <v>115566</v>
      </c>
      <c r="C734" s="2" t="s">
        <v>569</v>
      </c>
      <c r="D734" s="2" t="str">
        <f t="shared" si="10"/>
        <v>Error?</v>
      </c>
    </row>
    <row r="735" spans="1:4" x14ac:dyDescent="0.2">
      <c r="A735" s="5">
        <v>674</v>
      </c>
      <c r="B735" s="1832">
        <f>'Expenditures 15-22'!C55</f>
        <v>323512</v>
      </c>
      <c r="D735" s="2" t="str">
        <f t="shared" si="10"/>
        <v>Error?</v>
      </c>
    </row>
    <row r="736" spans="1:4" x14ac:dyDescent="0.2">
      <c r="A736" s="5">
        <v>675</v>
      </c>
      <c r="B736" s="1832">
        <f>'Expenditures 15-22'!C56</f>
        <v>0</v>
      </c>
      <c r="D736" s="2" t="str">
        <f t="shared" si="10"/>
        <v>Error?</v>
      </c>
    </row>
    <row r="737" spans="1:4" x14ac:dyDescent="0.2">
      <c r="A737" s="5">
        <v>676</v>
      </c>
      <c r="B737" s="1832">
        <f>'Expenditures 15-22'!C57</f>
        <v>323512</v>
      </c>
      <c r="C737" s="2" t="s">
        <v>569</v>
      </c>
      <c r="D737" s="2" t="str">
        <f t="shared" si="10"/>
        <v>Error?</v>
      </c>
    </row>
    <row r="738" spans="1:4" x14ac:dyDescent="0.2">
      <c r="A738" s="5">
        <v>677</v>
      </c>
      <c r="B738" s="1832">
        <f>'Expenditures 15-22'!C59</f>
        <v>0</v>
      </c>
      <c r="D738" s="2" t="str">
        <f t="shared" si="10"/>
        <v>Error?</v>
      </c>
    </row>
    <row r="739" spans="1:4" x14ac:dyDescent="0.2">
      <c r="A739" s="5">
        <v>678</v>
      </c>
      <c r="B739" s="1832">
        <f>'Expenditures 15-22'!C60</f>
        <v>46452</v>
      </c>
      <c r="D739" s="2" t="str">
        <f t="shared" si="10"/>
        <v>Error?</v>
      </c>
    </row>
    <row r="740" spans="1:4" x14ac:dyDescent="0.2">
      <c r="A740" s="5">
        <v>679</v>
      </c>
      <c r="B740" s="1832">
        <f>'Expenditures 15-22'!C61</f>
        <v>0</v>
      </c>
      <c r="D740" s="2" t="str">
        <f t="shared" si="10"/>
        <v>Error?</v>
      </c>
    </row>
    <row r="741" spans="1:4" x14ac:dyDescent="0.2">
      <c r="A741" s="5">
        <v>680</v>
      </c>
      <c r="B741" s="1832">
        <f>'Expenditures 15-22'!C62</f>
        <v>4489</v>
      </c>
      <c r="D741" s="2" t="str">
        <f t="shared" si="10"/>
        <v>Error?</v>
      </c>
    </row>
    <row r="742" spans="1:4" x14ac:dyDescent="0.2">
      <c r="A742" s="5">
        <v>681</v>
      </c>
      <c r="B742" s="1832">
        <f>'Expenditures 15-22'!C63</f>
        <v>142874</v>
      </c>
      <c r="D742" s="2" t="str">
        <f t="shared" si="10"/>
        <v>Error?</v>
      </c>
    </row>
    <row r="743" spans="1:4" x14ac:dyDescent="0.2">
      <c r="A743" s="5">
        <v>682</v>
      </c>
      <c r="B743" s="1832">
        <f>'Expenditures 15-22'!C64</f>
        <v>0</v>
      </c>
      <c r="D743" s="2" t="str">
        <f t="shared" si="10"/>
        <v>Error?</v>
      </c>
    </row>
    <row r="744" spans="1:4" x14ac:dyDescent="0.2">
      <c r="A744" s="10">
        <v>683</v>
      </c>
      <c r="B744" s="1832"/>
      <c r="D744" s="2" t="str">
        <f t="shared" si="10"/>
        <v>OK</v>
      </c>
    </row>
    <row r="745" spans="1:4" x14ac:dyDescent="0.2">
      <c r="A745" s="5">
        <v>684</v>
      </c>
      <c r="B745" s="1832">
        <f>'Expenditures 15-22'!C65</f>
        <v>193815</v>
      </c>
      <c r="C745" s="2" t="s">
        <v>569</v>
      </c>
      <c r="D745" s="2" t="str">
        <f t="shared" si="10"/>
        <v>Error?</v>
      </c>
    </row>
    <row r="746" spans="1:4" x14ac:dyDescent="0.2">
      <c r="A746" s="5">
        <v>685</v>
      </c>
      <c r="B746" s="1832">
        <f>'Expenditures 15-22'!C67</f>
        <v>0</v>
      </c>
      <c r="D746" s="2" t="str">
        <f t="shared" si="10"/>
        <v>Error?</v>
      </c>
    </row>
    <row r="747" spans="1:4" x14ac:dyDescent="0.2">
      <c r="A747" s="5">
        <v>686</v>
      </c>
      <c r="B747" s="1832">
        <f>'Expenditures 15-22'!C68</f>
        <v>0</v>
      </c>
      <c r="D747" s="2" t="str">
        <f t="shared" si="10"/>
        <v>Error?</v>
      </c>
    </row>
    <row r="748" spans="1:4" x14ac:dyDescent="0.2">
      <c r="A748" s="5">
        <v>687</v>
      </c>
      <c r="B748" s="1832">
        <f>'Expenditures 15-22'!C69</f>
        <v>0</v>
      </c>
      <c r="D748" s="2" t="str">
        <f t="shared" si="10"/>
        <v>Error?</v>
      </c>
    </row>
    <row r="749" spans="1:4" x14ac:dyDescent="0.2">
      <c r="A749" s="5">
        <v>688</v>
      </c>
      <c r="B749" s="1832">
        <f>'Expenditures 15-22'!C70</f>
        <v>0</v>
      </c>
      <c r="D749" s="2" t="str">
        <f t="shared" si="10"/>
        <v>Error?</v>
      </c>
    </row>
    <row r="750" spans="1:4" x14ac:dyDescent="0.2">
      <c r="A750" s="10">
        <v>689</v>
      </c>
      <c r="B750" s="1832"/>
      <c r="D750" s="2" t="str">
        <f t="shared" si="10"/>
        <v>OK</v>
      </c>
    </row>
    <row r="751" spans="1:4" x14ac:dyDescent="0.2">
      <c r="A751" s="5">
        <v>690</v>
      </c>
      <c r="B751" s="1832">
        <f>'Expenditures 15-22'!C71</f>
        <v>0</v>
      </c>
      <c r="D751" s="2" t="str">
        <f t="shared" si="10"/>
        <v>Error?</v>
      </c>
    </row>
    <row r="752" spans="1:4" x14ac:dyDescent="0.2">
      <c r="A752" s="10">
        <v>691</v>
      </c>
      <c r="B752" s="1832"/>
      <c r="D752" s="2" t="str">
        <f t="shared" si="10"/>
        <v>OK</v>
      </c>
    </row>
    <row r="753" spans="1:4" x14ac:dyDescent="0.2">
      <c r="A753" s="5">
        <v>692</v>
      </c>
      <c r="B753" s="1832">
        <f>'Expenditures 15-22'!C72</f>
        <v>0</v>
      </c>
      <c r="C753" s="2" t="s">
        <v>569</v>
      </c>
      <c r="D753" s="2" t="str">
        <f t="shared" si="10"/>
        <v>Error?</v>
      </c>
    </row>
    <row r="754" spans="1:4" x14ac:dyDescent="0.2">
      <c r="A754" s="5">
        <v>693</v>
      </c>
      <c r="B754" s="1832">
        <f>'Expenditures 15-22'!C73</f>
        <v>0</v>
      </c>
      <c r="D754" s="2" t="str">
        <f t="shared" si="10"/>
        <v>Error?</v>
      </c>
    </row>
    <row r="755" spans="1:4" x14ac:dyDescent="0.2">
      <c r="A755" s="5">
        <v>694</v>
      </c>
      <c r="B755" s="1832">
        <f>'Expenditures 15-22'!C74</f>
        <v>790018</v>
      </c>
      <c r="C755" s="2" t="s">
        <v>569</v>
      </c>
      <c r="D755" s="2" t="str">
        <f t="shared" si="10"/>
        <v>Error?</v>
      </c>
    </row>
    <row r="756" spans="1:4" x14ac:dyDescent="0.2">
      <c r="A756" s="5">
        <v>695</v>
      </c>
      <c r="B756" s="1832">
        <f>'Expenditures 15-22'!C75</f>
        <v>0</v>
      </c>
      <c r="D756" s="2" t="str">
        <f t="shared" si="10"/>
        <v>Error?</v>
      </c>
    </row>
    <row r="757" spans="1:4" x14ac:dyDescent="0.2">
      <c r="A757" s="5">
        <v>696</v>
      </c>
      <c r="B757" s="1832">
        <f>'Expenditures 15-22'!C114</f>
        <v>3811402</v>
      </c>
      <c r="C757" s="2" t="s">
        <v>569</v>
      </c>
      <c r="D757" s="2" t="str">
        <f t="shared" si="10"/>
        <v>Error?</v>
      </c>
    </row>
    <row r="758" spans="1:4" x14ac:dyDescent="0.2">
      <c r="A758" s="10">
        <v>697</v>
      </c>
      <c r="B758" s="1832"/>
      <c r="D758" s="2" t="str">
        <f t="shared" si="10"/>
        <v>OK</v>
      </c>
    </row>
    <row r="759" spans="1:4" x14ac:dyDescent="0.2">
      <c r="A759" s="10">
        <v>698</v>
      </c>
      <c r="B759" s="1832"/>
      <c r="D759" s="2" t="str">
        <f t="shared" si="10"/>
        <v>OK</v>
      </c>
    </row>
    <row r="760" spans="1:4" x14ac:dyDescent="0.2">
      <c r="A760" s="10">
        <v>699</v>
      </c>
      <c r="B760" s="1832"/>
      <c r="D760" s="2" t="str">
        <f t="shared" si="10"/>
        <v>OK</v>
      </c>
    </row>
    <row r="761" spans="1:4" x14ac:dyDescent="0.2">
      <c r="A761" s="10">
        <v>700</v>
      </c>
      <c r="B761" s="1832"/>
      <c r="D761" s="2" t="str">
        <f t="shared" si="10"/>
        <v>OK</v>
      </c>
    </row>
    <row r="762" spans="1:4" x14ac:dyDescent="0.2">
      <c r="A762" s="10">
        <v>701</v>
      </c>
      <c r="B762" s="1832"/>
      <c r="D762" s="2" t="str">
        <f t="shared" si="10"/>
        <v>OK</v>
      </c>
    </row>
    <row r="763" spans="1:4" x14ac:dyDescent="0.2">
      <c r="A763" s="5">
        <v>702</v>
      </c>
      <c r="B763" s="1832">
        <f>'Expenditures 15-22'!D5</f>
        <v>611934</v>
      </c>
      <c r="D763" s="2" t="str">
        <f t="shared" si="10"/>
        <v>Error?</v>
      </c>
    </row>
    <row r="764" spans="1:4" x14ac:dyDescent="0.2">
      <c r="A764" s="5">
        <v>703</v>
      </c>
      <c r="B764" s="1832">
        <f>'Expenditures 15-22'!D16</f>
        <v>0</v>
      </c>
      <c r="D764" s="2" t="str">
        <f t="shared" si="10"/>
        <v>Error?</v>
      </c>
    </row>
    <row r="765" spans="1:4" x14ac:dyDescent="0.2">
      <c r="A765" s="10">
        <v>704</v>
      </c>
      <c r="B765" s="1832"/>
      <c r="D765" s="2" t="str">
        <f t="shared" si="10"/>
        <v>OK</v>
      </c>
    </row>
    <row r="766" spans="1:4" x14ac:dyDescent="0.2">
      <c r="A766" s="10">
        <v>705</v>
      </c>
      <c r="B766" s="1832"/>
      <c r="D766" s="2" t="str">
        <f t="shared" si="10"/>
        <v>OK</v>
      </c>
    </row>
    <row r="767" spans="1:4" x14ac:dyDescent="0.2">
      <c r="A767" s="10">
        <v>706</v>
      </c>
      <c r="B767" s="1832"/>
      <c r="D767" s="2" t="str">
        <f t="shared" ref="D767:D830" si="11">IF(ISBLANK(B767),"OK",IF(A767-B767=0,"OK","Error?"))</f>
        <v>OK</v>
      </c>
    </row>
    <row r="768" spans="1:4" x14ac:dyDescent="0.2">
      <c r="A768" s="10">
        <v>707</v>
      </c>
      <c r="B768" s="1832"/>
      <c r="D768" s="2" t="str">
        <f t="shared" si="11"/>
        <v>OK</v>
      </c>
    </row>
    <row r="769" spans="1:4" x14ac:dyDescent="0.2">
      <c r="A769" s="10">
        <v>708</v>
      </c>
      <c r="B769" s="1832"/>
      <c r="D769" s="2" t="str">
        <f t="shared" si="11"/>
        <v>OK</v>
      </c>
    </row>
    <row r="770" spans="1:4" x14ac:dyDescent="0.2">
      <c r="A770" s="5">
        <v>709</v>
      </c>
      <c r="B770" s="1832">
        <f>'Expenditures 15-22'!D18</f>
        <v>0</v>
      </c>
      <c r="D770" s="2" t="str">
        <f t="shared" si="11"/>
        <v>Error?</v>
      </c>
    </row>
    <row r="771" spans="1:4" x14ac:dyDescent="0.2">
      <c r="A771" s="10">
        <v>710</v>
      </c>
      <c r="B771" s="1832"/>
      <c r="D771" s="2" t="str">
        <f t="shared" si="11"/>
        <v>OK</v>
      </c>
    </row>
    <row r="772" spans="1:4" x14ac:dyDescent="0.2">
      <c r="A772" s="10">
        <v>711</v>
      </c>
      <c r="B772" s="1832"/>
      <c r="D772" s="2" t="str">
        <f t="shared" si="11"/>
        <v>OK</v>
      </c>
    </row>
    <row r="773" spans="1:4" x14ac:dyDescent="0.2">
      <c r="A773" s="10">
        <v>712</v>
      </c>
      <c r="B773" s="1832"/>
      <c r="D773" s="2" t="str">
        <f t="shared" si="11"/>
        <v>OK</v>
      </c>
    </row>
    <row r="774" spans="1:4" x14ac:dyDescent="0.2">
      <c r="A774" s="5">
        <v>713</v>
      </c>
      <c r="B774" s="1832">
        <f>'Expenditures 15-22'!D12</f>
        <v>0</v>
      </c>
      <c r="D774" s="2" t="str">
        <f t="shared" si="11"/>
        <v>Error?</v>
      </c>
    </row>
    <row r="775" spans="1:4" x14ac:dyDescent="0.2">
      <c r="A775" s="5">
        <v>714</v>
      </c>
      <c r="B775" s="1832">
        <f>'Expenditures 15-22'!D13</f>
        <v>25971</v>
      </c>
      <c r="D775" s="2" t="str">
        <f t="shared" si="11"/>
        <v>Error?</v>
      </c>
    </row>
    <row r="776" spans="1:4" x14ac:dyDescent="0.2">
      <c r="A776" s="5">
        <v>715</v>
      </c>
      <c r="B776" s="1832">
        <f>'Expenditures 15-22'!D14</f>
        <v>4102</v>
      </c>
      <c r="D776" s="2" t="str">
        <f t="shared" si="11"/>
        <v>Error?</v>
      </c>
    </row>
    <row r="777" spans="1:4" x14ac:dyDescent="0.2">
      <c r="A777" s="5">
        <v>716</v>
      </c>
      <c r="B777" s="1832">
        <f>'Expenditures 15-22'!D15</f>
        <v>0</v>
      </c>
      <c r="D777" s="2" t="str">
        <f t="shared" si="11"/>
        <v>Error?</v>
      </c>
    </row>
    <row r="778" spans="1:4" x14ac:dyDescent="0.2">
      <c r="A778" s="5">
        <v>717</v>
      </c>
      <c r="B778" s="1832">
        <f>'Expenditures 15-22'!D33</f>
        <v>760858</v>
      </c>
      <c r="C778" s="2" t="s">
        <v>569</v>
      </c>
      <c r="D778" s="2" t="str">
        <f t="shared" si="11"/>
        <v>Error?</v>
      </c>
    </row>
    <row r="779" spans="1:4" x14ac:dyDescent="0.2">
      <c r="A779" s="5">
        <v>718</v>
      </c>
      <c r="B779" s="1832">
        <f>'Expenditures 15-22'!D36</f>
        <v>0</v>
      </c>
      <c r="D779" s="2" t="str">
        <f t="shared" si="11"/>
        <v>Error?</v>
      </c>
    </row>
    <row r="780" spans="1:4" x14ac:dyDescent="0.2">
      <c r="A780" s="5">
        <v>719</v>
      </c>
      <c r="B780" s="1832">
        <f>'Expenditures 15-22'!D37</f>
        <v>9409</v>
      </c>
      <c r="D780" s="2" t="str">
        <f t="shared" si="11"/>
        <v>Error?</v>
      </c>
    </row>
    <row r="781" spans="1:4" x14ac:dyDescent="0.2">
      <c r="A781" s="5">
        <v>720</v>
      </c>
      <c r="B781" s="1832">
        <f>'Expenditures 15-22'!D38</f>
        <v>0</v>
      </c>
      <c r="D781" s="2" t="str">
        <f t="shared" si="11"/>
        <v>Error?</v>
      </c>
    </row>
    <row r="782" spans="1:4" x14ac:dyDescent="0.2">
      <c r="A782" s="5">
        <v>721</v>
      </c>
      <c r="B782" s="1832">
        <f>'Expenditures 15-22'!D39</f>
        <v>0</v>
      </c>
      <c r="D782" s="2" t="str">
        <f t="shared" si="11"/>
        <v>Error?</v>
      </c>
    </row>
    <row r="783" spans="1:4" x14ac:dyDescent="0.2">
      <c r="A783" s="5">
        <v>722</v>
      </c>
      <c r="B783" s="1832">
        <f>'Expenditures 15-22'!D40</f>
        <v>0</v>
      </c>
      <c r="D783" s="2" t="str">
        <f t="shared" si="11"/>
        <v>Error?</v>
      </c>
    </row>
    <row r="784" spans="1:4" x14ac:dyDescent="0.2">
      <c r="A784" s="5">
        <v>723</v>
      </c>
      <c r="B784" s="1832">
        <f>'Expenditures 15-22'!D41</f>
        <v>0</v>
      </c>
      <c r="D784" s="2" t="str">
        <f t="shared" si="11"/>
        <v>Error?</v>
      </c>
    </row>
    <row r="785" spans="1:4" x14ac:dyDescent="0.2">
      <c r="A785" s="5">
        <v>724</v>
      </c>
      <c r="B785" s="1832">
        <f>'Expenditures 15-22'!D42</f>
        <v>9409</v>
      </c>
      <c r="C785" s="2" t="s">
        <v>569</v>
      </c>
      <c r="D785" s="2" t="str">
        <f t="shared" si="11"/>
        <v>Error?</v>
      </c>
    </row>
    <row r="786" spans="1:4" x14ac:dyDescent="0.2">
      <c r="A786" s="5">
        <v>725</v>
      </c>
      <c r="B786" s="1832">
        <f>'Expenditures 15-22'!D44</f>
        <v>0</v>
      </c>
      <c r="D786" s="2" t="str">
        <f t="shared" si="11"/>
        <v>Error?</v>
      </c>
    </row>
    <row r="787" spans="1:4" x14ac:dyDescent="0.2">
      <c r="A787" s="5">
        <v>726</v>
      </c>
      <c r="B787" s="1832">
        <f>'Expenditures 15-22'!D45</f>
        <v>18367</v>
      </c>
      <c r="D787" s="2" t="str">
        <f t="shared" si="11"/>
        <v>Error?</v>
      </c>
    </row>
    <row r="788" spans="1:4" x14ac:dyDescent="0.2">
      <c r="A788" s="5">
        <v>727</v>
      </c>
      <c r="B788" s="1832">
        <f>'Expenditures 15-22'!D46</f>
        <v>0</v>
      </c>
      <c r="D788" s="2" t="str">
        <f t="shared" si="11"/>
        <v>Error?</v>
      </c>
    </row>
    <row r="789" spans="1:4" x14ac:dyDescent="0.2">
      <c r="A789" s="5">
        <v>728</v>
      </c>
      <c r="B789" s="1832">
        <f>'Expenditures 15-22'!D47</f>
        <v>18367</v>
      </c>
      <c r="C789" s="2" t="s">
        <v>569</v>
      </c>
      <c r="D789" s="2" t="str">
        <f t="shared" si="11"/>
        <v>Error?</v>
      </c>
    </row>
    <row r="790" spans="1:4" x14ac:dyDescent="0.2">
      <c r="A790" s="5">
        <v>729</v>
      </c>
      <c r="B790" s="1832">
        <f>'Expenditures 15-22'!D49</f>
        <v>0</v>
      </c>
      <c r="D790" s="2" t="str">
        <f t="shared" si="11"/>
        <v>Error?</v>
      </c>
    </row>
    <row r="791" spans="1:4" x14ac:dyDescent="0.2">
      <c r="A791" s="5">
        <v>730</v>
      </c>
      <c r="B791" s="1832">
        <f>'Expenditures 15-22'!D50</f>
        <v>20539</v>
      </c>
      <c r="D791" s="2" t="str">
        <f t="shared" si="11"/>
        <v>Error?</v>
      </c>
    </row>
    <row r="792" spans="1:4" x14ac:dyDescent="0.2">
      <c r="A792" s="5">
        <v>731</v>
      </c>
      <c r="B792" s="1832">
        <f>'Expenditures 15-22'!D53</f>
        <v>20539</v>
      </c>
      <c r="C792" s="2" t="s">
        <v>569</v>
      </c>
      <c r="D792" s="2" t="str">
        <f t="shared" si="11"/>
        <v>Error?</v>
      </c>
    </row>
    <row r="793" spans="1:4" x14ac:dyDescent="0.2">
      <c r="A793" s="5">
        <v>732</v>
      </c>
      <c r="B793" s="1832">
        <f>'Expenditures 15-22'!D55</f>
        <v>70253</v>
      </c>
      <c r="D793" s="2" t="str">
        <f t="shared" si="11"/>
        <v>Error?</v>
      </c>
    </row>
    <row r="794" spans="1:4" x14ac:dyDescent="0.2">
      <c r="A794" s="5">
        <v>733</v>
      </c>
      <c r="B794" s="1832">
        <f>'Expenditures 15-22'!D56</f>
        <v>0</v>
      </c>
      <c r="D794" s="2" t="str">
        <f t="shared" si="11"/>
        <v>Error?</v>
      </c>
    </row>
    <row r="795" spans="1:4" x14ac:dyDescent="0.2">
      <c r="A795" s="5">
        <v>734</v>
      </c>
      <c r="B795" s="1832">
        <f>'Expenditures 15-22'!D57</f>
        <v>70253</v>
      </c>
      <c r="C795" s="2" t="s">
        <v>569</v>
      </c>
      <c r="D795" s="2" t="str">
        <f t="shared" si="11"/>
        <v>Error?</v>
      </c>
    </row>
    <row r="796" spans="1:4" x14ac:dyDescent="0.2">
      <c r="A796" s="5">
        <v>735</v>
      </c>
      <c r="B796" s="1832">
        <f>'Expenditures 15-22'!D59</f>
        <v>0</v>
      </c>
      <c r="D796" s="2" t="str">
        <f t="shared" si="11"/>
        <v>Error?</v>
      </c>
    </row>
    <row r="797" spans="1:4" x14ac:dyDescent="0.2">
      <c r="A797" s="5">
        <v>736</v>
      </c>
      <c r="B797" s="1832">
        <f>'Expenditures 15-22'!D60</f>
        <v>6888</v>
      </c>
      <c r="D797" s="2" t="str">
        <f t="shared" si="11"/>
        <v>Error?</v>
      </c>
    </row>
    <row r="798" spans="1:4" x14ac:dyDescent="0.2">
      <c r="A798" s="5">
        <v>737</v>
      </c>
      <c r="B798" s="1832">
        <f>'Expenditures 15-22'!D61</f>
        <v>5</v>
      </c>
      <c r="D798" s="2" t="str">
        <f t="shared" si="11"/>
        <v>Error?</v>
      </c>
    </row>
    <row r="799" spans="1:4" x14ac:dyDescent="0.2">
      <c r="A799" s="5">
        <v>738</v>
      </c>
      <c r="B799" s="1832">
        <f>'Expenditures 15-22'!D62</f>
        <v>0</v>
      </c>
      <c r="D799" s="2" t="str">
        <f t="shared" si="11"/>
        <v>Error?</v>
      </c>
    </row>
    <row r="800" spans="1:4" x14ac:dyDescent="0.2">
      <c r="A800" s="5">
        <v>739</v>
      </c>
      <c r="B800" s="1832">
        <f>'Expenditures 15-22'!D63</f>
        <v>12916</v>
      </c>
      <c r="D800" s="2" t="str">
        <f t="shared" si="11"/>
        <v>Error?</v>
      </c>
    </row>
    <row r="801" spans="1:4" x14ac:dyDescent="0.2">
      <c r="A801" s="5">
        <v>740</v>
      </c>
      <c r="B801" s="1832">
        <f>'Expenditures 15-22'!D64</f>
        <v>0</v>
      </c>
      <c r="D801" s="2" t="str">
        <f t="shared" si="11"/>
        <v>Error?</v>
      </c>
    </row>
    <row r="802" spans="1:4" x14ac:dyDescent="0.2">
      <c r="A802" s="10">
        <v>741</v>
      </c>
      <c r="B802" s="1832"/>
      <c r="D802" s="2" t="str">
        <f t="shared" si="11"/>
        <v>OK</v>
      </c>
    </row>
    <row r="803" spans="1:4" x14ac:dyDescent="0.2">
      <c r="A803" s="5">
        <v>742</v>
      </c>
      <c r="B803" s="1832">
        <f>'Expenditures 15-22'!D65</f>
        <v>19809</v>
      </c>
      <c r="C803" s="2" t="s">
        <v>569</v>
      </c>
      <c r="D803" s="2" t="str">
        <f t="shared" si="11"/>
        <v>Error?</v>
      </c>
    </row>
    <row r="804" spans="1:4" x14ac:dyDescent="0.2">
      <c r="A804" s="5">
        <v>743</v>
      </c>
      <c r="B804" s="1832">
        <f>'Expenditures 15-22'!D67</f>
        <v>0</v>
      </c>
      <c r="D804" s="2" t="str">
        <f t="shared" si="11"/>
        <v>Error?</v>
      </c>
    </row>
    <row r="805" spans="1:4" x14ac:dyDescent="0.2">
      <c r="A805" s="5">
        <v>744</v>
      </c>
      <c r="B805" s="1832">
        <f>'Expenditures 15-22'!D68</f>
        <v>0</v>
      </c>
      <c r="D805" s="2" t="str">
        <f t="shared" si="11"/>
        <v>Error?</v>
      </c>
    </row>
    <row r="806" spans="1:4" x14ac:dyDescent="0.2">
      <c r="A806" s="5">
        <v>745</v>
      </c>
      <c r="B806" s="1832">
        <f>'Expenditures 15-22'!D69</f>
        <v>0</v>
      </c>
      <c r="D806" s="2" t="str">
        <f t="shared" si="11"/>
        <v>Error?</v>
      </c>
    </row>
    <row r="807" spans="1:4" x14ac:dyDescent="0.2">
      <c r="A807" s="5">
        <v>746</v>
      </c>
      <c r="B807" s="1832">
        <f>'Expenditures 15-22'!D70</f>
        <v>0</v>
      </c>
      <c r="D807" s="2" t="str">
        <f t="shared" si="11"/>
        <v>Error?</v>
      </c>
    </row>
    <row r="808" spans="1:4" x14ac:dyDescent="0.2">
      <c r="A808" s="10">
        <v>747</v>
      </c>
      <c r="B808" s="1832"/>
      <c r="D808" s="2" t="str">
        <f t="shared" si="11"/>
        <v>OK</v>
      </c>
    </row>
    <row r="809" spans="1:4" x14ac:dyDescent="0.2">
      <c r="A809" s="5">
        <v>748</v>
      </c>
      <c r="B809" s="1832">
        <f>'Expenditures 15-22'!D71</f>
        <v>0</v>
      </c>
      <c r="D809" s="2" t="str">
        <f t="shared" si="11"/>
        <v>Error?</v>
      </c>
    </row>
    <row r="810" spans="1:4" x14ac:dyDescent="0.2">
      <c r="A810" s="10">
        <v>749</v>
      </c>
      <c r="B810" s="1832"/>
      <c r="D810" s="2" t="str">
        <f t="shared" si="11"/>
        <v>OK</v>
      </c>
    </row>
    <row r="811" spans="1:4" x14ac:dyDescent="0.2">
      <c r="A811" s="5">
        <v>750</v>
      </c>
      <c r="B811" s="1832">
        <f>'Expenditures 15-22'!D72</f>
        <v>0</v>
      </c>
      <c r="C811" s="2" t="s">
        <v>569</v>
      </c>
      <c r="D811" s="2" t="str">
        <f t="shared" si="11"/>
        <v>Error?</v>
      </c>
    </row>
    <row r="812" spans="1:4" x14ac:dyDescent="0.2">
      <c r="A812" s="5">
        <v>751</v>
      </c>
      <c r="B812" s="1832">
        <f>'Expenditures 15-22'!D73</f>
        <v>0</v>
      </c>
      <c r="D812" s="2" t="str">
        <f t="shared" si="11"/>
        <v>Error?</v>
      </c>
    </row>
    <row r="813" spans="1:4" x14ac:dyDescent="0.2">
      <c r="A813" s="5">
        <v>752</v>
      </c>
      <c r="B813" s="1832">
        <f>'Expenditures 15-22'!D74</f>
        <v>138377</v>
      </c>
      <c r="C813" s="2" t="s">
        <v>569</v>
      </c>
      <c r="D813" s="2" t="str">
        <f t="shared" si="11"/>
        <v>Error?</v>
      </c>
    </row>
    <row r="814" spans="1:4" x14ac:dyDescent="0.2">
      <c r="A814" s="5">
        <v>753</v>
      </c>
      <c r="B814" s="1832">
        <f>'Expenditures 15-22'!D75</f>
        <v>0</v>
      </c>
      <c r="D814" s="2" t="str">
        <f t="shared" si="11"/>
        <v>Error?</v>
      </c>
    </row>
    <row r="815" spans="1:4" x14ac:dyDescent="0.2">
      <c r="A815" s="5">
        <v>754</v>
      </c>
      <c r="B815" s="1832">
        <f>'Expenditures 15-22'!D114</f>
        <v>899235</v>
      </c>
      <c r="C815" s="2" t="s">
        <v>569</v>
      </c>
      <c r="D815" s="2" t="str">
        <f t="shared" si="11"/>
        <v>Error?</v>
      </c>
    </row>
    <row r="816" spans="1:4" x14ac:dyDescent="0.2">
      <c r="A816" s="10">
        <v>755</v>
      </c>
      <c r="B816" s="1832"/>
      <c r="D816" s="2" t="str">
        <f t="shared" si="11"/>
        <v>OK</v>
      </c>
    </row>
    <row r="817" spans="1:4" x14ac:dyDescent="0.2">
      <c r="A817" s="10">
        <v>756</v>
      </c>
      <c r="B817" s="1832"/>
      <c r="D817" s="2" t="str">
        <f t="shared" si="11"/>
        <v>OK</v>
      </c>
    </row>
    <row r="818" spans="1:4" x14ac:dyDescent="0.2">
      <c r="A818" s="10">
        <v>757</v>
      </c>
      <c r="B818" s="1832"/>
      <c r="D818" s="2" t="str">
        <f t="shared" si="11"/>
        <v>OK</v>
      </c>
    </row>
    <row r="819" spans="1:4" x14ac:dyDescent="0.2">
      <c r="A819" s="10">
        <v>758</v>
      </c>
      <c r="B819" s="1832"/>
      <c r="D819" s="2" t="str">
        <f t="shared" si="11"/>
        <v>OK</v>
      </c>
    </row>
    <row r="820" spans="1:4" x14ac:dyDescent="0.2">
      <c r="A820" s="10">
        <v>759</v>
      </c>
      <c r="B820" s="1832"/>
      <c r="D820" s="2" t="str">
        <f t="shared" si="11"/>
        <v>OK</v>
      </c>
    </row>
    <row r="821" spans="1:4" x14ac:dyDescent="0.2">
      <c r="A821" s="5">
        <v>760</v>
      </c>
      <c r="B821" s="1832">
        <f>'Expenditures 15-22'!E5</f>
        <v>1477</v>
      </c>
      <c r="D821" s="2" t="str">
        <f t="shared" si="11"/>
        <v>Error?</v>
      </c>
    </row>
    <row r="822" spans="1:4" x14ac:dyDescent="0.2">
      <c r="A822" s="5">
        <v>761</v>
      </c>
      <c r="B822" s="1832">
        <f>'Expenditures 15-22'!E16</f>
        <v>0</v>
      </c>
      <c r="D822" s="2" t="str">
        <f t="shared" si="11"/>
        <v>Error?</v>
      </c>
    </row>
    <row r="823" spans="1:4" x14ac:dyDescent="0.2">
      <c r="A823" s="10">
        <v>762</v>
      </c>
      <c r="B823" s="1832"/>
      <c r="D823" s="2" t="str">
        <f t="shared" si="11"/>
        <v>OK</v>
      </c>
    </row>
    <row r="824" spans="1:4" x14ac:dyDescent="0.2">
      <c r="A824" s="10">
        <v>763</v>
      </c>
      <c r="B824" s="1832"/>
      <c r="D824" s="2" t="str">
        <f t="shared" si="11"/>
        <v>OK</v>
      </c>
    </row>
    <row r="825" spans="1:4" x14ac:dyDescent="0.2">
      <c r="A825" s="10">
        <v>764</v>
      </c>
      <c r="B825" s="1832"/>
      <c r="D825" s="2" t="str">
        <f t="shared" si="11"/>
        <v>OK</v>
      </c>
    </row>
    <row r="826" spans="1:4" x14ac:dyDescent="0.2">
      <c r="A826" s="10">
        <v>765</v>
      </c>
      <c r="B826" s="1832"/>
      <c r="D826" s="2" t="str">
        <f t="shared" si="11"/>
        <v>OK</v>
      </c>
    </row>
    <row r="827" spans="1:4" x14ac:dyDescent="0.2">
      <c r="A827" s="10">
        <v>766</v>
      </c>
      <c r="B827" s="1832"/>
      <c r="D827" s="2" t="str">
        <f t="shared" si="11"/>
        <v>OK</v>
      </c>
    </row>
    <row r="828" spans="1:4" x14ac:dyDescent="0.2">
      <c r="A828" s="5">
        <v>767</v>
      </c>
      <c r="B828" s="1832">
        <f>'Expenditures 15-22'!E18</f>
        <v>0</v>
      </c>
      <c r="D828" s="2" t="str">
        <f t="shared" si="11"/>
        <v>Error?</v>
      </c>
    </row>
    <row r="829" spans="1:4" x14ac:dyDescent="0.2">
      <c r="A829" s="10">
        <v>768</v>
      </c>
      <c r="B829" s="1832"/>
      <c r="D829" s="2" t="str">
        <f t="shared" si="11"/>
        <v>OK</v>
      </c>
    </row>
    <row r="830" spans="1:4" x14ac:dyDescent="0.2">
      <c r="A830" s="10">
        <v>769</v>
      </c>
      <c r="B830" s="1832"/>
      <c r="D830" s="2" t="str">
        <f t="shared" si="11"/>
        <v>OK</v>
      </c>
    </row>
    <row r="831" spans="1:4" x14ac:dyDescent="0.2">
      <c r="A831" s="10">
        <v>770</v>
      </c>
      <c r="B831" s="1832"/>
      <c r="D831" s="2" t="str">
        <f t="shared" ref="D831:D894" si="12">IF(ISBLANK(B831),"OK",IF(A831-B831=0,"OK","Error?"))</f>
        <v>OK</v>
      </c>
    </row>
    <row r="832" spans="1:4" x14ac:dyDescent="0.2">
      <c r="A832" s="5">
        <v>771</v>
      </c>
      <c r="B832" s="1832">
        <f>'Expenditures 15-22'!E12</f>
        <v>0</v>
      </c>
      <c r="D832" s="2" t="str">
        <f t="shared" si="12"/>
        <v>Error?</v>
      </c>
    </row>
    <row r="833" spans="1:4" x14ac:dyDescent="0.2">
      <c r="A833" s="5">
        <v>772</v>
      </c>
      <c r="B833" s="1832">
        <f>'Expenditures 15-22'!E13</f>
        <v>0</v>
      </c>
      <c r="D833" s="2" t="str">
        <f t="shared" si="12"/>
        <v>Error?</v>
      </c>
    </row>
    <row r="834" spans="1:4" x14ac:dyDescent="0.2">
      <c r="A834" s="5">
        <v>773</v>
      </c>
      <c r="B834" s="1832">
        <f>'Expenditures 15-22'!E14</f>
        <v>21207</v>
      </c>
      <c r="D834" s="2" t="str">
        <f t="shared" si="12"/>
        <v>Error?</v>
      </c>
    </row>
    <row r="835" spans="1:4" x14ac:dyDescent="0.2">
      <c r="A835" s="5">
        <v>774</v>
      </c>
      <c r="B835" s="1832">
        <f>'Expenditures 15-22'!E15</f>
        <v>0</v>
      </c>
      <c r="D835" s="2" t="str">
        <f t="shared" si="12"/>
        <v>Error?</v>
      </c>
    </row>
    <row r="836" spans="1:4" x14ac:dyDescent="0.2">
      <c r="A836" s="5">
        <v>775</v>
      </c>
      <c r="B836" s="1832">
        <f>'Expenditures 15-22'!E33</f>
        <v>26704</v>
      </c>
      <c r="C836" s="2" t="s">
        <v>569</v>
      </c>
      <c r="D836" s="2" t="str">
        <f t="shared" si="12"/>
        <v>Error?</v>
      </c>
    </row>
    <row r="837" spans="1:4" x14ac:dyDescent="0.2">
      <c r="A837" s="5">
        <v>776</v>
      </c>
      <c r="B837" s="1832">
        <f>'Expenditures 15-22'!E36</f>
        <v>0</v>
      </c>
      <c r="D837" s="2" t="str">
        <f t="shared" si="12"/>
        <v>Error?</v>
      </c>
    </row>
    <row r="838" spans="1:4" x14ac:dyDescent="0.2">
      <c r="A838" s="5">
        <v>777</v>
      </c>
      <c r="B838" s="1832">
        <f>'Expenditures 15-22'!E37</f>
        <v>233</v>
      </c>
      <c r="D838" s="2" t="str">
        <f t="shared" si="12"/>
        <v>Error?</v>
      </c>
    </row>
    <row r="839" spans="1:4" x14ac:dyDescent="0.2">
      <c r="A839" s="5">
        <v>778</v>
      </c>
      <c r="B839" s="1832">
        <f>'Expenditures 15-22'!E38</f>
        <v>34729</v>
      </c>
      <c r="D839" s="2" t="str">
        <f t="shared" si="12"/>
        <v>Error?</v>
      </c>
    </row>
    <row r="840" spans="1:4" x14ac:dyDescent="0.2">
      <c r="A840" s="5">
        <v>779</v>
      </c>
      <c r="B840" s="1832">
        <f>'Expenditures 15-22'!E39</f>
        <v>0</v>
      </c>
      <c r="D840" s="2" t="str">
        <f t="shared" si="12"/>
        <v>Error?</v>
      </c>
    </row>
    <row r="841" spans="1:4" x14ac:dyDescent="0.2">
      <c r="A841" s="5">
        <v>780</v>
      </c>
      <c r="B841" s="1832">
        <f>'Expenditures 15-22'!E40</f>
        <v>0</v>
      </c>
      <c r="D841" s="2" t="str">
        <f t="shared" si="12"/>
        <v>Error?</v>
      </c>
    </row>
    <row r="842" spans="1:4" x14ac:dyDescent="0.2">
      <c r="A842" s="5">
        <v>781</v>
      </c>
      <c r="B842" s="1832">
        <f>'Expenditures 15-22'!E41</f>
        <v>5967</v>
      </c>
      <c r="D842" s="2" t="str">
        <f t="shared" si="12"/>
        <v>Error?</v>
      </c>
    </row>
    <row r="843" spans="1:4" x14ac:dyDescent="0.2">
      <c r="A843" s="5">
        <v>782</v>
      </c>
      <c r="B843" s="1832">
        <f>'Expenditures 15-22'!E42</f>
        <v>40929</v>
      </c>
      <c r="C843" s="2" t="s">
        <v>569</v>
      </c>
      <c r="D843" s="2" t="str">
        <f t="shared" si="12"/>
        <v>Error?</v>
      </c>
    </row>
    <row r="844" spans="1:4" x14ac:dyDescent="0.2">
      <c r="A844" s="5">
        <v>783</v>
      </c>
      <c r="B844" s="1832">
        <f>'Expenditures 15-22'!E44</f>
        <v>0</v>
      </c>
      <c r="D844" s="2" t="str">
        <f t="shared" si="12"/>
        <v>Error?</v>
      </c>
    </row>
    <row r="845" spans="1:4" x14ac:dyDescent="0.2">
      <c r="A845" s="5">
        <v>784</v>
      </c>
      <c r="B845" s="1832">
        <f>'Expenditures 15-22'!E45</f>
        <v>0</v>
      </c>
      <c r="D845" s="2" t="str">
        <f t="shared" si="12"/>
        <v>Error?</v>
      </c>
    </row>
    <row r="846" spans="1:4" x14ac:dyDescent="0.2">
      <c r="A846" s="5">
        <v>785</v>
      </c>
      <c r="B846" s="1832">
        <f>'Expenditures 15-22'!E46</f>
        <v>0</v>
      </c>
      <c r="D846" s="2" t="str">
        <f t="shared" si="12"/>
        <v>Error?</v>
      </c>
    </row>
    <row r="847" spans="1:4" x14ac:dyDescent="0.2">
      <c r="A847" s="5">
        <v>786</v>
      </c>
      <c r="B847" s="1832">
        <f>'Expenditures 15-22'!E47</f>
        <v>0</v>
      </c>
      <c r="C847" s="2" t="s">
        <v>569</v>
      </c>
      <c r="D847" s="2" t="str">
        <f t="shared" si="12"/>
        <v>Error?</v>
      </c>
    </row>
    <row r="848" spans="1:4" x14ac:dyDescent="0.2">
      <c r="A848" s="5">
        <v>787</v>
      </c>
      <c r="B848" s="1832">
        <f>'Expenditures 15-22'!E49</f>
        <v>35117</v>
      </c>
      <c r="D848" s="2" t="str">
        <f t="shared" si="12"/>
        <v>Error?</v>
      </c>
    </row>
    <row r="849" spans="1:4" x14ac:dyDescent="0.2">
      <c r="A849" s="5">
        <v>788</v>
      </c>
      <c r="B849" s="1832">
        <f>'Expenditures 15-22'!E50</f>
        <v>300</v>
      </c>
      <c r="D849" s="2" t="str">
        <f t="shared" si="12"/>
        <v>Error?</v>
      </c>
    </row>
    <row r="850" spans="1:4" x14ac:dyDescent="0.2">
      <c r="A850" s="5">
        <v>789</v>
      </c>
      <c r="B850" s="1832">
        <f>'Expenditures 15-22'!E53</f>
        <v>35417</v>
      </c>
      <c r="C850" s="2" t="s">
        <v>569</v>
      </c>
      <c r="D850" s="2" t="str">
        <f t="shared" si="12"/>
        <v>Error?</v>
      </c>
    </row>
    <row r="851" spans="1:4" x14ac:dyDescent="0.2">
      <c r="A851" s="5">
        <v>790</v>
      </c>
      <c r="B851" s="1832">
        <f>'Expenditures 15-22'!E55</f>
        <v>5018</v>
      </c>
      <c r="D851" s="2" t="str">
        <f t="shared" si="12"/>
        <v>Error?</v>
      </c>
    </row>
    <row r="852" spans="1:4" x14ac:dyDescent="0.2">
      <c r="A852" s="5">
        <v>791</v>
      </c>
      <c r="B852" s="1832">
        <f>'Expenditures 15-22'!E56</f>
        <v>0</v>
      </c>
      <c r="D852" s="2" t="str">
        <f t="shared" si="12"/>
        <v>Error?</v>
      </c>
    </row>
    <row r="853" spans="1:4" x14ac:dyDescent="0.2">
      <c r="A853" s="5">
        <v>792</v>
      </c>
      <c r="B853" s="1832">
        <f>'Expenditures 15-22'!E57</f>
        <v>5018</v>
      </c>
      <c r="C853" s="2" t="s">
        <v>569</v>
      </c>
      <c r="D853" s="2" t="str">
        <f t="shared" si="12"/>
        <v>Error?</v>
      </c>
    </row>
    <row r="854" spans="1:4" x14ac:dyDescent="0.2">
      <c r="A854" s="5">
        <v>793</v>
      </c>
      <c r="B854" s="1832">
        <f>'Expenditures 15-22'!E59</f>
        <v>0</v>
      </c>
      <c r="D854" s="2" t="str">
        <f t="shared" si="12"/>
        <v>Error?</v>
      </c>
    </row>
    <row r="855" spans="1:4" x14ac:dyDescent="0.2">
      <c r="A855" s="5">
        <v>794</v>
      </c>
      <c r="B855" s="1832">
        <f>'Expenditures 15-22'!E60</f>
        <v>0</v>
      </c>
      <c r="D855" s="2" t="str">
        <f t="shared" si="12"/>
        <v>Error?</v>
      </c>
    </row>
    <row r="856" spans="1:4" x14ac:dyDescent="0.2">
      <c r="A856" s="5">
        <v>795</v>
      </c>
      <c r="B856" s="1832">
        <f>'Expenditures 15-22'!E61</f>
        <v>75440</v>
      </c>
      <c r="D856" s="2" t="str">
        <f t="shared" si="12"/>
        <v>Error?</v>
      </c>
    </row>
    <row r="857" spans="1:4" x14ac:dyDescent="0.2">
      <c r="A857" s="5">
        <v>796</v>
      </c>
      <c r="B857" s="1832">
        <f>'Expenditures 15-22'!E62</f>
        <v>0</v>
      </c>
      <c r="D857" s="2" t="str">
        <f t="shared" si="12"/>
        <v>Error?</v>
      </c>
    </row>
    <row r="858" spans="1:4" x14ac:dyDescent="0.2">
      <c r="A858" s="5">
        <v>797</v>
      </c>
      <c r="B858" s="1832">
        <f>'Expenditures 15-22'!E63</f>
        <v>0</v>
      </c>
      <c r="D858" s="2" t="str">
        <f t="shared" si="12"/>
        <v>Error?</v>
      </c>
    </row>
    <row r="859" spans="1:4" x14ac:dyDescent="0.2">
      <c r="A859" s="5">
        <v>798</v>
      </c>
      <c r="B859" s="1832">
        <f>'Expenditures 15-22'!E64</f>
        <v>0</v>
      </c>
      <c r="D859" s="2" t="str">
        <f t="shared" si="12"/>
        <v>Error?</v>
      </c>
    </row>
    <row r="860" spans="1:4" x14ac:dyDescent="0.2">
      <c r="A860" s="10">
        <v>799</v>
      </c>
      <c r="B860" s="1832"/>
      <c r="D860" s="2" t="str">
        <f t="shared" si="12"/>
        <v>OK</v>
      </c>
    </row>
    <row r="861" spans="1:4" x14ac:dyDescent="0.2">
      <c r="A861" s="5">
        <v>800</v>
      </c>
      <c r="B861" s="1832">
        <f>'Expenditures 15-22'!E65</f>
        <v>75440</v>
      </c>
      <c r="C861" s="2" t="s">
        <v>569</v>
      </c>
      <c r="D861" s="2" t="str">
        <f t="shared" si="12"/>
        <v>Error?</v>
      </c>
    </row>
    <row r="862" spans="1:4" x14ac:dyDescent="0.2">
      <c r="A862" s="5">
        <v>801</v>
      </c>
      <c r="B862" s="1832">
        <f>'Expenditures 15-22'!E67</f>
        <v>0</v>
      </c>
      <c r="D862" s="2" t="str">
        <f t="shared" si="12"/>
        <v>Error?</v>
      </c>
    </row>
    <row r="863" spans="1:4" x14ac:dyDescent="0.2">
      <c r="A863" s="5">
        <v>802</v>
      </c>
      <c r="B863" s="1832">
        <f>'Expenditures 15-22'!E68</f>
        <v>0</v>
      </c>
      <c r="D863" s="2" t="str">
        <f t="shared" si="12"/>
        <v>Error?</v>
      </c>
    </row>
    <row r="864" spans="1:4" x14ac:dyDescent="0.2">
      <c r="A864" s="5">
        <v>803</v>
      </c>
      <c r="B864" s="1832">
        <f>'Expenditures 15-22'!E69</f>
        <v>0</v>
      </c>
      <c r="D864" s="2" t="str">
        <f t="shared" si="12"/>
        <v>Error?</v>
      </c>
    </row>
    <row r="865" spans="1:4" x14ac:dyDescent="0.2">
      <c r="A865" s="5">
        <v>804</v>
      </c>
      <c r="B865" s="1832">
        <f>'Expenditures 15-22'!E70</f>
        <v>0</v>
      </c>
      <c r="D865" s="2" t="str">
        <f t="shared" si="12"/>
        <v>Error?</v>
      </c>
    </row>
    <row r="866" spans="1:4" x14ac:dyDescent="0.2">
      <c r="A866" s="10">
        <v>805</v>
      </c>
      <c r="B866" s="1832"/>
      <c r="D866" s="2" t="str">
        <f t="shared" si="12"/>
        <v>OK</v>
      </c>
    </row>
    <row r="867" spans="1:4" x14ac:dyDescent="0.2">
      <c r="A867" s="5">
        <v>806</v>
      </c>
      <c r="B867" s="1832">
        <f>'Expenditures 15-22'!E71</f>
        <v>0</v>
      </c>
      <c r="D867" s="2" t="str">
        <f t="shared" si="12"/>
        <v>Error?</v>
      </c>
    </row>
    <row r="868" spans="1:4" x14ac:dyDescent="0.2">
      <c r="A868" s="10">
        <v>807</v>
      </c>
      <c r="B868" s="1832"/>
      <c r="D868" s="2" t="str">
        <f t="shared" si="12"/>
        <v>OK</v>
      </c>
    </row>
    <row r="869" spans="1:4" x14ac:dyDescent="0.2">
      <c r="A869" s="5">
        <v>808</v>
      </c>
      <c r="B869" s="1832">
        <f>'Expenditures 15-22'!E72</f>
        <v>0</v>
      </c>
      <c r="C869" s="2" t="s">
        <v>569</v>
      </c>
      <c r="D869" s="2" t="str">
        <f t="shared" si="12"/>
        <v>Error?</v>
      </c>
    </row>
    <row r="870" spans="1:4" x14ac:dyDescent="0.2">
      <c r="A870" s="5">
        <v>809</v>
      </c>
      <c r="B870" s="1832">
        <f>'Expenditures 15-22'!E73</f>
        <v>0</v>
      </c>
      <c r="D870" s="2" t="str">
        <f t="shared" si="12"/>
        <v>Error?</v>
      </c>
    </row>
    <row r="871" spans="1:4" x14ac:dyDescent="0.2">
      <c r="A871" s="5">
        <v>810</v>
      </c>
      <c r="B871" s="1832">
        <f>'Expenditures 15-22'!E74</f>
        <v>156804</v>
      </c>
      <c r="C871" s="2" t="s">
        <v>569</v>
      </c>
      <c r="D871" s="2" t="str">
        <f t="shared" si="12"/>
        <v>Error?</v>
      </c>
    </row>
    <row r="872" spans="1:4" x14ac:dyDescent="0.2">
      <c r="A872" s="5">
        <v>811</v>
      </c>
      <c r="B872" s="1832">
        <f>'Expenditures 15-22'!E75</f>
        <v>0</v>
      </c>
      <c r="D872" s="2" t="str">
        <f t="shared" si="12"/>
        <v>Error?</v>
      </c>
    </row>
    <row r="873" spans="1:4" x14ac:dyDescent="0.2">
      <c r="A873" s="5">
        <v>812</v>
      </c>
      <c r="B873" s="1832">
        <f>'Expenditures 15-22'!E114</f>
        <v>183508</v>
      </c>
      <c r="C873" s="2" t="s">
        <v>569</v>
      </c>
      <c r="D873" s="2" t="str">
        <f t="shared" si="12"/>
        <v>Error?</v>
      </c>
    </row>
    <row r="874" spans="1:4" x14ac:dyDescent="0.2">
      <c r="A874" s="10">
        <v>813</v>
      </c>
      <c r="B874" s="1832"/>
      <c r="D874" s="2" t="str">
        <f t="shared" si="12"/>
        <v>OK</v>
      </c>
    </row>
    <row r="875" spans="1:4" x14ac:dyDescent="0.2">
      <c r="A875" s="10">
        <v>814</v>
      </c>
      <c r="B875" s="1832"/>
      <c r="D875" s="2" t="str">
        <f t="shared" si="12"/>
        <v>OK</v>
      </c>
    </row>
    <row r="876" spans="1:4" x14ac:dyDescent="0.2">
      <c r="A876" s="10">
        <v>815</v>
      </c>
      <c r="B876" s="1832"/>
      <c r="D876" s="2" t="str">
        <f t="shared" si="12"/>
        <v>OK</v>
      </c>
    </row>
    <row r="877" spans="1:4" x14ac:dyDescent="0.2">
      <c r="A877" s="10">
        <v>816</v>
      </c>
      <c r="B877" s="1832"/>
      <c r="D877" s="2" t="str">
        <f t="shared" si="12"/>
        <v>OK</v>
      </c>
    </row>
    <row r="878" spans="1:4" x14ac:dyDescent="0.2">
      <c r="A878" s="10">
        <v>817</v>
      </c>
      <c r="B878" s="1832"/>
      <c r="D878" s="2" t="str">
        <f t="shared" si="12"/>
        <v>OK</v>
      </c>
    </row>
    <row r="879" spans="1:4" x14ac:dyDescent="0.2">
      <c r="A879" s="5">
        <v>818</v>
      </c>
      <c r="B879" s="1832">
        <f>'Expenditures 15-22'!F5</f>
        <v>241415</v>
      </c>
      <c r="D879" s="2" t="str">
        <f t="shared" si="12"/>
        <v>Error?</v>
      </c>
    </row>
    <row r="880" spans="1:4" x14ac:dyDescent="0.2">
      <c r="A880" s="5">
        <v>819</v>
      </c>
      <c r="B880" s="1832">
        <f>'Expenditures 15-22'!F16</f>
        <v>0</v>
      </c>
      <c r="D880" s="2" t="str">
        <f t="shared" si="12"/>
        <v>Error?</v>
      </c>
    </row>
    <row r="881" spans="1:4" x14ac:dyDescent="0.2">
      <c r="A881" s="10">
        <v>820</v>
      </c>
      <c r="B881" s="1832"/>
      <c r="D881" s="2" t="str">
        <f t="shared" si="12"/>
        <v>OK</v>
      </c>
    </row>
    <row r="882" spans="1:4" x14ac:dyDescent="0.2">
      <c r="A882" s="10">
        <v>821</v>
      </c>
      <c r="B882" s="1832"/>
      <c r="D882" s="2" t="str">
        <f t="shared" si="12"/>
        <v>OK</v>
      </c>
    </row>
    <row r="883" spans="1:4" x14ac:dyDescent="0.2">
      <c r="A883" s="10">
        <v>822</v>
      </c>
      <c r="B883" s="1832"/>
      <c r="D883" s="2" t="str">
        <f t="shared" si="12"/>
        <v>OK</v>
      </c>
    </row>
    <row r="884" spans="1:4" x14ac:dyDescent="0.2">
      <c r="A884" s="10">
        <v>823</v>
      </c>
      <c r="B884" s="1832"/>
      <c r="D884" s="2" t="str">
        <f t="shared" si="12"/>
        <v>OK</v>
      </c>
    </row>
    <row r="885" spans="1:4" x14ac:dyDescent="0.2">
      <c r="A885" s="10">
        <v>824</v>
      </c>
      <c r="B885" s="1832"/>
      <c r="D885" s="2" t="str">
        <f t="shared" si="12"/>
        <v>OK</v>
      </c>
    </row>
    <row r="886" spans="1:4" x14ac:dyDescent="0.2">
      <c r="A886" s="5">
        <v>825</v>
      </c>
      <c r="B886" s="1832">
        <f>'Expenditures 15-22'!F18</f>
        <v>0</v>
      </c>
      <c r="D886" s="2" t="str">
        <f t="shared" si="12"/>
        <v>Error?</v>
      </c>
    </row>
    <row r="887" spans="1:4" x14ac:dyDescent="0.2">
      <c r="A887" s="10">
        <v>826</v>
      </c>
      <c r="B887" s="1832"/>
      <c r="D887" s="2" t="str">
        <f t="shared" si="12"/>
        <v>OK</v>
      </c>
    </row>
    <row r="888" spans="1:4" x14ac:dyDescent="0.2">
      <c r="A888" s="10">
        <v>827</v>
      </c>
      <c r="B888" s="1832"/>
      <c r="D888" s="2" t="str">
        <f t="shared" si="12"/>
        <v>OK</v>
      </c>
    </row>
    <row r="889" spans="1:4" x14ac:dyDescent="0.2">
      <c r="A889" s="10">
        <v>828</v>
      </c>
      <c r="B889" s="1832"/>
      <c r="D889" s="2" t="str">
        <f t="shared" si="12"/>
        <v>OK</v>
      </c>
    </row>
    <row r="890" spans="1:4" x14ac:dyDescent="0.2">
      <c r="A890" s="5">
        <v>829</v>
      </c>
      <c r="B890" s="1832">
        <f>'Expenditures 15-22'!F12</f>
        <v>0</v>
      </c>
      <c r="D890" s="2" t="str">
        <f t="shared" si="12"/>
        <v>Error?</v>
      </c>
    </row>
    <row r="891" spans="1:4" x14ac:dyDescent="0.2">
      <c r="A891" s="5">
        <v>830</v>
      </c>
      <c r="B891" s="1832">
        <f>'Expenditures 15-22'!F13</f>
        <v>8059</v>
      </c>
      <c r="D891" s="2" t="str">
        <f t="shared" si="12"/>
        <v>Error?</v>
      </c>
    </row>
    <row r="892" spans="1:4" x14ac:dyDescent="0.2">
      <c r="A892" s="5">
        <v>831</v>
      </c>
      <c r="B892" s="1832">
        <f>'Expenditures 15-22'!F14</f>
        <v>7594</v>
      </c>
      <c r="D892" s="2" t="str">
        <f t="shared" si="12"/>
        <v>Error?</v>
      </c>
    </row>
    <row r="893" spans="1:4" x14ac:dyDescent="0.2">
      <c r="A893" s="5">
        <v>832</v>
      </c>
      <c r="B893" s="1832">
        <f>'Expenditures 15-22'!F15</f>
        <v>0</v>
      </c>
      <c r="D893" s="2" t="str">
        <f t="shared" si="12"/>
        <v>Error?</v>
      </c>
    </row>
    <row r="894" spans="1:4" x14ac:dyDescent="0.2">
      <c r="A894" s="5">
        <v>833</v>
      </c>
      <c r="B894" s="1832">
        <f>'Expenditures 15-22'!F33</f>
        <v>257309</v>
      </c>
      <c r="C894" s="2" t="s">
        <v>569</v>
      </c>
      <c r="D894" s="2" t="str">
        <f t="shared" si="12"/>
        <v>Error?</v>
      </c>
    </row>
    <row r="895" spans="1:4" x14ac:dyDescent="0.2">
      <c r="A895" s="5">
        <v>834</v>
      </c>
      <c r="B895" s="1832">
        <f>'Expenditures 15-22'!F36</f>
        <v>0</v>
      </c>
      <c r="D895" s="2" t="str">
        <f t="shared" ref="D895:D958" si="13">IF(ISBLANK(B895),"OK",IF(A895-B895=0,"OK","Error?"))</f>
        <v>Error?</v>
      </c>
    </row>
    <row r="896" spans="1:4" x14ac:dyDescent="0.2">
      <c r="A896" s="5">
        <v>835</v>
      </c>
      <c r="B896" s="1832">
        <f>'Expenditures 15-22'!F37</f>
        <v>0</v>
      </c>
      <c r="D896" s="2" t="str">
        <f t="shared" si="13"/>
        <v>Error?</v>
      </c>
    </row>
    <row r="897" spans="1:4" x14ac:dyDescent="0.2">
      <c r="A897" s="5">
        <v>836</v>
      </c>
      <c r="B897" s="1832">
        <f>'Expenditures 15-22'!F38</f>
        <v>215</v>
      </c>
      <c r="D897" s="2" t="str">
        <f t="shared" si="13"/>
        <v>Error?</v>
      </c>
    </row>
    <row r="898" spans="1:4" x14ac:dyDescent="0.2">
      <c r="A898" s="5">
        <v>837</v>
      </c>
      <c r="B898" s="1832">
        <f>'Expenditures 15-22'!F39</f>
        <v>0</v>
      </c>
      <c r="D898" s="2" t="str">
        <f t="shared" si="13"/>
        <v>Error?</v>
      </c>
    </row>
    <row r="899" spans="1:4" x14ac:dyDescent="0.2">
      <c r="A899" s="5">
        <v>838</v>
      </c>
      <c r="B899" s="1832">
        <f>'Expenditures 15-22'!F40</f>
        <v>0</v>
      </c>
      <c r="D899" s="2" t="str">
        <f t="shared" si="13"/>
        <v>Error?</v>
      </c>
    </row>
    <row r="900" spans="1:4" x14ac:dyDescent="0.2">
      <c r="A900" s="5">
        <v>839</v>
      </c>
      <c r="B900" s="1832">
        <f>'Expenditures 15-22'!F41</f>
        <v>10000</v>
      </c>
      <c r="D900" s="2" t="str">
        <f t="shared" si="13"/>
        <v>Error?</v>
      </c>
    </row>
    <row r="901" spans="1:4" x14ac:dyDescent="0.2">
      <c r="A901" s="5">
        <v>840</v>
      </c>
      <c r="B901" s="1832">
        <f>'Expenditures 15-22'!F42</f>
        <v>10215</v>
      </c>
      <c r="C901" s="2" t="s">
        <v>569</v>
      </c>
      <c r="D901" s="2" t="str">
        <f t="shared" si="13"/>
        <v>Error?</v>
      </c>
    </row>
    <row r="902" spans="1:4" x14ac:dyDescent="0.2">
      <c r="A902" s="5">
        <v>841</v>
      </c>
      <c r="B902" s="1832">
        <f>'Expenditures 15-22'!F44</f>
        <v>46498</v>
      </c>
      <c r="D902" s="2" t="str">
        <f t="shared" si="13"/>
        <v>Error?</v>
      </c>
    </row>
    <row r="903" spans="1:4" x14ac:dyDescent="0.2">
      <c r="A903" s="5">
        <v>842</v>
      </c>
      <c r="B903" s="1832">
        <f>'Expenditures 15-22'!F45</f>
        <v>4934</v>
      </c>
      <c r="D903" s="2" t="str">
        <f t="shared" si="13"/>
        <v>Error?</v>
      </c>
    </row>
    <row r="904" spans="1:4" x14ac:dyDescent="0.2">
      <c r="A904" s="5">
        <v>843</v>
      </c>
      <c r="B904" s="1832">
        <f>'Expenditures 15-22'!F46</f>
        <v>0</v>
      </c>
      <c r="D904" s="2" t="str">
        <f t="shared" si="13"/>
        <v>Error?</v>
      </c>
    </row>
    <row r="905" spans="1:4" x14ac:dyDescent="0.2">
      <c r="A905" s="5">
        <v>844</v>
      </c>
      <c r="B905" s="1832">
        <f>'Expenditures 15-22'!F47</f>
        <v>51432</v>
      </c>
      <c r="C905" s="2" t="s">
        <v>569</v>
      </c>
      <c r="D905" s="2" t="str">
        <f t="shared" si="13"/>
        <v>Error?</v>
      </c>
    </row>
    <row r="906" spans="1:4" x14ac:dyDescent="0.2">
      <c r="A906" s="5">
        <v>845</v>
      </c>
      <c r="B906" s="1832">
        <f>'Expenditures 15-22'!F49</f>
        <v>11082</v>
      </c>
      <c r="D906" s="2" t="str">
        <f t="shared" si="13"/>
        <v>Error?</v>
      </c>
    </row>
    <row r="907" spans="1:4" x14ac:dyDescent="0.2">
      <c r="A907" s="5">
        <v>846</v>
      </c>
      <c r="B907" s="1832">
        <f>'Expenditures 15-22'!F50</f>
        <v>13</v>
      </c>
      <c r="D907" s="2" t="str">
        <f t="shared" si="13"/>
        <v>Error?</v>
      </c>
    </row>
    <row r="908" spans="1:4" x14ac:dyDescent="0.2">
      <c r="A908" s="5">
        <v>847</v>
      </c>
      <c r="B908" s="1832">
        <f>'Expenditures 15-22'!F53</f>
        <v>11095</v>
      </c>
      <c r="C908" s="2" t="s">
        <v>569</v>
      </c>
      <c r="D908" s="2" t="str">
        <f t="shared" si="13"/>
        <v>Error?</v>
      </c>
    </row>
    <row r="909" spans="1:4" x14ac:dyDescent="0.2">
      <c r="A909" s="5">
        <v>848</v>
      </c>
      <c r="B909" s="1832">
        <f>'Expenditures 15-22'!F55</f>
        <v>0</v>
      </c>
      <c r="D909" s="2" t="str">
        <f t="shared" si="13"/>
        <v>Error?</v>
      </c>
    </row>
    <row r="910" spans="1:4" x14ac:dyDescent="0.2">
      <c r="A910" s="5">
        <v>849</v>
      </c>
      <c r="B910" s="1832">
        <f>'Expenditures 15-22'!F56</f>
        <v>0</v>
      </c>
      <c r="D910" s="2" t="str">
        <f t="shared" si="13"/>
        <v>Error?</v>
      </c>
    </row>
    <row r="911" spans="1:4" x14ac:dyDescent="0.2">
      <c r="A911" s="5">
        <v>850</v>
      </c>
      <c r="B911" s="1832">
        <f>'Expenditures 15-22'!F57</f>
        <v>0</v>
      </c>
      <c r="C911" s="2" t="s">
        <v>569</v>
      </c>
      <c r="D911" s="2" t="str">
        <f t="shared" si="13"/>
        <v>Error?</v>
      </c>
    </row>
    <row r="912" spans="1:4" x14ac:dyDescent="0.2">
      <c r="A912" s="5">
        <v>851</v>
      </c>
      <c r="B912" s="1832">
        <f>'Expenditures 15-22'!F59</f>
        <v>0</v>
      </c>
      <c r="D912" s="2" t="str">
        <f t="shared" si="13"/>
        <v>Error?</v>
      </c>
    </row>
    <row r="913" spans="1:4" x14ac:dyDescent="0.2">
      <c r="A913" s="5">
        <v>852</v>
      </c>
      <c r="B913" s="1832">
        <f>'Expenditures 15-22'!F60</f>
        <v>4755</v>
      </c>
      <c r="D913" s="2" t="str">
        <f t="shared" si="13"/>
        <v>Error?</v>
      </c>
    </row>
    <row r="914" spans="1:4" x14ac:dyDescent="0.2">
      <c r="A914" s="5">
        <v>853</v>
      </c>
      <c r="B914" s="1832">
        <f>'Expenditures 15-22'!F61</f>
        <v>10465</v>
      </c>
      <c r="D914" s="2" t="str">
        <f t="shared" si="13"/>
        <v>Error?</v>
      </c>
    </row>
    <row r="915" spans="1:4" x14ac:dyDescent="0.2">
      <c r="A915" s="5">
        <v>854</v>
      </c>
      <c r="B915" s="1832">
        <f>'Expenditures 15-22'!F62</f>
        <v>0</v>
      </c>
      <c r="D915" s="2" t="str">
        <f t="shared" si="13"/>
        <v>Error?</v>
      </c>
    </row>
    <row r="916" spans="1:4" x14ac:dyDescent="0.2">
      <c r="A916" s="5">
        <v>855</v>
      </c>
      <c r="B916" s="1832">
        <f>'Expenditures 15-22'!F63</f>
        <v>213917</v>
      </c>
      <c r="D916" s="2" t="str">
        <f t="shared" si="13"/>
        <v>Error?</v>
      </c>
    </row>
    <row r="917" spans="1:4" x14ac:dyDescent="0.2">
      <c r="A917" s="5">
        <v>856</v>
      </c>
      <c r="B917" s="1832">
        <f>'Expenditures 15-22'!F64</f>
        <v>0</v>
      </c>
      <c r="D917" s="2" t="str">
        <f t="shared" si="13"/>
        <v>Error?</v>
      </c>
    </row>
    <row r="918" spans="1:4" x14ac:dyDescent="0.2">
      <c r="A918" s="10">
        <v>857</v>
      </c>
      <c r="B918" s="1832"/>
      <c r="D918" s="2" t="str">
        <f t="shared" si="13"/>
        <v>OK</v>
      </c>
    </row>
    <row r="919" spans="1:4" x14ac:dyDescent="0.2">
      <c r="A919" s="5">
        <v>858</v>
      </c>
      <c r="B919" s="1832">
        <f>'Expenditures 15-22'!F65</f>
        <v>229137</v>
      </c>
      <c r="C919" s="2" t="s">
        <v>569</v>
      </c>
      <c r="D919" s="2" t="str">
        <f t="shared" si="13"/>
        <v>Error?</v>
      </c>
    </row>
    <row r="920" spans="1:4" x14ac:dyDescent="0.2">
      <c r="A920" s="5">
        <v>859</v>
      </c>
      <c r="B920" s="1832">
        <f>'Expenditures 15-22'!F67</f>
        <v>0</v>
      </c>
      <c r="D920" s="2" t="str">
        <f t="shared" si="13"/>
        <v>Error?</v>
      </c>
    </row>
    <row r="921" spans="1:4" x14ac:dyDescent="0.2">
      <c r="A921" s="5">
        <v>860</v>
      </c>
      <c r="B921" s="1832">
        <f>'Expenditures 15-22'!F68</f>
        <v>0</v>
      </c>
      <c r="D921" s="2" t="str">
        <f t="shared" si="13"/>
        <v>Error?</v>
      </c>
    </row>
    <row r="922" spans="1:4" x14ac:dyDescent="0.2">
      <c r="A922" s="5">
        <v>861</v>
      </c>
      <c r="B922" s="1832">
        <f>'Expenditures 15-22'!F69</f>
        <v>0</v>
      </c>
      <c r="D922" s="2" t="str">
        <f t="shared" si="13"/>
        <v>Error?</v>
      </c>
    </row>
    <row r="923" spans="1:4" x14ac:dyDescent="0.2">
      <c r="A923" s="5">
        <v>862</v>
      </c>
      <c r="B923" s="1832">
        <f>'Expenditures 15-22'!F70</f>
        <v>0</v>
      </c>
      <c r="D923" s="2" t="str">
        <f t="shared" si="13"/>
        <v>Error?</v>
      </c>
    </row>
    <row r="924" spans="1:4" x14ac:dyDescent="0.2">
      <c r="A924" s="10">
        <v>863</v>
      </c>
      <c r="B924" s="1832"/>
      <c r="D924" s="2" t="str">
        <f t="shared" si="13"/>
        <v>OK</v>
      </c>
    </row>
    <row r="925" spans="1:4" x14ac:dyDescent="0.2">
      <c r="A925" s="5">
        <v>864</v>
      </c>
      <c r="B925" s="1832">
        <f>'Expenditures 15-22'!F71</f>
        <v>0</v>
      </c>
      <c r="D925" s="2" t="str">
        <f t="shared" si="13"/>
        <v>Error?</v>
      </c>
    </row>
    <row r="926" spans="1:4" x14ac:dyDescent="0.2">
      <c r="A926" s="10">
        <v>865</v>
      </c>
      <c r="B926" s="1832"/>
      <c r="D926" s="2" t="str">
        <f t="shared" si="13"/>
        <v>OK</v>
      </c>
    </row>
    <row r="927" spans="1:4" x14ac:dyDescent="0.2">
      <c r="A927" s="5">
        <v>866</v>
      </c>
      <c r="B927" s="1832">
        <f>'Expenditures 15-22'!F72</f>
        <v>0</v>
      </c>
      <c r="C927" s="2" t="s">
        <v>569</v>
      </c>
      <c r="D927" s="2" t="str">
        <f t="shared" si="13"/>
        <v>Error?</v>
      </c>
    </row>
    <row r="928" spans="1:4" x14ac:dyDescent="0.2">
      <c r="A928" s="5">
        <v>867</v>
      </c>
      <c r="B928" s="1832">
        <f>'Expenditures 15-22'!F73</f>
        <v>0</v>
      </c>
      <c r="D928" s="2" t="str">
        <f t="shared" si="13"/>
        <v>Error?</v>
      </c>
    </row>
    <row r="929" spans="1:4" x14ac:dyDescent="0.2">
      <c r="A929" s="5">
        <v>868</v>
      </c>
      <c r="B929" s="1832">
        <f>'Expenditures 15-22'!F74</f>
        <v>301879</v>
      </c>
      <c r="C929" s="2" t="s">
        <v>569</v>
      </c>
      <c r="D929" s="2" t="str">
        <f t="shared" si="13"/>
        <v>Error?</v>
      </c>
    </row>
    <row r="930" spans="1:4" x14ac:dyDescent="0.2">
      <c r="A930" s="5">
        <v>869</v>
      </c>
      <c r="B930" s="1832">
        <f>'Expenditures 15-22'!F75</f>
        <v>0</v>
      </c>
      <c r="D930" s="2" t="str">
        <f t="shared" si="13"/>
        <v>Error?</v>
      </c>
    </row>
    <row r="931" spans="1:4" x14ac:dyDescent="0.2">
      <c r="A931" s="5">
        <v>870</v>
      </c>
      <c r="B931" s="1832">
        <f>'Expenditures 15-22'!F114</f>
        <v>559188</v>
      </c>
      <c r="C931" s="2" t="s">
        <v>569</v>
      </c>
      <c r="D931" s="2" t="str">
        <f t="shared" si="13"/>
        <v>Error?</v>
      </c>
    </row>
    <row r="932" spans="1:4" x14ac:dyDescent="0.2">
      <c r="A932" s="10">
        <v>871</v>
      </c>
      <c r="B932" s="1832"/>
      <c r="D932" s="2" t="str">
        <f t="shared" si="13"/>
        <v>OK</v>
      </c>
    </row>
    <row r="933" spans="1:4" x14ac:dyDescent="0.2">
      <c r="A933" s="10">
        <v>872</v>
      </c>
      <c r="B933" s="1832"/>
      <c r="D933" s="2" t="str">
        <f t="shared" si="13"/>
        <v>OK</v>
      </c>
    </row>
    <row r="934" spans="1:4" x14ac:dyDescent="0.2">
      <c r="A934" s="10">
        <v>873</v>
      </c>
      <c r="B934" s="1832"/>
      <c r="D934" s="2" t="str">
        <f t="shared" si="13"/>
        <v>OK</v>
      </c>
    </row>
    <row r="935" spans="1:4" x14ac:dyDescent="0.2">
      <c r="A935" s="10">
        <v>874</v>
      </c>
      <c r="B935" s="1832"/>
      <c r="D935" s="2" t="str">
        <f t="shared" si="13"/>
        <v>OK</v>
      </c>
    </row>
    <row r="936" spans="1:4" x14ac:dyDescent="0.2">
      <c r="A936" s="10">
        <v>875</v>
      </c>
      <c r="B936" s="1832"/>
      <c r="D936" s="2" t="str">
        <f t="shared" si="13"/>
        <v>OK</v>
      </c>
    </row>
    <row r="937" spans="1:4" x14ac:dyDescent="0.2">
      <c r="A937" s="5">
        <v>876</v>
      </c>
      <c r="B937" s="1832">
        <f>'Expenditures 15-22'!G5</f>
        <v>8263</v>
      </c>
      <c r="D937" s="2" t="str">
        <f t="shared" si="13"/>
        <v>Error?</v>
      </c>
    </row>
    <row r="938" spans="1:4" x14ac:dyDescent="0.2">
      <c r="A938" s="5">
        <v>877</v>
      </c>
      <c r="B938" s="1832">
        <f>'Expenditures 15-22'!G16</f>
        <v>0</v>
      </c>
      <c r="D938" s="2" t="str">
        <f t="shared" si="13"/>
        <v>Error?</v>
      </c>
    </row>
    <row r="939" spans="1:4" x14ac:dyDescent="0.2">
      <c r="A939" s="10">
        <v>878</v>
      </c>
      <c r="B939" s="1832"/>
      <c r="D939" s="2" t="str">
        <f t="shared" si="13"/>
        <v>OK</v>
      </c>
    </row>
    <row r="940" spans="1:4" x14ac:dyDescent="0.2">
      <c r="A940" s="10">
        <v>879</v>
      </c>
      <c r="B940" s="1832"/>
      <c r="D940" s="2" t="str">
        <f t="shared" si="13"/>
        <v>OK</v>
      </c>
    </row>
    <row r="941" spans="1:4" x14ac:dyDescent="0.2">
      <c r="A941" s="10">
        <v>880</v>
      </c>
      <c r="B941" s="1832"/>
      <c r="D941" s="2" t="str">
        <f t="shared" si="13"/>
        <v>OK</v>
      </c>
    </row>
    <row r="942" spans="1:4" x14ac:dyDescent="0.2">
      <c r="A942" s="10">
        <v>881</v>
      </c>
      <c r="B942" s="1832"/>
      <c r="D942" s="2" t="str">
        <f t="shared" si="13"/>
        <v>OK</v>
      </c>
    </row>
    <row r="943" spans="1:4" x14ac:dyDescent="0.2">
      <c r="A943" s="10">
        <v>882</v>
      </c>
      <c r="B943" s="1832"/>
      <c r="D943" s="2" t="str">
        <f t="shared" si="13"/>
        <v>OK</v>
      </c>
    </row>
    <row r="944" spans="1:4" x14ac:dyDescent="0.2">
      <c r="A944" s="5">
        <v>883</v>
      </c>
      <c r="B944" s="1832">
        <f>'Expenditures 15-22'!G18</f>
        <v>0</v>
      </c>
      <c r="D944" s="2" t="str">
        <f t="shared" si="13"/>
        <v>Error?</v>
      </c>
    </row>
    <row r="945" spans="1:4" x14ac:dyDescent="0.2">
      <c r="A945" s="10">
        <v>884</v>
      </c>
      <c r="B945" s="1832"/>
      <c r="D945" s="2" t="str">
        <f t="shared" si="13"/>
        <v>OK</v>
      </c>
    </row>
    <row r="946" spans="1:4" x14ac:dyDescent="0.2">
      <c r="A946" s="10">
        <v>885</v>
      </c>
      <c r="B946" s="1832"/>
      <c r="D946" s="2" t="str">
        <f t="shared" si="13"/>
        <v>OK</v>
      </c>
    </row>
    <row r="947" spans="1:4" x14ac:dyDescent="0.2">
      <c r="A947" s="10">
        <v>886</v>
      </c>
      <c r="B947" s="1832"/>
      <c r="D947" s="2" t="str">
        <f t="shared" si="13"/>
        <v>OK</v>
      </c>
    </row>
    <row r="948" spans="1:4" x14ac:dyDescent="0.2">
      <c r="A948" s="5">
        <v>887</v>
      </c>
      <c r="B948" s="1832">
        <f>'Expenditures 15-22'!G12</f>
        <v>0</v>
      </c>
      <c r="D948" s="2" t="str">
        <f t="shared" si="13"/>
        <v>Error?</v>
      </c>
    </row>
    <row r="949" spans="1:4" x14ac:dyDescent="0.2">
      <c r="A949" s="5">
        <v>888</v>
      </c>
      <c r="B949" s="1832">
        <f>'Expenditures 15-22'!G13</f>
        <v>0</v>
      </c>
      <c r="D949" s="2" t="str">
        <f t="shared" si="13"/>
        <v>Error?</v>
      </c>
    </row>
    <row r="950" spans="1:4" x14ac:dyDescent="0.2">
      <c r="A950" s="5">
        <v>889</v>
      </c>
      <c r="B950" s="1832">
        <f>'Expenditures 15-22'!G14</f>
        <v>0</v>
      </c>
      <c r="D950" s="2" t="str">
        <f t="shared" si="13"/>
        <v>Error?</v>
      </c>
    </row>
    <row r="951" spans="1:4" x14ac:dyDescent="0.2">
      <c r="A951" s="5">
        <v>890</v>
      </c>
      <c r="B951" s="1832">
        <f>'Expenditures 15-22'!G15</f>
        <v>0</v>
      </c>
      <c r="D951" s="2" t="str">
        <f t="shared" si="13"/>
        <v>Error?</v>
      </c>
    </row>
    <row r="952" spans="1:4" x14ac:dyDescent="0.2">
      <c r="A952" s="5">
        <v>891</v>
      </c>
      <c r="B952" s="1832">
        <f>'Expenditures 15-22'!G33</f>
        <v>8263</v>
      </c>
      <c r="C952" s="2" t="s">
        <v>569</v>
      </c>
      <c r="D952" s="2" t="str">
        <f t="shared" si="13"/>
        <v>Error?</v>
      </c>
    </row>
    <row r="953" spans="1:4" x14ac:dyDescent="0.2">
      <c r="A953" s="5">
        <v>892</v>
      </c>
      <c r="B953" s="1832">
        <f>'Expenditures 15-22'!G36</f>
        <v>0</v>
      </c>
      <c r="D953" s="2" t="str">
        <f t="shared" si="13"/>
        <v>Error?</v>
      </c>
    </row>
    <row r="954" spans="1:4" x14ac:dyDescent="0.2">
      <c r="A954" s="5">
        <v>893</v>
      </c>
      <c r="B954" s="1832">
        <f>'Expenditures 15-22'!G37</f>
        <v>0</v>
      </c>
      <c r="D954" s="2" t="str">
        <f t="shared" si="13"/>
        <v>Error?</v>
      </c>
    </row>
    <row r="955" spans="1:4" x14ac:dyDescent="0.2">
      <c r="A955" s="5">
        <v>894</v>
      </c>
      <c r="B955" s="1832">
        <f>'Expenditures 15-22'!G38</f>
        <v>0</v>
      </c>
      <c r="D955" s="2" t="str">
        <f t="shared" si="13"/>
        <v>Error?</v>
      </c>
    </row>
    <row r="956" spans="1:4" x14ac:dyDescent="0.2">
      <c r="A956" s="5">
        <v>895</v>
      </c>
      <c r="B956" s="1832">
        <f>'Expenditures 15-22'!G39</f>
        <v>0</v>
      </c>
      <c r="D956" s="2" t="str">
        <f t="shared" si="13"/>
        <v>Error?</v>
      </c>
    </row>
    <row r="957" spans="1:4" x14ac:dyDescent="0.2">
      <c r="A957" s="5">
        <v>896</v>
      </c>
      <c r="B957" s="1832">
        <f>'Expenditures 15-22'!G40</f>
        <v>0</v>
      </c>
      <c r="D957" s="2" t="str">
        <f t="shared" si="13"/>
        <v>Error?</v>
      </c>
    </row>
    <row r="958" spans="1:4" x14ac:dyDescent="0.2">
      <c r="A958" s="5">
        <v>897</v>
      </c>
      <c r="B958" s="1832">
        <f>'Expenditures 15-22'!G41</f>
        <v>0</v>
      </c>
      <c r="D958" s="2" t="str">
        <f t="shared" si="13"/>
        <v>Error?</v>
      </c>
    </row>
    <row r="959" spans="1:4" x14ac:dyDescent="0.2">
      <c r="A959" s="5">
        <v>898</v>
      </c>
      <c r="B959" s="1832">
        <f>'Expenditures 15-22'!G42</f>
        <v>0</v>
      </c>
      <c r="C959" s="2" t="s">
        <v>569</v>
      </c>
      <c r="D959" s="2" t="str">
        <f t="shared" ref="D959:D1022" si="14">IF(ISBLANK(B959),"OK",IF(A959-B959=0,"OK","Error?"))</f>
        <v>Error?</v>
      </c>
    </row>
    <row r="960" spans="1:4" x14ac:dyDescent="0.2">
      <c r="A960" s="5">
        <v>899</v>
      </c>
      <c r="B960" s="1832">
        <f>'Expenditures 15-22'!G44</f>
        <v>0</v>
      </c>
      <c r="D960" s="2" t="str">
        <f t="shared" si="14"/>
        <v>Error?</v>
      </c>
    </row>
    <row r="961" spans="1:4" x14ac:dyDescent="0.2">
      <c r="A961" s="5">
        <v>900</v>
      </c>
      <c r="B961" s="1832">
        <f>'Expenditures 15-22'!G45</f>
        <v>0</v>
      </c>
      <c r="D961" s="2" t="str">
        <f t="shared" si="14"/>
        <v>Error?</v>
      </c>
    </row>
    <row r="962" spans="1:4" x14ac:dyDescent="0.2">
      <c r="A962" s="5">
        <v>901</v>
      </c>
      <c r="B962" s="1832">
        <f>'Expenditures 15-22'!G46</f>
        <v>0</v>
      </c>
      <c r="D962" s="2" t="str">
        <f t="shared" si="14"/>
        <v>Error?</v>
      </c>
    </row>
    <row r="963" spans="1:4" x14ac:dyDescent="0.2">
      <c r="A963" s="5">
        <v>902</v>
      </c>
      <c r="B963" s="1832">
        <f>'Expenditures 15-22'!G47</f>
        <v>0</v>
      </c>
      <c r="C963" s="2" t="s">
        <v>569</v>
      </c>
      <c r="D963" s="2" t="str">
        <f t="shared" si="14"/>
        <v>Error?</v>
      </c>
    </row>
    <row r="964" spans="1:4" x14ac:dyDescent="0.2">
      <c r="A964" s="5">
        <v>903</v>
      </c>
      <c r="B964" s="1832">
        <f>'Expenditures 15-22'!G49</f>
        <v>0</v>
      </c>
      <c r="D964" s="2" t="str">
        <f t="shared" si="14"/>
        <v>Error?</v>
      </c>
    </row>
    <row r="965" spans="1:4" x14ac:dyDescent="0.2">
      <c r="A965" s="5">
        <v>904</v>
      </c>
      <c r="B965" s="1832">
        <f>'Expenditures 15-22'!G50</f>
        <v>0</v>
      </c>
      <c r="D965" s="2" t="str">
        <f t="shared" si="14"/>
        <v>Error?</v>
      </c>
    </row>
    <row r="966" spans="1:4" x14ac:dyDescent="0.2">
      <c r="A966" s="5">
        <v>905</v>
      </c>
      <c r="B966" s="1832">
        <f>'Expenditures 15-22'!G53</f>
        <v>0</v>
      </c>
      <c r="C966" s="2" t="s">
        <v>569</v>
      </c>
      <c r="D966" s="2" t="str">
        <f t="shared" si="14"/>
        <v>Error?</v>
      </c>
    </row>
    <row r="967" spans="1:4" x14ac:dyDescent="0.2">
      <c r="A967" s="5">
        <v>906</v>
      </c>
      <c r="B967" s="1832">
        <f>'Expenditures 15-22'!G55</f>
        <v>0</v>
      </c>
      <c r="D967" s="2" t="str">
        <f t="shared" si="14"/>
        <v>Error?</v>
      </c>
    </row>
    <row r="968" spans="1:4" x14ac:dyDescent="0.2">
      <c r="A968" s="5">
        <v>907</v>
      </c>
      <c r="B968" s="1832">
        <f>'Expenditures 15-22'!G56</f>
        <v>0</v>
      </c>
      <c r="D968" s="2" t="str">
        <f t="shared" si="14"/>
        <v>Error?</v>
      </c>
    </row>
    <row r="969" spans="1:4" x14ac:dyDescent="0.2">
      <c r="A969" s="5">
        <v>908</v>
      </c>
      <c r="B969" s="1832">
        <f>'Expenditures 15-22'!G57</f>
        <v>0</v>
      </c>
      <c r="C969" s="2" t="s">
        <v>569</v>
      </c>
      <c r="D969" s="2" t="str">
        <f t="shared" si="14"/>
        <v>Error?</v>
      </c>
    </row>
    <row r="970" spans="1:4" x14ac:dyDescent="0.2">
      <c r="A970" s="5">
        <v>909</v>
      </c>
      <c r="B970" s="1832">
        <f>'Expenditures 15-22'!G59</f>
        <v>0</v>
      </c>
      <c r="D970" s="2" t="str">
        <f t="shared" si="14"/>
        <v>Error?</v>
      </c>
    </row>
    <row r="971" spans="1:4" x14ac:dyDescent="0.2">
      <c r="A971" s="5">
        <v>910</v>
      </c>
      <c r="B971" s="1832">
        <f>'Expenditures 15-22'!G60</f>
        <v>0</v>
      </c>
      <c r="D971" s="2" t="str">
        <f t="shared" si="14"/>
        <v>Error?</v>
      </c>
    </row>
    <row r="972" spans="1:4" x14ac:dyDescent="0.2">
      <c r="A972" s="5">
        <v>911</v>
      </c>
      <c r="B972" s="1832">
        <f>'Expenditures 15-22'!G61</f>
        <v>0</v>
      </c>
      <c r="D972" s="2" t="str">
        <f t="shared" si="14"/>
        <v>Error?</v>
      </c>
    </row>
    <row r="973" spans="1:4" x14ac:dyDescent="0.2">
      <c r="A973" s="5">
        <v>912</v>
      </c>
      <c r="B973" s="1832">
        <f>'Expenditures 15-22'!G62</f>
        <v>0</v>
      </c>
      <c r="D973" s="2" t="str">
        <f t="shared" si="14"/>
        <v>Error?</v>
      </c>
    </row>
    <row r="974" spans="1:4" x14ac:dyDescent="0.2">
      <c r="A974" s="5">
        <v>913</v>
      </c>
      <c r="B974" s="1832">
        <f>'Expenditures 15-22'!G63</f>
        <v>7205</v>
      </c>
      <c r="D974" s="2" t="str">
        <f t="shared" si="14"/>
        <v>Error?</v>
      </c>
    </row>
    <row r="975" spans="1:4" x14ac:dyDescent="0.2">
      <c r="A975" s="5">
        <v>914</v>
      </c>
      <c r="B975" s="1832">
        <f>'Expenditures 15-22'!G64</f>
        <v>0</v>
      </c>
      <c r="D975" s="2" t="str">
        <f t="shared" si="14"/>
        <v>Error?</v>
      </c>
    </row>
    <row r="976" spans="1:4" x14ac:dyDescent="0.2">
      <c r="A976" s="10">
        <v>915</v>
      </c>
      <c r="B976" s="1832"/>
      <c r="D976" s="2" t="str">
        <f t="shared" si="14"/>
        <v>OK</v>
      </c>
    </row>
    <row r="977" spans="1:4" x14ac:dyDescent="0.2">
      <c r="A977" s="5">
        <v>916</v>
      </c>
      <c r="B977" s="1832">
        <f>'Expenditures 15-22'!G65</f>
        <v>7205</v>
      </c>
      <c r="C977" s="2" t="s">
        <v>569</v>
      </c>
      <c r="D977" s="2" t="str">
        <f t="shared" si="14"/>
        <v>Error?</v>
      </c>
    </row>
    <row r="978" spans="1:4" x14ac:dyDescent="0.2">
      <c r="A978" s="5">
        <v>917</v>
      </c>
      <c r="B978" s="1832">
        <f>'Expenditures 15-22'!G67</f>
        <v>0</v>
      </c>
      <c r="D978" s="2" t="str">
        <f t="shared" si="14"/>
        <v>Error?</v>
      </c>
    </row>
    <row r="979" spans="1:4" x14ac:dyDescent="0.2">
      <c r="A979" s="5">
        <v>918</v>
      </c>
      <c r="B979" s="1832">
        <f>'Expenditures 15-22'!G68</f>
        <v>0</v>
      </c>
      <c r="D979" s="2" t="str">
        <f t="shared" si="14"/>
        <v>Error?</v>
      </c>
    </row>
    <row r="980" spans="1:4" x14ac:dyDescent="0.2">
      <c r="A980" s="5">
        <v>919</v>
      </c>
      <c r="B980" s="1832">
        <f>'Expenditures 15-22'!G69</f>
        <v>0</v>
      </c>
      <c r="D980" s="2" t="str">
        <f t="shared" si="14"/>
        <v>Error?</v>
      </c>
    </row>
    <row r="981" spans="1:4" x14ac:dyDescent="0.2">
      <c r="A981" s="5">
        <v>920</v>
      </c>
      <c r="B981" s="1832">
        <f>'Expenditures 15-22'!G70</f>
        <v>0</v>
      </c>
      <c r="D981" s="2" t="str">
        <f t="shared" si="14"/>
        <v>Error?</v>
      </c>
    </row>
    <row r="982" spans="1:4" x14ac:dyDescent="0.2">
      <c r="A982" s="10">
        <v>921</v>
      </c>
      <c r="B982" s="1832"/>
      <c r="D982" s="2" t="str">
        <f t="shared" si="14"/>
        <v>OK</v>
      </c>
    </row>
    <row r="983" spans="1:4" x14ac:dyDescent="0.2">
      <c r="A983" s="5">
        <v>922</v>
      </c>
      <c r="B983" s="1832">
        <f>'Expenditures 15-22'!G71</f>
        <v>0</v>
      </c>
      <c r="D983" s="2" t="str">
        <f t="shared" si="14"/>
        <v>Error?</v>
      </c>
    </row>
    <row r="984" spans="1:4" x14ac:dyDescent="0.2">
      <c r="A984" s="10">
        <v>923</v>
      </c>
      <c r="B984" s="1832"/>
      <c r="D984" s="2" t="str">
        <f t="shared" si="14"/>
        <v>OK</v>
      </c>
    </row>
    <row r="985" spans="1:4" x14ac:dyDescent="0.2">
      <c r="A985" s="5">
        <v>924</v>
      </c>
      <c r="B985" s="1832">
        <f>'Expenditures 15-22'!G72</f>
        <v>0</v>
      </c>
      <c r="C985" s="2" t="s">
        <v>569</v>
      </c>
      <c r="D985" s="2" t="str">
        <f t="shared" si="14"/>
        <v>Error?</v>
      </c>
    </row>
    <row r="986" spans="1:4" x14ac:dyDescent="0.2">
      <c r="A986" s="5">
        <v>925</v>
      </c>
      <c r="B986" s="1832">
        <f>'Expenditures 15-22'!G73</f>
        <v>0</v>
      </c>
      <c r="D986" s="2" t="str">
        <f t="shared" si="14"/>
        <v>Error?</v>
      </c>
    </row>
    <row r="987" spans="1:4" x14ac:dyDescent="0.2">
      <c r="A987" s="5">
        <v>926</v>
      </c>
      <c r="B987" s="1832">
        <f>'Expenditures 15-22'!G74</f>
        <v>7205</v>
      </c>
      <c r="C987" s="2" t="s">
        <v>569</v>
      </c>
      <c r="D987" s="2" t="str">
        <f t="shared" si="14"/>
        <v>Error?</v>
      </c>
    </row>
    <row r="988" spans="1:4" x14ac:dyDescent="0.2">
      <c r="A988" s="5">
        <v>927</v>
      </c>
      <c r="B988" s="1832">
        <f>'Expenditures 15-22'!G75</f>
        <v>0</v>
      </c>
      <c r="D988" s="2" t="str">
        <f t="shared" si="14"/>
        <v>Error?</v>
      </c>
    </row>
    <row r="989" spans="1:4" x14ac:dyDescent="0.2">
      <c r="A989" s="5">
        <v>928</v>
      </c>
      <c r="B989" s="1832">
        <f>'Expenditures 15-22'!G114</f>
        <v>15468</v>
      </c>
      <c r="C989" s="2" t="s">
        <v>569</v>
      </c>
      <c r="D989" s="2" t="str">
        <f t="shared" si="14"/>
        <v>Error?</v>
      </c>
    </row>
    <row r="990" spans="1:4" x14ac:dyDescent="0.2">
      <c r="A990" s="10">
        <v>929</v>
      </c>
      <c r="B990" s="1832"/>
      <c r="D990" s="2" t="str">
        <f t="shared" si="14"/>
        <v>OK</v>
      </c>
    </row>
    <row r="991" spans="1:4" x14ac:dyDescent="0.2">
      <c r="A991" s="10">
        <v>930</v>
      </c>
      <c r="B991" s="1832"/>
      <c r="D991" s="2" t="str">
        <f t="shared" si="14"/>
        <v>OK</v>
      </c>
    </row>
    <row r="992" spans="1:4" x14ac:dyDescent="0.2">
      <c r="A992" s="10">
        <v>931</v>
      </c>
      <c r="B992" s="1832"/>
      <c r="D992" s="2" t="str">
        <f t="shared" si="14"/>
        <v>OK</v>
      </c>
    </row>
    <row r="993" spans="1:4" x14ac:dyDescent="0.2">
      <c r="A993" s="10">
        <v>932</v>
      </c>
      <c r="B993" s="1832"/>
      <c r="D993" s="2" t="str">
        <f t="shared" si="14"/>
        <v>OK</v>
      </c>
    </row>
    <row r="994" spans="1:4" x14ac:dyDescent="0.2">
      <c r="A994" s="10">
        <v>933</v>
      </c>
      <c r="B994" s="1832"/>
      <c r="D994" s="2" t="str">
        <f t="shared" si="14"/>
        <v>OK</v>
      </c>
    </row>
    <row r="995" spans="1:4" x14ac:dyDescent="0.2">
      <c r="A995" s="5">
        <v>934</v>
      </c>
      <c r="B995" s="1833">
        <f>'Expenditures 15-22'!H5</f>
        <v>85201</v>
      </c>
      <c r="C995" s="9"/>
      <c r="D995" s="2" t="str">
        <f t="shared" si="14"/>
        <v>Error?</v>
      </c>
    </row>
    <row r="996" spans="1:4" x14ac:dyDescent="0.2">
      <c r="A996" s="5">
        <v>935</v>
      </c>
      <c r="B996" s="1832">
        <f>'Expenditures 15-22'!H16</f>
        <v>0</v>
      </c>
      <c r="D996" s="2" t="str">
        <f t="shared" si="14"/>
        <v>Error?</v>
      </c>
    </row>
    <row r="997" spans="1:4" x14ac:dyDescent="0.2">
      <c r="A997" s="10">
        <v>936</v>
      </c>
      <c r="B997" s="1832"/>
      <c r="D997" s="2" t="str">
        <f t="shared" si="14"/>
        <v>OK</v>
      </c>
    </row>
    <row r="998" spans="1:4" x14ac:dyDescent="0.2">
      <c r="A998" s="10">
        <v>937</v>
      </c>
      <c r="B998" s="1832"/>
      <c r="D998" s="2" t="str">
        <f t="shared" si="14"/>
        <v>OK</v>
      </c>
    </row>
    <row r="999" spans="1:4" x14ac:dyDescent="0.2">
      <c r="A999" s="10">
        <v>938</v>
      </c>
      <c r="B999" s="1832"/>
      <c r="D999" s="2" t="str">
        <f t="shared" si="14"/>
        <v>OK</v>
      </c>
    </row>
    <row r="1000" spans="1:4" x14ac:dyDescent="0.2">
      <c r="A1000" s="10">
        <v>939</v>
      </c>
      <c r="B1000" s="1832"/>
      <c r="D1000" s="2" t="str">
        <f t="shared" si="14"/>
        <v>OK</v>
      </c>
    </row>
    <row r="1001" spans="1:4" x14ac:dyDescent="0.2">
      <c r="A1001" s="10">
        <v>940</v>
      </c>
      <c r="B1001" s="1832"/>
      <c r="D1001" s="2" t="str">
        <f t="shared" si="14"/>
        <v>OK</v>
      </c>
    </row>
    <row r="1002" spans="1:4" x14ac:dyDescent="0.2">
      <c r="A1002" s="5">
        <v>941</v>
      </c>
      <c r="B1002" s="1832">
        <f>'Expenditures 15-22'!H18</f>
        <v>0</v>
      </c>
      <c r="D1002" s="2" t="str">
        <f t="shared" si="14"/>
        <v>Error?</v>
      </c>
    </row>
    <row r="1003" spans="1:4" x14ac:dyDescent="0.2">
      <c r="A1003" s="10">
        <v>942</v>
      </c>
      <c r="B1003" s="1832"/>
      <c r="D1003" s="2" t="str">
        <f t="shared" si="14"/>
        <v>OK</v>
      </c>
    </row>
    <row r="1004" spans="1:4" x14ac:dyDescent="0.2">
      <c r="A1004" s="10">
        <v>943</v>
      </c>
      <c r="B1004" s="1832"/>
      <c r="D1004" s="2" t="str">
        <f t="shared" si="14"/>
        <v>OK</v>
      </c>
    </row>
    <row r="1005" spans="1:4" x14ac:dyDescent="0.2">
      <c r="A1005" s="10">
        <v>944</v>
      </c>
      <c r="B1005" s="1832"/>
      <c r="D1005" s="2" t="str">
        <f t="shared" si="14"/>
        <v>OK</v>
      </c>
    </row>
    <row r="1006" spans="1:4" x14ac:dyDescent="0.2">
      <c r="A1006" s="5">
        <v>945</v>
      </c>
      <c r="B1006" s="1832">
        <f>'Expenditures 15-22'!H12</f>
        <v>0</v>
      </c>
      <c r="D1006" s="2" t="str">
        <f t="shared" si="14"/>
        <v>Error?</v>
      </c>
    </row>
    <row r="1007" spans="1:4" x14ac:dyDescent="0.2">
      <c r="A1007" s="5">
        <v>946</v>
      </c>
      <c r="B1007" s="1832">
        <f>'Expenditures 15-22'!H13</f>
        <v>0</v>
      </c>
      <c r="D1007" s="2" t="str">
        <f t="shared" si="14"/>
        <v>Error?</v>
      </c>
    </row>
    <row r="1008" spans="1:4" x14ac:dyDescent="0.2">
      <c r="A1008" s="5">
        <v>947</v>
      </c>
      <c r="B1008" s="1832">
        <f>'Expenditures 15-22'!H14</f>
        <v>8469</v>
      </c>
      <c r="D1008" s="2" t="str">
        <f t="shared" si="14"/>
        <v>Error?</v>
      </c>
    </row>
    <row r="1009" spans="1:4" x14ac:dyDescent="0.2">
      <c r="A1009" s="5">
        <v>948</v>
      </c>
      <c r="B1009" s="1832">
        <f>'Expenditures 15-22'!H15</f>
        <v>0</v>
      </c>
      <c r="D1009" s="2" t="str">
        <f t="shared" si="14"/>
        <v>Error?</v>
      </c>
    </row>
    <row r="1010" spans="1:4" x14ac:dyDescent="0.2">
      <c r="A1010" s="5">
        <v>949</v>
      </c>
      <c r="B1010" s="1832">
        <f>'Expenditures 15-22'!H33</f>
        <v>93670</v>
      </c>
      <c r="C1010" s="2" t="s">
        <v>569</v>
      </c>
      <c r="D1010" s="2" t="str">
        <f t="shared" si="14"/>
        <v>Error?</v>
      </c>
    </row>
    <row r="1011" spans="1:4" x14ac:dyDescent="0.2">
      <c r="A1011" s="5">
        <v>950</v>
      </c>
      <c r="B1011" s="1832">
        <f>'Expenditures 15-22'!H36</f>
        <v>0</v>
      </c>
      <c r="D1011" s="2" t="str">
        <f t="shared" si="14"/>
        <v>Error?</v>
      </c>
    </row>
    <row r="1012" spans="1:4" x14ac:dyDescent="0.2">
      <c r="A1012" s="5">
        <v>951</v>
      </c>
      <c r="B1012" s="1832">
        <f>'Expenditures 15-22'!H37</f>
        <v>0</v>
      </c>
      <c r="D1012" s="2" t="str">
        <f t="shared" si="14"/>
        <v>Error?</v>
      </c>
    </row>
    <row r="1013" spans="1:4" x14ac:dyDescent="0.2">
      <c r="A1013" s="5">
        <v>952</v>
      </c>
      <c r="B1013" s="1832">
        <f>'Expenditures 15-22'!H38</f>
        <v>0</v>
      </c>
      <c r="D1013" s="2" t="str">
        <f t="shared" si="14"/>
        <v>Error?</v>
      </c>
    </row>
    <row r="1014" spans="1:4" x14ac:dyDescent="0.2">
      <c r="A1014" s="5">
        <v>953</v>
      </c>
      <c r="B1014" s="1832">
        <f>'Expenditures 15-22'!H39</f>
        <v>0</v>
      </c>
      <c r="D1014" s="2" t="str">
        <f t="shared" si="14"/>
        <v>Error?</v>
      </c>
    </row>
    <row r="1015" spans="1:4" x14ac:dyDescent="0.2">
      <c r="A1015" s="5">
        <v>954</v>
      </c>
      <c r="B1015" s="1832">
        <f>'Expenditures 15-22'!H40</f>
        <v>0</v>
      </c>
      <c r="D1015" s="2" t="str">
        <f t="shared" si="14"/>
        <v>Error?</v>
      </c>
    </row>
    <row r="1016" spans="1:4" x14ac:dyDescent="0.2">
      <c r="A1016" s="5">
        <v>955</v>
      </c>
      <c r="B1016" s="1832">
        <f>'Expenditures 15-22'!H41</f>
        <v>0</v>
      </c>
      <c r="D1016" s="2" t="str">
        <f t="shared" si="14"/>
        <v>Error?</v>
      </c>
    </row>
    <row r="1017" spans="1:4" x14ac:dyDescent="0.2">
      <c r="A1017" s="5">
        <v>956</v>
      </c>
      <c r="B1017" s="1832">
        <f>'Expenditures 15-22'!H42</f>
        <v>0</v>
      </c>
      <c r="C1017" s="2" t="s">
        <v>569</v>
      </c>
      <c r="D1017" s="2" t="str">
        <f t="shared" si="14"/>
        <v>Error?</v>
      </c>
    </row>
    <row r="1018" spans="1:4" x14ac:dyDescent="0.2">
      <c r="A1018" s="5">
        <v>957</v>
      </c>
      <c r="B1018" s="1832">
        <f>'Expenditures 15-22'!H44</f>
        <v>0</v>
      </c>
      <c r="D1018" s="2" t="str">
        <f t="shared" si="14"/>
        <v>Error?</v>
      </c>
    </row>
    <row r="1019" spans="1:4" x14ac:dyDescent="0.2">
      <c r="A1019" s="5">
        <v>958</v>
      </c>
      <c r="B1019" s="1832">
        <f>'Expenditures 15-22'!H45</f>
        <v>0</v>
      </c>
      <c r="D1019" s="2" t="str">
        <f t="shared" si="14"/>
        <v>Error?</v>
      </c>
    </row>
    <row r="1020" spans="1:4" x14ac:dyDescent="0.2">
      <c r="A1020" s="5">
        <v>959</v>
      </c>
      <c r="B1020" s="1832">
        <f>'Expenditures 15-22'!H46</f>
        <v>0</v>
      </c>
      <c r="D1020" s="2" t="str">
        <f t="shared" si="14"/>
        <v>Error?</v>
      </c>
    </row>
    <row r="1021" spans="1:4" x14ac:dyDescent="0.2">
      <c r="A1021" s="5">
        <v>960</v>
      </c>
      <c r="B1021" s="1832">
        <f>'Expenditures 15-22'!H47</f>
        <v>0</v>
      </c>
      <c r="C1021" s="2" t="s">
        <v>569</v>
      </c>
      <c r="D1021" s="2" t="str">
        <f t="shared" si="14"/>
        <v>Error?</v>
      </c>
    </row>
    <row r="1022" spans="1:4" x14ac:dyDescent="0.2">
      <c r="A1022" s="5">
        <v>961</v>
      </c>
      <c r="B1022" s="1832">
        <f>'Expenditures 15-22'!H49</f>
        <v>0</v>
      </c>
      <c r="D1022" s="2" t="str">
        <f t="shared" si="14"/>
        <v>Error?</v>
      </c>
    </row>
    <row r="1023" spans="1:4" x14ac:dyDescent="0.2">
      <c r="A1023" s="5">
        <v>962</v>
      </c>
      <c r="B1023" s="1832">
        <f>'Expenditures 15-22'!H50</f>
        <v>0</v>
      </c>
      <c r="D1023" s="2" t="str">
        <f t="shared" ref="D1023:D1086" si="15">IF(ISBLANK(B1023),"OK",IF(A1023-B1023=0,"OK","Error?"))</f>
        <v>Error?</v>
      </c>
    </row>
    <row r="1024" spans="1:4" x14ac:dyDescent="0.2">
      <c r="A1024" s="5">
        <v>963</v>
      </c>
      <c r="B1024" s="1832">
        <f>'Expenditures 15-22'!H53</f>
        <v>0</v>
      </c>
      <c r="C1024" s="2" t="s">
        <v>569</v>
      </c>
      <c r="D1024" s="2" t="str">
        <f t="shared" si="15"/>
        <v>Error?</v>
      </c>
    </row>
    <row r="1025" spans="1:4" x14ac:dyDescent="0.2">
      <c r="A1025" s="5">
        <v>964</v>
      </c>
      <c r="B1025" s="1832">
        <f>'Expenditures 15-22'!H55</f>
        <v>0</v>
      </c>
      <c r="D1025" s="2" t="str">
        <f t="shared" si="15"/>
        <v>Error?</v>
      </c>
    </row>
    <row r="1026" spans="1:4" x14ac:dyDescent="0.2">
      <c r="A1026" s="5">
        <v>965</v>
      </c>
      <c r="B1026" s="1832">
        <f>'Expenditures 15-22'!H56</f>
        <v>0</v>
      </c>
      <c r="D1026" s="2" t="str">
        <f t="shared" si="15"/>
        <v>Error?</v>
      </c>
    </row>
    <row r="1027" spans="1:4" x14ac:dyDescent="0.2">
      <c r="A1027" s="5">
        <v>966</v>
      </c>
      <c r="B1027" s="1832">
        <f>'Expenditures 15-22'!H57</f>
        <v>0</v>
      </c>
      <c r="C1027" s="2" t="s">
        <v>569</v>
      </c>
      <c r="D1027" s="2" t="str">
        <f t="shared" si="15"/>
        <v>Error?</v>
      </c>
    </row>
    <row r="1028" spans="1:4" x14ac:dyDescent="0.2">
      <c r="A1028" s="5">
        <v>967</v>
      </c>
      <c r="B1028" s="1832">
        <f>'Expenditures 15-22'!H59</f>
        <v>0</v>
      </c>
      <c r="D1028" s="2" t="str">
        <f t="shared" si="15"/>
        <v>Error?</v>
      </c>
    </row>
    <row r="1029" spans="1:4" x14ac:dyDescent="0.2">
      <c r="A1029" s="5">
        <v>968</v>
      </c>
      <c r="B1029" s="1832">
        <f>'Expenditures 15-22'!H60</f>
        <v>0</v>
      </c>
      <c r="D1029" s="2" t="str">
        <f t="shared" si="15"/>
        <v>Error?</v>
      </c>
    </row>
    <row r="1030" spans="1:4" x14ac:dyDescent="0.2">
      <c r="A1030" s="5">
        <v>969</v>
      </c>
      <c r="B1030" s="1832">
        <f>'Expenditures 15-22'!H61</f>
        <v>0</v>
      </c>
      <c r="D1030" s="2" t="str">
        <f t="shared" si="15"/>
        <v>Error?</v>
      </c>
    </row>
    <row r="1031" spans="1:4" x14ac:dyDescent="0.2">
      <c r="A1031" s="5">
        <v>970</v>
      </c>
      <c r="B1031" s="1832">
        <f>'Expenditures 15-22'!H62</f>
        <v>0</v>
      </c>
      <c r="D1031" s="2" t="str">
        <f t="shared" si="15"/>
        <v>Error?</v>
      </c>
    </row>
    <row r="1032" spans="1:4" x14ac:dyDescent="0.2">
      <c r="A1032" s="5">
        <v>971</v>
      </c>
      <c r="B1032" s="1832">
        <f>'Expenditures 15-22'!H63</f>
        <v>0</v>
      </c>
      <c r="D1032" s="2" t="str">
        <f t="shared" si="15"/>
        <v>Error?</v>
      </c>
    </row>
    <row r="1033" spans="1:4" x14ac:dyDescent="0.2">
      <c r="A1033" s="5">
        <v>972</v>
      </c>
      <c r="B1033" s="1832">
        <f>'Expenditures 15-22'!H64</f>
        <v>0</v>
      </c>
      <c r="D1033" s="2" t="str">
        <f t="shared" si="15"/>
        <v>Error?</v>
      </c>
    </row>
    <row r="1034" spans="1:4" x14ac:dyDescent="0.2">
      <c r="A1034" s="10">
        <v>973</v>
      </c>
      <c r="B1034" s="1832"/>
      <c r="D1034" s="2" t="str">
        <f t="shared" si="15"/>
        <v>OK</v>
      </c>
    </row>
    <row r="1035" spans="1:4" x14ac:dyDescent="0.2">
      <c r="A1035" s="5">
        <v>974</v>
      </c>
      <c r="B1035" s="1832">
        <f>'Expenditures 15-22'!H65</f>
        <v>0</v>
      </c>
      <c r="C1035" s="2" t="s">
        <v>569</v>
      </c>
      <c r="D1035" s="2" t="str">
        <f t="shared" si="15"/>
        <v>Error?</v>
      </c>
    </row>
    <row r="1036" spans="1:4" x14ac:dyDescent="0.2">
      <c r="A1036" s="5">
        <v>975</v>
      </c>
      <c r="B1036" s="1832">
        <f>'Expenditures 15-22'!H67</f>
        <v>0</v>
      </c>
      <c r="D1036" s="2" t="str">
        <f t="shared" si="15"/>
        <v>Error?</v>
      </c>
    </row>
    <row r="1037" spans="1:4" x14ac:dyDescent="0.2">
      <c r="A1037" s="5">
        <v>976</v>
      </c>
      <c r="B1037" s="1832">
        <f>'Expenditures 15-22'!H68</f>
        <v>0</v>
      </c>
      <c r="D1037" s="2" t="str">
        <f t="shared" si="15"/>
        <v>Error?</v>
      </c>
    </row>
    <row r="1038" spans="1:4" x14ac:dyDescent="0.2">
      <c r="A1038" s="5">
        <v>977</v>
      </c>
      <c r="B1038" s="1832">
        <f>'Expenditures 15-22'!H69</f>
        <v>0</v>
      </c>
      <c r="D1038" s="2" t="str">
        <f t="shared" si="15"/>
        <v>Error?</v>
      </c>
    </row>
    <row r="1039" spans="1:4" x14ac:dyDescent="0.2">
      <c r="A1039" s="5">
        <v>978</v>
      </c>
      <c r="B1039" s="1832">
        <f>'Expenditures 15-22'!H70</f>
        <v>0</v>
      </c>
      <c r="D1039" s="2" t="str">
        <f t="shared" si="15"/>
        <v>Error?</v>
      </c>
    </row>
    <row r="1040" spans="1:4" x14ac:dyDescent="0.2">
      <c r="A1040" s="10">
        <v>979</v>
      </c>
      <c r="B1040" s="1832"/>
      <c r="D1040" s="2" t="str">
        <f t="shared" si="15"/>
        <v>OK</v>
      </c>
    </row>
    <row r="1041" spans="1:5" x14ac:dyDescent="0.2">
      <c r="A1041" s="5">
        <v>980</v>
      </c>
      <c r="B1041" s="1832">
        <f>'Expenditures 15-22'!H71</f>
        <v>0</v>
      </c>
      <c r="D1041" s="2" t="str">
        <f t="shared" si="15"/>
        <v>Error?</v>
      </c>
    </row>
    <row r="1042" spans="1:5" x14ac:dyDescent="0.2">
      <c r="A1042" s="10">
        <v>981</v>
      </c>
      <c r="B1042" s="1832"/>
      <c r="D1042" s="2" t="str">
        <f t="shared" si="15"/>
        <v>OK</v>
      </c>
    </row>
    <row r="1043" spans="1:5" x14ac:dyDescent="0.2">
      <c r="A1043" s="5">
        <v>982</v>
      </c>
      <c r="B1043" s="1832">
        <f>'Expenditures 15-22'!H72</f>
        <v>0</v>
      </c>
      <c r="C1043" s="2" t="s">
        <v>569</v>
      </c>
      <c r="D1043" s="2" t="str">
        <f t="shared" si="15"/>
        <v>Error?</v>
      </c>
    </row>
    <row r="1044" spans="1:5" x14ac:dyDescent="0.2">
      <c r="A1044" s="5">
        <v>983</v>
      </c>
      <c r="B1044" s="1832">
        <f>'Expenditures 15-22'!H73</f>
        <v>0</v>
      </c>
      <c r="D1044" s="2" t="str">
        <f t="shared" si="15"/>
        <v>Error?</v>
      </c>
    </row>
    <row r="1045" spans="1:5" x14ac:dyDescent="0.2">
      <c r="A1045" s="5">
        <v>984</v>
      </c>
      <c r="B1045" s="1832">
        <f>'Expenditures 15-22'!H74</f>
        <v>0</v>
      </c>
      <c r="C1045" s="2" t="s">
        <v>569</v>
      </c>
      <c r="D1045" s="2" t="str">
        <f t="shared" si="15"/>
        <v>Error?</v>
      </c>
    </row>
    <row r="1046" spans="1:5" x14ac:dyDescent="0.2">
      <c r="A1046" s="5">
        <v>985</v>
      </c>
      <c r="B1046" s="1832">
        <f>'Expenditures 15-22'!H75</f>
        <v>0</v>
      </c>
      <c r="D1046" s="2" t="str">
        <f t="shared" si="15"/>
        <v>Error?</v>
      </c>
    </row>
    <row r="1047" spans="1:5" x14ac:dyDescent="0.2">
      <c r="A1047" s="5">
        <v>986</v>
      </c>
      <c r="B1047" s="1832">
        <f>'Expenditures 15-22'!H102</f>
        <v>720364</v>
      </c>
      <c r="C1047" s="2" t="s">
        <v>569</v>
      </c>
      <c r="D1047" s="2" t="str">
        <f t="shared" si="15"/>
        <v>Error?</v>
      </c>
    </row>
    <row r="1048" spans="1:5" x14ac:dyDescent="0.2">
      <c r="A1048" s="5">
        <v>987</v>
      </c>
      <c r="B1048" s="1832">
        <f>'Expenditures 15-22'!H105</f>
        <v>0</v>
      </c>
      <c r="D1048" s="2" t="str">
        <f t="shared" si="15"/>
        <v>Error?</v>
      </c>
    </row>
    <row r="1049" spans="1:5" x14ac:dyDescent="0.2">
      <c r="A1049" s="5">
        <v>988</v>
      </c>
      <c r="B1049" s="1832">
        <f>'Expenditures 15-22'!H106</f>
        <v>0</v>
      </c>
      <c r="D1049" s="2" t="str">
        <f t="shared" si="15"/>
        <v>Error?</v>
      </c>
    </row>
    <row r="1050" spans="1:5" x14ac:dyDescent="0.2">
      <c r="A1050" s="10">
        <v>989</v>
      </c>
      <c r="B1050" s="1832"/>
      <c r="D1050" s="2" t="str">
        <f t="shared" si="15"/>
        <v>OK</v>
      </c>
    </row>
    <row r="1051" spans="1:5" x14ac:dyDescent="0.2">
      <c r="A1051" s="5">
        <v>990</v>
      </c>
      <c r="B1051" s="1832">
        <f>'Expenditures 15-22'!H109</f>
        <v>0</v>
      </c>
      <c r="D1051" s="2" t="str">
        <f t="shared" si="15"/>
        <v>Error?</v>
      </c>
    </row>
    <row r="1052" spans="1:5" x14ac:dyDescent="0.2">
      <c r="A1052" s="10">
        <v>991</v>
      </c>
      <c r="B1052" s="1832"/>
      <c r="D1052" s="2" t="str">
        <f t="shared" si="15"/>
        <v>OK</v>
      </c>
    </row>
    <row r="1053" spans="1:5" x14ac:dyDescent="0.2">
      <c r="A1053" s="5">
        <v>992</v>
      </c>
      <c r="B1053" s="1832">
        <f>'Expenditures 15-22'!H110</f>
        <v>0</v>
      </c>
      <c r="C1053" s="2" t="s">
        <v>569</v>
      </c>
      <c r="D1053" s="2" t="str">
        <f t="shared" si="15"/>
        <v>Error?</v>
      </c>
    </row>
    <row r="1054" spans="1:5" x14ac:dyDescent="0.2">
      <c r="A1054" s="5">
        <v>993</v>
      </c>
      <c r="B1054" s="1832">
        <f>'Expenditures 15-22'!H114</f>
        <v>814034</v>
      </c>
      <c r="C1054" s="2" t="s">
        <v>569</v>
      </c>
      <c r="D1054" s="2" t="str">
        <f t="shared" si="15"/>
        <v>Error?</v>
      </c>
    </row>
    <row r="1055" spans="1:5" x14ac:dyDescent="0.2">
      <c r="A1055" s="10">
        <v>994</v>
      </c>
      <c r="B1055" s="1832"/>
      <c r="D1055" s="2" t="str">
        <f t="shared" si="15"/>
        <v>OK</v>
      </c>
    </row>
    <row r="1056" spans="1:5" x14ac:dyDescent="0.2">
      <c r="A1056" s="10">
        <v>995</v>
      </c>
      <c r="B1056" s="1832"/>
      <c r="C1056" s="2" t="s">
        <v>569</v>
      </c>
      <c r="D1056" s="4" t="s">
        <v>1997</v>
      </c>
      <c r="E1056" s="4" t="s">
        <v>1996</v>
      </c>
    </row>
    <row r="1057" spans="1:4" x14ac:dyDescent="0.2">
      <c r="A1057" s="10">
        <v>996</v>
      </c>
      <c r="B1057" s="1832"/>
      <c r="C1057" s="2" t="s">
        <v>569</v>
      </c>
      <c r="D1057" s="2" t="str">
        <f t="shared" si="15"/>
        <v>OK</v>
      </c>
    </row>
    <row r="1058" spans="1:4" x14ac:dyDescent="0.2">
      <c r="A1058" s="10">
        <v>997</v>
      </c>
      <c r="B1058" s="1832"/>
      <c r="D1058" s="2" t="str">
        <f t="shared" si="15"/>
        <v>OK</v>
      </c>
    </row>
    <row r="1059" spans="1:4" x14ac:dyDescent="0.2">
      <c r="A1059" s="10">
        <v>998</v>
      </c>
      <c r="B1059" s="1832"/>
      <c r="D1059" s="2" t="str">
        <f t="shared" si="15"/>
        <v>OK</v>
      </c>
    </row>
    <row r="1060" spans="1:4" x14ac:dyDescent="0.2">
      <c r="A1060" s="10">
        <v>999</v>
      </c>
      <c r="B1060" s="1832"/>
      <c r="D1060" s="2" t="str">
        <f t="shared" si="15"/>
        <v>OK</v>
      </c>
    </row>
    <row r="1061" spans="1:4" x14ac:dyDescent="0.2">
      <c r="A1061" s="10">
        <v>1000</v>
      </c>
      <c r="B1061" s="1832"/>
      <c r="D1061" s="2" t="str">
        <f t="shared" si="15"/>
        <v>OK</v>
      </c>
    </row>
    <row r="1062" spans="1:4" x14ac:dyDescent="0.2">
      <c r="A1062" s="10">
        <v>1001</v>
      </c>
      <c r="B1062" s="1832"/>
      <c r="D1062" s="2" t="str">
        <f t="shared" si="15"/>
        <v>OK</v>
      </c>
    </row>
    <row r="1063" spans="1:4" x14ac:dyDescent="0.2">
      <c r="A1063" s="10">
        <v>1002</v>
      </c>
      <c r="B1063" s="1833"/>
      <c r="C1063" s="9"/>
      <c r="D1063" s="2" t="str">
        <f t="shared" si="15"/>
        <v>OK</v>
      </c>
    </row>
    <row r="1064" spans="1:4" x14ac:dyDescent="0.2">
      <c r="A1064" s="10">
        <v>1003</v>
      </c>
      <c r="B1064" s="1832"/>
      <c r="D1064" s="2" t="str">
        <f t="shared" si="15"/>
        <v>OK</v>
      </c>
    </row>
    <row r="1065" spans="1:4" x14ac:dyDescent="0.2">
      <c r="A1065" s="10">
        <v>1004</v>
      </c>
      <c r="B1065" s="1832"/>
      <c r="D1065" s="2" t="str">
        <f t="shared" si="15"/>
        <v>OK</v>
      </c>
    </row>
    <row r="1066" spans="1:4" x14ac:dyDescent="0.2">
      <c r="A1066" s="10">
        <v>1005</v>
      </c>
      <c r="B1066" s="1832"/>
      <c r="D1066" s="2" t="str">
        <f t="shared" si="15"/>
        <v>OK</v>
      </c>
    </row>
    <row r="1067" spans="1:4" x14ac:dyDescent="0.2">
      <c r="A1067" s="10">
        <v>1006</v>
      </c>
      <c r="B1067" s="1832"/>
      <c r="D1067" s="2" t="str">
        <f t="shared" si="15"/>
        <v>OK</v>
      </c>
    </row>
    <row r="1068" spans="1:4" x14ac:dyDescent="0.2">
      <c r="A1068" s="10">
        <v>1007</v>
      </c>
      <c r="B1068" s="1832"/>
      <c r="D1068" s="2" t="str">
        <f t="shared" si="15"/>
        <v>OK</v>
      </c>
    </row>
    <row r="1069" spans="1:4" x14ac:dyDescent="0.2">
      <c r="A1069" s="10">
        <v>1008</v>
      </c>
      <c r="B1069" s="1832"/>
      <c r="D1069" s="2" t="str">
        <f t="shared" si="15"/>
        <v>OK</v>
      </c>
    </row>
    <row r="1070" spans="1:4" x14ac:dyDescent="0.2">
      <c r="A1070" s="10">
        <v>1009</v>
      </c>
      <c r="B1070" s="1832"/>
      <c r="D1070" s="2" t="str">
        <f t="shared" si="15"/>
        <v>OK</v>
      </c>
    </row>
    <row r="1071" spans="1:4" x14ac:dyDescent="0.2">
      <c r="A1071" s="10">
        <v>1010</v>
      </c>
      <c r="B1071" s="1832"/>
      <c r="D1071" s="2" t="str">
        <f t="shared" si="15"/>
        <v>OK</v>
      </c>
    </row>
    <row r="1072" spans="1:4" x14ac:dyDescent="0.2">
      <c r="A1072" s="10">
        <v>1011</v>
      </c>
      <c r="B1072" s="1832"/>
      <c r="D1072" s="2" t="str">
        <f t="shared" si="15"/>
        <v>OK</v>
      </c>
    </row>
    <row r="1073" spans="1:4" x14ac:dyDescent="0.2">
      <c r="A1073" s="10">
        <v>1012</v>
      </c>
      <c r="B1073" s="1832"/>
      <c r="D1073" s="2" t="str">
        <f t="shared" si="15"/>
        <v>OK</v>
      </c>
    </row>
    <row r="1074" spans="1:4" x14ac:dyDescent="0.2">
      <c r="A1074" s="10">
        <v>1013</v>
      </c>
      <c r="B1074" s="1832"/>
      <c r="D1074" s="2" t="str">
        <f t="shared" si="15"/>
        <v>OK</v>
      </c>
    </row>
    <row r="1075" spans="1:4" x14ac:dyDescent="0.2">
      <c r="A1075" s="10">
        <v>1014</v>
      </c>
      <c r="B1075" s="1832"/>
      <c r="D1075" s="2" t="str">
        <f t="shared" si="15"/>
        <v>OK</v>
      </c>
    </row>
    <row r="1076" spans="1:4" x14ac:dyDescent="0.2">
      <c r="A1076" s="10">
        <v>1015</v>
      </c>
      <c r="B1076" s="1832"/>
      <c r="D1076" s="2" t="str">
        <f t="shared" si="15"/>
        <v>OK</v>
      </c>
    </row>
    <row r="1077" spans="1:4" x14ac:dyDescent="0.2">
      <c r="A1077" s="10">
        <v>1016</v>
      </c>
      <c r="B1077" s="1832"/>
      <c r="D1077" s="2" t="str">
        <f t="shared" si="15"/>
        <v>OK</v>
      </c>
    </row>
    <row r="1078" spans="1:4" x14ac:dyDescent="0.2">
      <c r="A1078" s="10">
        <v>1017</v>
      </c>
      <c r="B1078" s="1832"/>
      <c r="C1078" s="2" t="s">
        <v>569</v>
      </c>
      <c r="D1078" s="2" t="str">
        <f t="shared" si="15"/>
        <v>OK</v>
      </c>
    </row>
    <row r="1079" spans="1:4" x14ac:dyDescent="0.2">
      <c r="A1079" s="10">
        <v>1018</v>
      </c>
      <c r="B1079" s="1832"/>
      <c r="D1079" s="2" t="str">
        <f t="shared" si="15"/>
        <v>OK</v>
      </c>
    </row>
    <row r="1080" spans="1:4" x14ac:dyDescent="0.2">
      <c r="A1080" s="10">
        <v>1019</v>
      </c>
      <c r="B1080" s="1832"/>
      <c r="D1080" s="2" t="str">
        <f t="shared" si="15"/>
        <v>OK</v>
      </c>
    </row>
    <row r="1081" spans="1:4" x14ac:dyDescent="0.2">
      <c r="A1081" s="10">
        <v>1020</v>
      </c>
      <c r="B1081" s="1832"/>
      <c r="D1081" s="2" t="str">
        <f t="shared" si="15"/>
        <v>OK</v>
      </c>
    </row>
    <row r="1082" spans="1:4" x14ac:dyDescent="0.2">
      <c r="A1082" s="10">
        <v>1021</v>
      </c>
      <c r="B1082" s="1832"/>
      <c r="D1082" s="2" t="str">
        <f t="shared" si="15"/>
        <v>OK</v>
      </c>
    </row>
    <row r="1083" spans="1:4" x14ac:dyDescent="0.2">
      <c r="A1083" s="10">
        <v>1022</v>
      </c>
      <c r="B1083" s="1832"/>
      <c r="D1083" s="2" t="str">
        <f t="shared" si="15"/>
        <v>OK</v>
      </c>
    </row>
    <row r="1084" spans="1:4" x14ac:dyDescent="0.2">
      <c r="A1084" s="10">
        <v>1023</v>
      </c>
      <c r="B1084" s="1832"/>
      <c r="D1084" s="2" t="str">
        <f t="shared" si="15"/>
        <v>OK</v>
      </c>
    </row>
    <row r="1085" spans="1:4" x14ac:dyDescent="0.2">
      <c r="A1085" s="10">
        <v>1024</v>
      </c>
      <c r="B1085" s="1832"/>
      <c r="D1085" s="2" t="str">
        <f t="shared" si="15"/>
        <v>OK</v>
      </c>
    </row>
    <row r="1086" spans="1:4" x14ac:dyDescent="0.2">
      <c r="A1086" s="10">
        <v>1025</v>
      </c>
      <c r="B1086" s="1832"/>
      <c r="C1086" s="2" t="s">
        <v>569</v>
      </c>
      <c r="D1086" s="2" t="str">
        <f t="shared" si="15"/>
        <v>OK</v>
      </c>
    </row>
    <row r="1087" spans="1:4" x14ac:dyDescent="0.2">
      <c r="A1087" s="10">
        <v>1026</v>
      </c>
      <c r="B1087" s="1832"/>
      <c r="C1087" s="2" t="s">
        <v>569</v>
      </c>
      <c r="D1087" s="2" t="str">
        <f t="shared" ref="D1087:D1150" si="16">IF(ISBLANK(B1087),"OK",IF(A1087-B1087=0,"OK","Error?"))</f>
        <v>OK</v>
      </c>
    </row>
    <row r="1088" spans="1:4" x14ac:dyDescent="0.2">
      <c r="A1088" s="10">
        <v>1027</v>
      </c>
      <c r="B1088" s="1832"/>
      <c r="D1088" s="2" t="str">
        <f t="shared" si="16"/>
        <v>OK</v>
      </c>
    </row>
    <row r="1089" spans="1:4" x14ac:dyDescent="0.2">
      <c r="A1089" s="10">
        <v>1028</v>
      </c>
      <c r="B1089" s="1832"/>
      <c r="D1089" s="2" t="str">
        <f t="shared" si="16"/>
        <v>OK</v>
      </c>
    </row>
    <row r="1090" spans="1:4" x14ac:dyDescent="0.2">
      <c r="A1090" s="10">
        <v>1029</v>
      </c>
      <c r="B1090" s="1832"/>
      <c r="D1090" s="2" t="str">
        <f t="shared" si="16"/>
        <v>OK</v>
      </c>
    </row>
    <row r="1091" spans="1:4" x14ac:dyDescent="0.2">
      <c r="A1091" s="10">
        <v>1030</v>
      </c>
      <c r="B1091" s="1832"/>
      <c r="D1091" s="2" t="str">
        <f t="shared" si="16"/>
        <v>OK</v>
      </c>
    </row>
    <row r="1092" spans="1:4" x14ac:dyDescent="0.2">
      <c r="A1092" s="10">
        <v>1031</v>
      </c>
      <c r="B1092" s="1832"/>
      <c r="D1092" s="2" t="str">
        <f t="shared" si="16"/>
        <v>OK</v>
      </c>
    </row>
    <row r="1093" spans="1:4" x14ac:dyDescent="0.2">
      <c r="A1093" s="5">
        <v>1032</v>
      </c>
      <c r="B1093" s="1832">
        <f>'Expenditures 15-22'!K5</f>
        <v>3344757</v>
      </c>
      <c r="C1093" s="2" t="s">
        <v>569</v>
      </c>
      <c r="D1093" s="2" t="str">
        <f t="shared" si="16"/>
        <v>Error?</v>
      </c>
    </row>
    <row r="1094" spans="1:4" x14ac:dyDescent="0.2">
      <c r="A1094" s="5">
        <v>1033</v>
      </c>
      <c r="B1094" s="1832">
        <f>'Expenditures 15-22'!K16</f>
        <v>0</v>
      </c>
      <c r="C1094" s="2" t="s">
        <v>569</v>
      </c>
      <c r="D1094" s="2" t="str">
        <f t="shared" si="16"/>
        <v>Error?</v>
      </c>
    </row>
    <row r="1095" spans="1:4" x14ac:dyDescent="0.2">
      <c r="A1095" s="10">
        <v>1034</v>
      </c>
      <c r="B1095" s="1832"/>
      <c r="D1095" s="2" t="str">
        <f t="shared" si="16"/>
        <v>OK</v>
      </c>
    </row>
    <row r="1096" spans="1:4" x14ac:dyDescent="0.2">
      <c r="A1096" s="10">
        <v>1035</v>
      </c>
      <c r="B1096" s="1832"/>
      <c r="D1096" s="2" t="str">
        <f t="shared" si="16"/>
        <v>OK</v>
      </c>
    </row>
    <row r="1097" spans="1:4" x14ac:dyDescent="0.2">
      <c r="A1097" s="10">
        <v>1036</v>
      </c>
      <c r="B1097" s="1832"/>
      <c r="D1097" s="2" t="str">
        <f t="shared" si="16"/>
        <v>OK</v>
      </c>
    </row>
    <row r="1098" spans="1:4" x14ac:dyDescent="0.2">
      <c r="A1098" s="10">
        <v>1037</v>
      </c>
      <c r="B1098" s="1832"/>
      <c r="D1098" s="2" t="str">
        <f t="shared" si="16"/>
        <v>OK</v>
      </c>
    </row>
    <row r="1099" spans="1:4" x14ac:dyDescent="0.2">
      <c r="A1099" s="10">
        <v>1038</v>
      </c>
      <c r="B1099" s="1832"/>
      <c r="D1099" s="2" t="str">
        <f t="shared" si="16"/>
        <v>OK</v>
      </c>
    </row>
    <row r="1100" spans="1:4" x14ac:dyDescent="0.2">
      <c r="A1100" s="5">
        <v>1039</v>
      </c>
      <c r="B1100" s="1832">
        <f>'Expenditures 15-22'!K18</f>
        <v>0</v>
      </c>
      <c r="C1100" s="2" t="s">
        <v>569</v>
      </c>
      <c r="D1100" s="2" t="str">
        <f t="shared" si="16"/>
        <v>Error?</v>
      </c>
    </row>
    <row r="1101" spans="1:4" x14ac:dyDescent="0.2">
      <c r="A1101" s="10">
        <v>1040</v>
      </c>
      <c r="B1101" s="1832"/>
      <c r="D1101" s="2" t="str">
        <f t="shared" si="16"/>
        <v>OK</v>
      </c>
    </row>
    <row r="1102" spans="1:4" x14ac:dyDescent="0.2">
      <c r="A1102" s="10">
        <v>1041</v>
      </c>
      <c r="B1102" s="1832"/>
      <c r="D1102" s="2" t="str">
        <f t="shared" si="16"/>
        <v>OK</v>
      </c>
    </row>
    <row r="1103" spans="1:4" x14ac:dyDescent="0.2">
      <c r="A1103" s="10">
        <v>1042</v>
      </c>
      <c r="B1103" s="1832"/>
      <c r="D1103" s="2" t="str">
        <f t="shared" si="16"/>
        <v>OK</v>
      </c>
    </row>
    <row r="1104" spans="1:4" x14ac:dyDescent="0.2">
      <c r="A1104" s="5">
        <v>1043</v>
      </c>
      <c r="B1104" s="1832">
        <f>'Expenditures 15-22'!K12</f>
        <v>0</v>
      </c>
      <c r="C1104" s="2" t="s">
        <v>569</v>
      </c>
      <c r="D1104" s="2" t="str">
        <f t="shared" si="16"/>
        <v>Error?</v>
      </c>
    </row>
    <row r="1105" spans="1:4" x14ac:dyDescent="0.2">
      <c r="A1105" s="5">
        <v>1044</v>
      </c>
      <c r="B1105" s="1832">
        <f>'Expenditures 15-22'!K13</f>
        <v>145061</v>
      </c>
      <c r="C1105" s="2" t="s">
        <v>569</v>
      </c>
      <c r="D1105" s="2" t="str">
        <f t="shared" si="16"/>
        <v>Error?</v>
      </c>
    </row>
    <row r="1106" spans="1:4" x14ac:dyDescent="0.2">
      <c r="A1106" s="5">
        <v>1045</v>
      </c>
      <c r="B1106" s="1832">
        <f>'Expenditures 15-22'!K14</f>
        <v>106415</v>
      </c>
      <c r="C1106" s="2" t="s">
        <v>569</v>
      </c>
      <c r="D1106" s="2" t="str">
        <f t="shared" si="16"/>
        <v>Error?</v>
      </c>
    </row>
    <row r="1107" spans="1:4" x14ac:dyDescent="0.2">
      <c r="A1107" s="5">
        <v>1046</v>
      </c>
      <c r="B1107" s="1832">
        <f>'Expenditures 15-22'!K15</f>
        <v>0</v>
      </c>
      <c r="C1107" s="2" t="s">
        <v>569</v>
      </c>
      <c r="D1107" s="2" t="str">
        <f t="shared" si="16"/>
        <v>Error?</v>
      </c>
    </row>
    <row r="1108" spans="1:4" x14ac:dyDescent="0.2">
      <c r="A1108" s="5">
        <v>1047</v>
      </c>
      <c r="B1108" s="1832">
        <f>'Expenditures 15-22'!K33</f>
        <v>4168188</v>
      </c>
      <c r="C1108" s="2" t="s">
        <v>569</v>
      </c>
      <c r="D1108" s="2" t="str">
        <f t="shared" si="16"/>
        <v>Error?</v>
      </c>
    </row>
    <row r="1109" spans="1:4" x14ac:dyDescent="0.2">
      <c r="A1109" s="5">
        <v>1048</v>
      </c>
      <c r="B1109" s="1832">
        <f>'Expenditures 15-22'!K36</f>
        <v>0</v>
      </c>
      <c r="C1109" s="2" t="s">
        <v>569</v>
      </c>
      <c r="D1109" s="2" t="str">
        <f t="shared" si="16"/>
        <v>Error?</v>
      </c>
    </row>
    <row r="1110" spans="1:4" x14ac:dyDescent="0.2">
      <c r="A1110" s="5">
        <v>1049</v>
      </c>
      <c r="B1110" s="1832">
        <f>'Expenditures 15-22'!K37</f>
        <v>86881</v>
      </c>
      <c r="C1110" s="2" t="s">
        <v>569</v>
      </c>
      <c r="D1110" s="2" t="str">
        <f t="shared" si="16"/>
        <v>Error?</v>
      </c>
    </row>
    <row r="1111" spans="1:4" x14ac:dyDescent="0.2">
      <c r="A1111" s="5">
        <v>1050</v>
      </c>
      <c r="B1111" s="1832">
        <f>'Expenditures 15-22'!K38</f>
        <v>34944</v>
      </c>
      <c r="C1111" s="2" t="s">
        <v>569</v>
      </c>
      <c r="D1111" s="2" t="str">
        <f t="shared" si="16"/>
        <v>Error?</v>
      </c>
    </row>
    <row r="1112" spans="1:4" x14ac:dyDescent="0.2">
      <c r="A1112" s="5">
        <v>1051</v>
      </c>
      <c r="B1112" s="1832">
        <f>'Expenditures 15-22'!K39</f>
        <v>0</v>
      </c>
      <c r="C1112" s="2" t="s">
        <v>569</v>
      </c>
      <c r="D1112" s="2" t="str">
        <f t="shared" si="16"/>
        <v>Error?</v>
      </c>
    </row>
    <row r="1113" spans="1:4" x14ac:dyDescent="0.2">
      <c r="A1113" s="5">
        <v>1052</v>
      </c>
      <c r="B1113" s="1832">
        <f>'Expenditures 15-22'!K40</f>
        <v>19320</v>
      </c>
      <c r="C1113" s="2" t="s">
        <v>569</v>
      </c>
      <c r="D1113" s="2" t="str">
        <f t="shared" si="16"/>
        <v>Error?</v>
      </c>
    </row>
    <row r="1114" spans="1:4" x14ac:dyDescent="0.2">
      <c r="A1114" s="5">
        <v>1053</v>
      </c>
      <c r="B1114" s="1832">
        <f>'Expenditures 15-22'!K41</f>
        <v>15967</v>
      </c>
      <c r="C1114" s="2" t="s">
        <v>569</v>
      </c>
      <c r="D1114" s="2" t="str">
        <f t="shared" si="16"/>
        <v>Error?</v>
      </c>
    </row>
    <row r="1115" spans="1:4" x14ac:dyDescent="0.2">
      <c r="A1115" s="5">
        <v>1054</v>
      </c>
      <c r="B1115" s="1832">
        <f>'Expenditures 15-22'!K42</f>
        <v>157112</v>
      </c>
      <c r="C1115" s="2" t="s">
        <v>569</v>
      </c>
      <c r="D1115" s="2" t="str">
        <f t="shared" si="16"/>
        <v>Error?</v>
      </c>
    </row>
    <row r="1116" spans="1:4" x14ac:dyDescent="0.2">
      <c r="A1116" s="5">
        <v>1055</v>
      </c>
      <c r="B1116" s="1832">
        <f>'Expenditures 15-22'!K44</f>
        <v>46498</v>
      </c>
      <c r="C1116" s="2" t="s">
        <v>569</v>
      </c>
      <c r="D1116" s="2" t="str">
        <f t="shared" si="16"/>
        <v>Error?</v>
      </c>
    </row>
    <row r="1117" spans="1:4" x14ac:dyDescent="0.2">
      <c r="A1117" s="5">
        <v>1056</v>
      </c>
      <c r="B1117" s="1832">
        <f>'Expenditures 15-22'!K45</f>
        <v>83867</v>
      </c>
      <c r="C1117" s="2" t="s">
        <v>569</v>
      </c>
      <c r="D1117" s="2" t="str">
        <f t="shared" si="16"/>
        <v>Error?</v>
      </c>
    </row>
    <row r="1118" spans="1:4" x14ac:dyDescent="0.2">
      <c r="A1118" s="5">
        <v>1057</v>
      </c>
      <c r="B1118" s="1832">
        <f>'Expenditures 15-22'!K46</f>
        <v>0</v>
      </c>
      <c r="C1118" s="2" t="s">
        <v>569</v>
      </c>
      <c r="D1118" s="2" t="str">
        <f t="shared" si="16"/>
        <v>Error?</v>
      </c>
    </row>
    <row r="1119" spans="1:4" x14ac:dyDescent="0.2">
      <c r="A1119" s="5">
        <v>1058</v>
      </c>
      <c r="B1119" s="1832">
        <f>'Expenditures 15-22'!K47</f>
        <v>130365</v>
      </c>
      <c r="C1119" s="2" t="s">
        <v>569</v>
      </c>
      <c r="D1119" s="2" t="str">
        <f t="shared" si="16"/>
        <v>Error?</v>
      </c>
    </row>
    <row r="1120" spans="1:4" x14ac:dyDescent="0.2">
      <c r="A1120" s="5">
        <v>1059</v>
      </c>
      <c r="B1120" s="1832">
        <f>'Expenditures 15-22'!K49</f>
        <v>46199</v>
      </c>
      <c r="C1120" s="2" t="s">
        <v>569</v>
      </c>
      <c r="D1120" s="2" t="str">
        <f t="shared" si="16"/>
        <v>Error?</v>
      </c>
    </row>
    <row r="1121" spans="1:4" x14ac:dyDescent="0.2">
      <c r="A1121" s="5">
        <v>1060</v>
      </c>
      <c r="B1121" s="1832">
        <f>'Expenditures 15-22'!K50</f>
        <v>136418</v>
      </c>
      <c r="C1121" s="2" t="s">
        <v>569</v>
      </c>
      <c r="D1121" s="2" t="str">
        <f t="shared" si="16"/>
        <v>Error?</v>
      </c>
    </row>
    <row r="1122" spans="1:4" x14ac:dyDescent="0.2">
      <c r="A1122" s="5">
        <v>1061</v>
      </c>
      <c r="B1122" s="1832">
        <f>'Expenditures 15-22'!K53</f>
        <v>182617</v>
      </c>
      <c r="C1122" s="2" t="s">
        <v>569</v>
      </c>
      <c r="D1122" s="2" t="str">
        <f t="shared" si="16"/>
        <v>Error?</v>
      </c>
    </row>
    <row r="1123" spans="1:4" x14ac:dyDescent="0.2">
      <c r="A1123" s="5">
        <v>1062</v>
      </c>
      <c r="B1123" s="1832">
        <f>'Expenditures 15-22'!K55</f>
        <v>398783</v>
      </c>
      <c r="C1123" s="2" t="s">
        <v>569</v>
      </c>
      <c r="D1123" s="2" t="str">
        <f t="shared" si="16"/>
        <v>Error?</v>
      </c>
    </row>
    <row r="1124" spans="1:4" x14ac:dyDescent="0.2">
      <c r="A1124" s="5">
        <v>1063</v>
      </c>
      <c r="B1124" s="1832">
        <f>'Expenditures 15-22'!K56</f>
        <v>0</v>
      </c>
      <c r="C1124" s="2" t="s">
        <v>569</v>
      </c>
      <c r="D1124" s="2" t="str">
        <f t="shared" si="16"/>
        <v>Error?</v>
      </c>
    </row>
    <row r="1125" spans="1:4" x14ac:dyDescent="0.2">
      <c r="A1125" s="5">
        <v>1064</v>
      </c>
      <c r="B1125" s="1832">
        <f>'Expenditures 15-22'!K57</f>
        <v>398783</v>
      </c>
      <c r="C1125" s="2" t="s">
        <v>569</v>
      </c>
      <c r="D1125" s="2" t="str">
        <f t="shared" si="16"/>
        <v>Error?</v>
      </c>
    </row>
    <row r="1126" spans="1:4" x14ac:dyDescent="0.2">
      <c r="A1126" s="5">
        <v>1065</v>
      </c>
      <c r="B1126" s="1832">
        <f>'Expenditures 15-22'!K59</f>
        <v>0</v>
      </c>
      <c r="C1126" s="2" t="s">
        <v>569</v>
      </c>
      <c r="D1126" s="2" t="str">
        <f t="shared" si="16"/>
        <v>Error?</v>
      </c>
    </row>
    <row r="1127" spans="1:4" x14ac:dyDescent="0.2">
      <c r="A1127" s="5">
        <v>1066</v>
      </c>
      <c r="B1127" s="1832">
        <f>'Expenditures 15-22'!K60</f>
        <v>58095</v>
      </c>
      <c r="C1127" s="2" t="s">
        <v>569</v>
      </c>
      <c r="D1127" s="2" t="str">
        <f t="shared" si="16"/>
        <v>Error?</v>
      </c>
    </row>
    <row r="1128" spans="1:4" x14ac:dyDescent="0.2">
      <c r="A1128" s="5">
        <v>1067</v>
      </c>
      <c r="B1128" s="1832">
        <f>'Expenditures 15-22'!K61</f>
        <v>85910</v>
      </c>
      <c r="C1128" s="2" t="s">
        <v>569</v>
      </c>
      <c r="D1128" s="2" t="str">
        <f t="shared" si="16"/>
        <v>Error?</v>
      </c>
    </row>
    <row r="1129" spans="1:4" x14ac:dyDescent="0.2">
      <c r="A1129" s="5">
        <v>1068</v>
      </c>
      <c r="B1129" s="1832">
        <f>'Expenditures 15-22'!K62</f>
        <v>4489</v>
      </c>
      <c r="C1129" s="2" t="s">
        <v>569</v>
      </c>
      <c r="D1129" s="2" t="str">
        <f t="shared" si="16"/>
        <v>Error?</v>
      </c>
    </row>
    <row r="1130" spans="1:4" x14ac:dyDescent="0.2">
      <c r="A1130" s="5">
        <v>1069</v>
      </c>
      <c r="B1130" s="1832">
        <f>'Expenditures 15-22'!K63</f>
        <v>376912</v>
      </c>
      <c r="C1130" s="2" t="s">
        <v>569</v>
      </c>
      <c r="D1130" s="2" t="str">
        <f t="shared" si="16"/>
        <v>Error?</v>
      </c>
    </row>
    <row r="1131" spans="1:4" x14ac:dyDescent="0.2">
      <c r="A1131" s="5">
        <v>1070</v>
      </c>
      <c r="B1131" s="1832">
        <f>'Expenditures 15-22'!K64</f>
        <v>0</v>
      </c>
      <c r="C1131" s="2" t="s">
        <v>569</v>
      </c>
      <c r="D1131" s="2" t="str">
        <f t="shared" si="16"/>
        <v>Error?</v>
      </c>
    </row>
    <row r="1132" spans="1:4" x14ac:dyDescent="0.2">
      <c r="A1132" s="10">
        <v>1071</v>
      </c>
      <c r="B1132" s="1832"/>
      <c r="D1132" s="2" t="str">
        <f t="shared" si="16"/>
        <v>OK</v>
      </c>
    </row>
    <row r="1133" spans="1:4" x14ac:dyDescent="0.2">
      <c r="A1133" s="5">
        <v>1072</v>
      </c>
      <c r="B1133" s="1832">
        <f>'Expenditures 15-22'!K65</f>
        <v>525406</v>
      </c>
      <c r="C1133" s="2" t="s">
        <v>569</v>
      </c>
      <c r="D1133" s="2" t="str">
        <f t="shared" si="16"/>
        <v>Error?</v>
      </c>
    </row>
    <row r="1134" spans="1:4" x14ac:dyDescent="0.2">
      <c r="A1134" s="5">
        <v>1073</v>
      </c>
      <c r="B1134" s="1832">
        <f>'Expenditures 15-22'!K67</f>
        <v>0</v>
      </c>
      <c r="C1134" s="2" t="s">
        <v>569</v>
      </c>
      <c r="D1134" s="2" t="str">
        <f t="shared" si="16"/>
        <v>Error?</v>
      </c>
    </row>
    <row r="1135" spans="1:4" x14ac:dyDescent="0.2">
      <c r="A1135" s="5">
        <v>1074</v>
      </c>
      <c r="B1135" s="1832">
        <f>'Expenditures 15-22'!K68</f>
        <v>0</v>
      </c>
      <c r="C1135" s="2" t="s">
        <v>569</v>
      </c>
      <c r="D1135" s="2" t="str">
        <f t="shared" si="16"/>
        <v>Error?</v>
      </c>
    </row>
    <row r="1136" spans="1:4" x14ac:dyDescent="0.2">
      <c r="A1136" s="5">
        <v>1075</v>
      </c>
      <c r="B1136" s="1832">
        <f>'Expenditures 15-22'!K69</f>
        <v>0</v>
      </c>
      <c r="C1136" s="2" t="s">
        <v>569</v>
      </c>
      <c r="D1136" s="2" t="str">
        <f t="shared" si="16"/>
        <v>Error?</v>
      </c>
    </row>
    <row r="1137" spans="1:4" x14ac:dyDescent="0.2">
      <c r="A1137" s="5">
        <v>1076</v>
      </c>
      <c r="B1137" s="1832">
        <f>'Expenditures 15-22'!K70</f>
        <v>0</v>
      </c>
      <c r="C1137" s="2" t="s">
        <v>569</v>
      </c>
      <c r="D1137" s="2" t="str">
        <f t="shared" si="16"/>
        <v>Error?</v>
      </c>
    </row>
    <row r="1138" spans="1:4" x14ac:dyDescent="0.2">
      <c r="A1138" s="10">
        <v>1077</v>
      </c>
      <c r="B1138" s="1832"/>
      <c r="D1138" s="2" t="str">
        <f t="shared" si="16"/>
        <v>OK</v>
      </c>
    </row>
    <row r="1139" spans="1:4" x14ac:dyDescent="0.2">
      <c r="A1139" s="5">
        <v>1078</v>
      </c>
      <c r="B1139" s="1832">
        <f>'Expenditures 15-22'!K71</f>
        <v>0</v>
      </c>
      <c r="C1139" s="2" t="s">
        <v>569</v>
      </c>
      <c r="D1139" s="2" t="str">
        <f t="shared" si="16"/>
        <v>Error?</v>
      </c>
    </row>
    <row r="1140" spans="1:4" x14ac:dyDescent="0.2">
      <c r="A1140" s="10">
        <v>1079</v>
      </c>
      <c r="B1140" s="1832"/>
      <c r="D1140" s="2" t="str">
        <f t="shared" si="16"/>
        <v>OK</v>
      </c>
    </row>
    <row r="1141" spans="1:4" x14ac:dyDescent="0.2">
      <c r="A1141" s="5">
        <v>1080</v>
      </c>
      <c r="B1141" s="1832">
        <f>'Expenditures 15-22'!K72</f>
        <v>0</v>
      </c>
      <c r="C1141" s="2" t="s">
        <v>569</v>
      </c>
      <c r="D1141" s="2" t="str">
        <f t="shared" si="16"/>
        <v>Error?</v>
      </c>
    </row>
    <row r="1142" spans="1:4" x14ac:dyDescent="0.2">
      <c r="A1142" s="5">
        <v>1081</v>
      </c>
      <c r="B1142" s="1832">
        <f>'Expenditures 15-22'!K73</f>
        <v>0</v>
      </c>
      <c r="C1142" s="2" t="s">
        <v>569</v>
      </c>
      <c r="D1142" s="2" t="str">
        <f t="shared" si="16"/>
        <v>Error?</v>
      </c>
    </row>
    <row r="1143" spans="1:4" x14ac:dyDescent="0.2">
      <c r="A1143" s="5">
        <v>1082</v>
      </c>
      <c r="B1143" s="1832">
        <f>'Expenditures 15-22'!K74</f>
        <v>1394283</v>
      </c>
      <c r="C1143" s="2" t="s">
        <v>569</v>
      </c>
      <c r="D1143" s="2" t="str">
        <f t="shared" si="16"/>
        <v>Error?</v>
      </c>
    </row>
    <row r="1144" spans="1:4" x14ac:dyDescent="0.2">
      <c r="A1144" s="5">
        <v>1083</v>
      </c>
      <c r="B1144" s="1832">
        <f>'Expenditures 15-22'!K75</f>
        <v>0</v>
      </c>
      <c r="C1144" s="2" t="s">
        <v>569</v>
      </c>
      <c r="D1144" s="2" t="str">
        <f t="shared" si="16"/>
        <v>Error?</v>
      </c>
    </row>
    <row r="1145" spans="1:4" x14ac:dyDescent="0.2">
      <c r="A1145" s="5">
        <v>1084</v>
      </c>
      <c r="B1145" s="1832">
        <f>'Expenditures 15-22'!K102</f>
        <v>720364</v>
      </c>
      <c r="C1145" s="2" t="s">
        <v>569</v>
      </c>
      <c r="D1145" s="2" t="str">
        <f t="shared" si="16"/>
        <v>Error?</v>
      </c>
    </row>
    <row r="1146" spans="1:4" x14ac:dyDescent="0.2">
      <c r="A1146" s="5">
        <v>1085</v>
      </c>
      <c r="B1146" s="1832">
        <f>'Expenditures 15-22'!K105</f>
        <v>0</v>
      </c>
      <c r="C1146" s="2" t="s">
        <v>569</v>
      </c>
      <c r="D1146" s="2" t="str">
        <f t="shared" si="16"/>
        <v>Error?</v>
      </c>
    </row>
    <row r="1147" spans="1:4" x14ac:dyDescent="0.2">
      <c r="A1147" s="5">
        <v>1086</v>
      </c>
      <c r="B1147" s="1832">
        <f>'Expenditures 15-22'!K106</f>
        <v>0</v>
      </c>
      <c r="C1147" s="2" t="s">
        <v>569</v>
      </c>
      <c r="D1147" s="2" t="str">
        <f t="shared" si="16"/>
        <v>Error?</v>
      </c>
    </row>
    <row r="1148" spans="1:4" x14ac:dyDescent="0.2">
      <c r="A1148" s="10">
        <v>1087</v>
      </c>
      <c r="B1148" s="1832"/>
      <c r="C1148" s="2" t="s">
        <v>569</v>
      </c>
      <c r="D1148" s="2" t="str">
        <f t="shared" si="16"/>
        <v>OK</v>
      </c>
    </row>
    <row r="1149" spans="1:4" x14ac:dyDescent="0.2">
      <c r="A1149" s="5">
        <v>1088</v>
      </c>
      <c r="B1149" s="1832">
        <f>'Expenditures 15-22'!K109</f>
        <v>0</v>
      </c>
      <c r="C1149" s="2" t="s">
        <v>569</v>
      </c>
      <c r="D1149" s="2" t="str">
        <f t="shared" si="16"/>
        <v>Error?</v>
      </c>
    </row>
    <row r="1150" spans="1:4" x14ac:dyDescent="0.2">
      <c r="A1150" s="10">
        <v>1089</v>
      </c>
      <c r="B1150" s="1832"/>
      <c r="D1150" s="2" t="str">
        <f t="shared" si="16"/>
        <v>OK</v>
      </c>
    </row>
    <row r="1151" spans="1:4" x14ac:dyDescent="0.2">
      <c r="A1151" s="5">
        <v>1090</v>
      </c>
      <c r="B1151" s="1832">
        <f>'Expenditures 15-22'!K110</f>
        <v>0</v>
      </c>
      <c r="C1151" s="2" t="s">
        <v>569</v>
      </c>
      <c r="D1151" s="2" t="str">
        <f t="shared" ref="D1151:D1214" si="17">IF(ISBLANK(B1151),"OK",IF(A1151-B1151=0,"OK","Error?"))</f>
        <v>Error?</v>
      </c>
    </row>
    <row r="1152" spans="1:4" x14ac:dyDescent="0.2">
      <c r="A1152" s="5">
        <v>1091</v>
      </c>
      <c r="B1152" s="1832">
        <f>'Expenditures 15-22'!K114</f>
        <v>6282835</v>
      </c>
      <c r="C1152" s="2" t="s">
        <v>569</v>
      </c>
      <c r="D1152" s="2" t="str">
        <f t="shared" si="17"/>
        <v>Error?</v>
      </c>
    </row>
    <row r="1153" spans="1:4" x14ac:dyDescent="0.2">
      <c r="A1153" s="5">
        <v>1092</v>
      </c>
      <c r="B1153" s="1832">
        <f>'Expenditures 15-22'!K115</f>
        <v>-390454</v>
      </c>
      <c r="C1153" s="2" t="s">
        <v>569</v>
      </c>
      <c r="D1153" s="2" t="str">
        <f t="shared" si="17"/>
        <v>Error?</v>
      </c>
    </row>
    <row r="1154" spans="1:4" x14ac:dyDescent="0.2">
      <c r="A1154" s="10">
        <v>1093</v>
      </c>
      <c r="B1154" s="1832"/>
      <c r="D1154" s="2" t="str">
        <f t="shared" si="17"/>
        <v>OK</v>
      </c>
    </row>
    <row r="1155" spans="1:4" x14ac:dyDescent="0.2">
      <c r="A1155" s="10">
        <v>1094</v>
      </c>
      <c r="B1155" s="1832"/>
      <c r="D1155" s="2" t="str">
        <f t="shared" si="17"/>
        <v>OK</v>
      </c>
    </row>
    <row r="1156" spans="1:4" x14ac:dyDescent="0.2">
      <c r="A1156" s="10">
        <v>1095</v>
      </c>
      <c r="B1156" s="1832"/>
      <c r="D1156" s="2" t="str">
        <f t="shared" si="17"/>
        <v>OK</v>
      </c>
    </row>
    <row r="1157" spans="1:4" x14ac:dyDescent="0.2">
      <c r="A1157" s="10">
        <v>1096</v>
      </c>
      <c r="B1157" s="1832"/>
      <c r="D1157" s="2" t="str">
        <f t="shared" si="17"/>
        <v>OK</v>
      </c>
    </row>
    <row r="1158" spans="1:4" x14ac:dyDescent="0.2">
      <c r="A1158" s="10">
        <v>1097</v>
      </c>
      <c r="B1158" s="1832"/>
      <c r="D1158" s="2" t="str">
        <f t="shared" si="17"/>
        <v>OK</v>
      </c>
    </row>
    <row r="1159" spans="1:4" x14ac:dyDescent="0.2">
      <c r="A1159" s="10">
        <v>1098</v>
      </c>
      <c r="B1159" s="1832"/>
      <c r="D1159" s="2" t="str">
        <f t="shared" si="17"/>
        <v>OK</v>
      </c>
    </row>
    <row r="1160" spans="1:4" x14ac:dyDescent="0.2">
      <c r="A1160" s="10">
        <v>1099</v>
      </c>
      <c r="B1160" s="1832"/>
      <c r="D1160" s="2" t="str">
        <f t="shared" si="17"/>
        <v>OK</v>
      </c>
    </row>
    <row r="1161" spans="1:4" x14ac:dyDescent="0.2">
      <c r="A1161" s="10">
        <v>1100</v>
      </c>
      <c r="B1161" s="1832"/>
      <c r="D1161" s="2" t="str">
        <f t="shared" si="17"/>
        <v>OK</v>
      </c>
    </row>
    <row r="1162" spans="1:4" x14ac:dyDescent="0.2">
      <c r="A1162" s="10">
        <v>1101</v>
      </c>
      <c r="B1162" s="1832"/>
      <c r="D1162" s="2" t="str">
        <f t="shared" si="17"/>
        <v>OK</v>
      </c>
    </row>
    <row r="1163" spans="1:4" x14ac:dyDescent="0.2">
      <c r="A1163" s="10">
        <v>1102</v>
      </c>
      <c r="B1163" s="1832"/>
      <c r="D1163" s="2" t="str">
        <f t="shared" si="17"/>
        <v>OK</v>
      </c>
    </row>
    <row r="1164" spans="1:4" x14ac:dyDescent="0.2">
      <c r="A1164" s="10">
        <v>1103</v>
      </c>
      <c r="B1164" s="1832"/>
      <c r="D1164" s="2" t="str">
        <f t="shared" si="17"/>
        <v>OK</v>
      </c>
    </row>
    <row r="1165" spans="1:4" x14ac:dyDescent="0.2">
      <c r="A1165" s="10">
        <v>1104</v>
      </c>
      <c r="B1165" s="1832"/>
      <c r="D1165" s="2" t="str">
        <f t="shared" si="17"/>
        <v>OK</v>
      </c>
    </row>
    <row r="1166" spans="1:4" x14ac:dyDescent="0.2">
      <c r="A1166" s="10">
        <v>1105</v>
      </c>
      <c r="B1166" s="1832"/>
      <c r="D1166" s="2" t="str">
        <f t="shared" si="17"/>
        <v>OK</v>
      </c>
    </row>
    <row r="1167" spans="1:4" x14ac:dyDescent="0.2">
      <c r="A1167" s="10">
        <v>1106</v>
      </c>
      <c r="B1167" s="1832"/>
      <c r="D1167" s="2" t="str">
        <f t="shared" si="17"/>
        <v>OK</v>
      </c>
    </row>
    <row r="1168" spans="1:4" x14ac:dyDescent="0.2">
      <c r="A1168" s="10">
        <v>1107</v>
      </c>
      <c r="B1168" s="1832"/>
      <c r="D1168" s="2" t="str">
        <f t="shared" si="17"/>
        <v>OK</v>
      </c>
    </row>
    <row r="1169" spans="1:4" x14ac:dyDescent="0.2">
      <c r="A1169" s="10">
        <v>1108</v>
      </c>
      <c r="B1169" s="1832"/>
      <c r="D1169" s="2" t="str">
        <f t="shared" si="17"/>
        <v>OK</v>
      </c>
    </row>
    <row r="1170" spans="1:4" x14ac:dyDescent="0.2">
      <c r="A1170" s="10">
        <v>1109</v>
      </c>
      <c r="B1170" s="1832"/>
      <c r="D1170" s="2" t="str">
        <f t="shared" si="17"/>
        <v>OK</v>
      </c>
    </row>
    <row r="1171" spans="1:4" x14ac:dyDescent="0.2">
      <c r="A1171" s="10">
        <v>1110</v>
      </c>
      <c r="B1171" s="1832"/>
      <c r="D1171" s="2" t="str">
        <f t="shared" si="17"/>
        <v>OK</v>
      </c>
    </row>
    <row r="1172" spans="1:4" x14ac:dyDescent="0.2">
      <c r="A1172" s="10">
        <v>1111</v>
      </c>
      <c r="B1172" s="1832"/>
      <c r="D1172" s="2" t="str">
        <f t="shared" si="17"/>
        <v>OK</v>
      </c>
    </row>
    <row r="1173" spans="1:4" x14ac:dyDescent="0.2">
      <c r="A1173" s="10">
        <v>1112</v>
      </c>
      <c r="B1173" s="1832"/>
      <c r="D1173" s="2" t="str">
        <f t="shared" si="17"/>
        <v>OK</v>
      </c>
    </row>
    <row r="1174" spans="1:4" x14ac:dyDescent="0.2">
      <c r="A1174" s="10">
        <v>1113</v>
      </c>
      <c r="B1174" s="1832"/>
      <c r="D1174" s="2" t="str">
        <f t="shared" si="17"/>
        <v>OK</v>
      </c>
    </row>
    <row r="1175" spans="1:4" x14ac:dyDescent="0.2">
      <c r="A1175" s="10">
        <v>1114</v>
      </c>
      <c r="B1175" s="1832"/>
      <c r="D1175" s="2" t="str">
        <f t="shared" si="17"/>
        <v>OK</v>
      </c>
    </row>
    <row r="1176" spans="1:4" x14ac:dyDescent="0.2">
      <c r="A1176" s="10">
        <v>1115</v>
      </c>
      <c r="B1176" s="1832"/>
      <c r="D1176" s="2" t="str">
        <f t="shared" si="17"/>
        <v>OK</v>
      </c>
    </row>
    <row r="1177" spans="1:4" x14ac:dyDescent="0.2">
      <c r="A1177" s="10">
        <v>1116</v>
      </c>
      <c r="B1177" s="1832"/>
      <c r="D1177" s="2" t="str">
        <f t="shared" si="17"/>
        <v>OK</v>
      </c>
    </row>
    <row r="1178" spans="1:4" x14ac:dyDescent="0.2">
      <c r="A1178" s="10">
        <v>1117</v>
      </c>
      <c r="B1178" s="1832"/>
      <c r="D1178" s="2" t="str">
        <f t="shared" si="17"/>
        <v>OK</v>
      </c>
    </row>
    <row r="1179" spans="1:4" x14ac:dyDescent="0.2">
      <c r="A1179" s="10">
        <v>1118</v>
      </c>
      <c r="B1179" s="1832"/>
      <c r="D1179" s="2" t="str">
        <f t="shared" si="17"/>
        <v>OK</v>
      </c>
    </row>
    <row r="1180" spans="1:4" x14ac:dyDescent="0.2">
      <c r="A1180" s="10">
        <v>1119</v>
      </c>
      <c r="B1180" s="1832"/>
      <c r="D1180" s="2" t="str">
        <f t="shared" si="17"/>
        <v>OK</v>
      </c>
    </row>
    <row r="1181" spans="1:4" x14ac:dyDescent="0.2">
      <c r="A1181" s="10">
        <v>1120</v>
      </c>
      <c r="B1181" s="1832"/>
      <c r="D1181" s="2" t="str">
        <f t="shared" si="17"/>
        <v>OK</v>
      </c>
    </row>
    <row r="1182" spans="1:4" x14ac:dyDescent="0.2">
      <c r="A1182" s="10">
        <v>1121</v>
      </c>
      <c r="B1182" s="1832"/>
      <c r="D1182" s="2" t="str">
        <f t="shared" si="17"/>
        <v>OK</v>
      </c>
    </row>
    <row r="1183" spans="1:4" x14ac:dyDescent="0.2">
      <c r="A1183" s="10">
        <v>1122</v>
      </c>
      <c r="B1183" s="1832"/>
      <c r="D1183" s="2" t="str">
        <f t="shared" si="17"/>
        <v>OK</v>
      </c>
    </row>
    <row r="1184" spans="1:4" x14ac:dyDescent="0.2">
      <c r="A1184" s="10">
        <v>1123</v>
      </c>
      <c r="B1184" s="1832"/>
      <c r="D1184" s="2" t="str">
        <f t="shared" si="17"/>
        <v>OK</v>
      </c>
    </row>
    <row r="1185" spans="1:4" x14ac:dyDescent="0.2">
      <c r="A1185" s="10">
        <v>1124</v>
      </c>
      <c r="B1185" s="1832"/>
      <c r="D1185" s="2" t="str">
        <f t="shared" si="17"/>
        <v>OK</v>
      </c>
    </row>
    <row r="1186" spans="1:4" x14ac:dyDescent="0.2">
      <c r="A1186" s="10">
        <v>1125</v>
      </c>
      <c r="B1186" s="1832"/>
      <c r="D1186" s="2" t="str">
        <f t="shared" si="17"/>
        <v>OK</v>
      </c>
    </row>
    <row r="1187" spans="1:4" x14ac:dyDescent="0.2">
      <c r="A1187" s="10">
        <v>1126</v>
      </c>
      <c r="B1187" s="1832"/>
      <c r="D1187" s="2" t="str">
        <f t="shared" si="17"/>
        <v>OK</v>
      </c>
    </row>
    <row r="1188" spans="1:4" x14ac:dyDescent="0.2">
      <c r="A1188" s="10">
        <v>1127</v>
      </c>
      <c r="B1188" s="1832"/>
      <c r="D1188" s="2" t="str">
        <f t="shared" si="17"/>
        <v>OK</v>
      </c>
    </row>
    <row r="1189" spans="1:4" x14ac:dyDescent="0.2">
      <c r="A1189" s="10">
        <v>1128</v>
      </c>
      <c r="B1189" s="1832"/>
      <c r="D1189" s="2" t="str">
        <f t="shared" si="17"/>
        <v>OK</v>
      </c>
    </row>
    <row r="1190" spans="1:4" x14ac:dyDescent="0.2">
      <c r="A1190" s="10">
        <v>1129</v>
      </c>
      <c r="B1190" s="1832"/>
      <c r="D1190" s="2" t="str">
        <f t="shared" si="17"/>
        <v>OK</v>
      </c>
    </row>
    <row r="1191" spans="1:4" x14ac:dyDescent="0.2">
      <c r="A1191" s="10">
        <v>1130</v>
      </c>
      <c r="B1191" s="1832"/>
      <c r="D1191" s="2" t="str">
        <f t="shared" si="17"/>
        <v>OK</v>
      </c>
    </row>
    <row r="1192" spans="1:4" x14ac:dyDescent="0.2">
      <c r="A1192" s="10">
        <v>1131</v>
      </c>
      <c r="B1192" s="1832"/>
      <c r="D1192" s="2" t="str">
        <f t="shared" si="17"/>
        <v>OK</v>
      </c>
    </row>
    <row r="1193" spans="1:4" x14ac:dyDescent="0.2">
      <c r="A1193" s="10">
        <v>1132</v>
      </c>
      <c r="B1193" s="1832"/>
      <c r="D1193" s="2" t="str">
        <f t="shared" si="17"/>
        <v>OK</v>
      </c>
    </row>
    <row r="1194" spans="1:4" x14ac:dyDescent="0.2">
      <c r="A1194" s="10">
        <v>1133</v>
      </c>
      <c r="B1194" s="1832"/>
      <c r="D1194" s="2" t="str">
        <f t="shared" si="17"/>
        <v>OK</v>
      </c>
    </row>
    <row r="1195" spans="1:4" x14ac:dyDescent="0.2">
      <c r="A1195" s="10">
        <v>1134</v>
      </c>
      <c r="B1195" s="1832"/>
      <c r="D1195" s="2" t="str">
        <f t="shared" si="17"/>
        <v>OK</v>
      </c>
    </row>
    <row r="1196" spans="1:4" x14ac:dyDescent="0.2">
      <c r="A1196" s="10">
        <v>1135</v>
      </c>
      <c r="B1196" s="1832"/>
      <c r="D1196" s="2" t="str">
        <f t="shared" si="17"/>
        <v>OK</v>
      </c>
    </row>
    <row r="1197" spans="1:4" x14ac:dyDescent="0.2">
      <c r="A1197" s="10">
        <v>1136</v>
      </c>
      <c r="B1197" s="1832"/>
      <c r="D1197" s="2" t="str">
        <f t="shared" si="17"/>
        <v>OK</v>
      </c>
    </row>
    <row r="1198" spans="1:4" x14ac:dyDescent="0.2">
      <c r="A1198" s="10">
        <v>1137</v>
      </c>
      <c r="B1198" s="1832"/>
      <c r="D1198" s="2" t="str">
        <f t="shared" si="17"/>
        <v>OK</v>
      </c>
    </row>
    <row r="1199" spans="1:4" x14ac:dyDescent="0.2">
      <c r="A1199" s="10">
        <v>1138</v>
      </c>
      <c r="B1199" s="1832"/>
      <c r="D1199" s="2" t="str">
        <f t="shared" si="17"/>
        <v>OK</v>
      </c>
    </row>
    <row r="1200" spans="1:4" x14ac:dyDescent="0.2">
      <c r="A1200" s="10">
        <v>1139</v>
      </c>
      <c r="B1200" s="1832"/>
      <c r="D1200" s="2" t="str">
        <f t="shared" si="17"/>
        <v>OK</v>
      </c>
    </row>
    <row r="1201" spans="1:4" x14ac:dyDescent="0.2">
      <c r="A1201" s="10">
        <v>1140</v>
      </c>
      <c r="B1201" s="1832"/>
      <c r="D1201" s="2" t="str">
        <f t="shared" si="17"/>
        <v>OK</v>
      </c>
    </row>
    <row r="1202" spans="1:4" x14ac:dyDescent="0.2">
      <c r="A1202" s="10">
        <v>1141</v>
      </c>
      <c r="B1202" s="1832"/>
      <c r="D1202" s="2" t="str">
        <f t="shared" si="17"/>
        <v>OK</v>
      </c>
    </row>
    <row r="1203" spans="1:4" x14ac:dyDescent="0.2">
      <c r="A1203" s="10">
        <v>1142</v>
      </c>
      <c r="B1203" s="1832"/>
      <c r="D1203" s="2" t="str">
        <f t="shared" si="17"/>
        <v>OK</v>
      </c>
    </row>
    <row r="1204" spans="1:4" x14ac:dyDescent="0.2">
      <c r="A1204" s="10">
        <v>1143</v>
      </c>
      <c r="B1204" s="1832"/>
      <c r="D1204" s="2" t="str">
        <f t="shared" si="17"/>
        <v>OK</v>
      </c>
    </row>
    <row r="1205" spans="1:4" x14ac:dyDescent="0.2">
      <c r="A1205" s="10">
        <v>1144</v>
      </c>
      <c r="B1205" s="1832"/>
      <c r="D1205" s="2" t="str">
        <f t="shared" si="17"/>
        <v>OK</v>
      </c>
    </row>
    <row r="1206" spans="1:4" x14ac:dyDescent="0.2">
      <c r="A1206" s="10">
        <v>1145</v>
      </c>
      <c r="B1206" s="1832"/>
      <c r="D1206" s="2" t="str">
        <f t="shared" si="17"/>
        <v>OK</v>
      </c>
    </row>
    <row r="1207" spans="1:4" x14ac:dyDescent="0.2">
      <c r="A1207" s="10">
        <v>1146</v>
      </c>
      <c r="B1207" s="1832"/>
      <c r="D1207" s="2" t="str">
        <f t="shared" si="17"/>
        <v>OK</v>
      </c>
    </row>
    <row r="1208" spans="1:4" x14ac:dyDescent="0.2">
      <c r="A1208" s="10">
        <v>1147</v>
      </c>
      <c r="B1208" s="1832"/>
      <c r="D1208" s="2" t="str">
        <f t="shared" si="17"/>
        <v>OK</v>
      </c>
    </row>
    <row r="1209" spans="1:4" x14ac:dyDescent="0.2">
      <c r="A1209" s="10">
        <v>1148</v>
      </c>
      <c r="B1209" s="1832"/>
      <c r="D1209" s="2" t="str">
        <f t="shared" si="17"/>
        <v>OK</v>
      </c>
    </row>
    <row r="1210" spans="1:4" x14ac:dyDescent="0.2">
      <c r="A1210" s="10">
        <v>1149</v>
      </c>
      <c r="B1210" s="1832"/>
      <c r="D1210" s="2" t="str">
        <f t="shared" si="17"/>
        <v>OK</v>
      </c>
    </row>
    <row r="1211" spans="1:4" x14ac:dyDescent="0.2">
      <c r="A1211" s="10">
        <v>1150</v>
      </c>
      <c r="B1211" s="1832"/>
      <c r="D1211" s="2" t="str">
        <f t="shared" si="17"/>
        <v>OK</v>
      </c>
    </row>
    <row r="1212" spans="1:4" x14ac:dyDescent="0.2">
      <c r="A1212" s="10">
        <v>1151</v>
      </c>
      <c r="B1212" s="1832"/>
      <c r="D1212" s="2" t="str">
        <f t="shared" si="17"/>
        <v>OK</v>
      </c>
    </row>
    <row r="1213" spans="1:4" x14ac:dyDescent="0.2">
      <c r="A1213" s="10">
        <v>1152</v>
      </c>
      <c r="B1213" s="1832"/>
      <c r="D1213" s="2" t="str">
        <f t="shared" si="17"/>
        <v>OK</v>
      </c>
    </row>
    <row r="1214" spans="1:4" x14ac:dyDescent="0.2">
      <c r="A1214" s="10">
        <v>1153</v>
      </c>
      <c r="B1214" s="1832"/>
      <c r="D1214" s="2" t="str">
        <f t="shared" si="17"/>
        <v>OK</v>
      </c>
    </row>
    <row r="1215" spans="1:4" x14ac:dyDescent="0.2">
      <c r="A1215" s="10">
        <v>1154</v>
      </c>
      <c r="B1215" s="1832"/>
      <c r="D1215" s="2" t="str">
        <f t="shared" ref="D1215:D1278" si="18">IF(ISBLANK(B1215),"OK",IF(A1215-B1215=0,"OK","Error?"))</f>
        <v>OK</v>
      </c>
    </row>
    <row r="1216" spans="1:4" x14ac:dyDescent="0.2">
      <c r="A1216" s="10">
        <v>1155</v>
      </c>
      <c r="B1216" s="1832"/>
      <c r="D1216" s="2" t="str">
        <f t="shared" si="18"/>
        <v>OK</v>
      </c>
    </row>
    <row r="1217" spans="1:4" x14ac:dyDescent="0.2">
      <c r="A1217" s="10">
        <v>1156</v>
      </c>
      <c r="B1217" s="1832"/>
      <c r="D1217" s="2" t="str">
        <f t="shared" si="18"/>
        <v>OK</v>
      </c>
    </row>
    <row r="1218" spans="1:4" x14ac:dyDescent="0.2">
      <c r="A1218" s="10">
        <v>1157</v>
      </c>
      <c r="B1218" s="1832"/>
      <c r="D1218" s="2" t="str">
        <f t="shared" si="18"/>
        <v>OK</v>
      </c>
    </row>
    <row r="1219" spans="1:4" x14ac:dyDescent="0.2">
      <c r="A1219" s="5">
        <v>1158</v>
      </c>
      <c r="B1219" s="1832">
        <f>'Expenditures 15-22'!C122</f>
        <v>0</v>
      </c>
      <c r="D1219" s="2" t="str">
        <f t="shared" si="18"/>
        <v>Error?</v>
      </c>
    </row>
    <row r="1220" spans="1:4" x14ac:dyDescent="0.2">
      <c r="A1220" s="5">
        <v>1159</v>
      </c>
      <c r="B1220" s="1832">
        <f>'Expenditures 15-22'!C123</f>
        <v>0</v>
      </c>
      <c r="D1220" s="2" t="str">
        <f t="shared" si="18"/>
        <v>Error?</v>
      </c>
    </row>
    <row r="1221" spans="1:4" x14ac:dyDescent="0.2">
      <c r="A1221" s="5">
        <v>1160</v>
      </c>
      <c r="B1221" s="1832">
        <f>'Expenditures 15-22'!C124</f>
        <v>296690</v>
      </c>
      <c r="D1221" s="2" t="str">
        <f t="shared" si="18"/>
        <v>Error?</v>
      </c>
    </row>
    <row r="1222" spans="1:4" x14ac:dyDescent="0.2">
      <c r="A1222" s="10">
        <v>1161</v>
      </c>
      <c r="B1222" s="1832"/>
      <c r="D1222" s="2" t="str">
        <f t="shared" si="18"/>
        <v>OK</v>
      </c>
    </row>
    <row r="1223" spans="1:4" x14ac:dyDescent="0.2">
      <c r="A1223" s="5">
        <v>1162</v>
      </c>
      <c r="B1223" s="1832">
        <f>'Expenditures 15-22'!C127</f>
        <v>296690</v>
      </c>
      <c r="C1223" s="2" t="s">
        <v>569</v>
      </c>
      <c r="D1223" s="2" t="str">
        <f t="shared" si="18"/>
        <v>Error?</v>
      </c>
    </row>
    <row r="1224" spans="1:4" x14ac:dyDescent="0.2">
      <c r="A1224" s="5">
        <v>1163</v>
      </c>
      <c r="B1224" s="1832">
        <f>'Expenditures 15-22'!C128</f>
        <v>0</v>
      </c>
      <c r="D1224" s="2" t="str">
        <f t="shared" si="18"/>
        <v>Error?</v>
      </c>
    </row>
    <row r="1225" spans="1:4" x14ac:dyDescent="0.2">
      <c r="A1225" s="5">
        <v>1164</v>
      </c>
      <c r="B1225" s="1832">
        <f>'Expenditures 15-22'!C129</f>
        <v>296690</v>
      </c>
      <c r="C1225" s="2" t="s">
        <v>569</v>
      </c>
      <c r="D1225" s="2" t="str">
        <f t="shared" si="18"/>
        <v>Error?</v>
      </c>
    </row>
    <row r="1226" spans="1:4" x14ac:dyDescent="0.2">
      <c r="A1226" s="5">
        <v>1165</v>
      </c>
      <c r="B1226" s="1832">
        <f>'Expenditures 15-22'!C151</f>
        <v>296690</v>
      </c>
      <c r="C1226" s="2" t="s">
        <v>569</v>
      </c>
      <c r="D1226" s="2" t="str">
        <f t="shared" si="18"/>
        <v>Error?</v>
      </c>
    </row>
    <row r="1227" spans="1:4" x14ac:dyDescent="0.2">
      <c r="A1227" s="5">
        <v>1166</v>
      </c>
      <c r="B1227" s="1832">
        <f>'Expenditures 15-22'!D122</f>
        <v>0</v>
      </c>
      <c r="D1227" s="2" t="str">
        <f t="shared" si="18"/>
        <v>Error?</v>
      </c>
    </row>
    <row r="1228" spans="1:4" x14ac:dyDescent="0.2">
      <c r="A1228" s="5">
        <v>1167</v>
      </c>
      <c r="B1228" s="1832">
        <f>'Expenditures 15-22'!D123</f>
        <v>0</v>
      </c>
      <c r="D1228" s="2" t="str">
        <f t="shared" si="18"/>
        <v>Error?</v>
      </c>
    </row>
    <row r="1229" spans="1:4" x14ac:dyDescent="0.2">
      <c r="A1229" s="5">
        <v>1168</v>
      </c>
      <c r="B1229" s="1832">
        <f>'Expenditures 15-22'!D124</f>
        <v>50511</v>
      </c>
      <c r="D1229" s="2" t="str">
        <f t="shared" si="18"/>
        <v>Error?</v>
      </c>
    </row>
    <row r="1230" spans="1:4" x14ac:dyDescent="0.2">
      <c r="A1230" s="10">
        <v>1169</v>
      </c>
      <c r="B1230" s="1832"/>
      <c r="D1230" s="2" t="str">
        <f t="shared" si="18"/>
        <v>OK</v>
      </c>
    </row>
    <row r="1231" spans="1:4" x14ac:dyDescent="0.2">
      <c r="A1231" s="5">
        <v>1170</v>
      </c>
      <c r="B1231" s="1832">
        <f>'Expenditures 15-22'!D127</f>
        <v>50511</v>
      </c>
      <c r="C1231" s="2" t="s">
        <v>569</v>
      </c>
      <c r="D1231" s="2" t="str">
        <f t="shared" si="18"/>
        <v>Error?</v>
      </c>
    </row>
    <row r="1232" spans="1:4" x14ac:dyDescent="0.2">
      <c r="A1232" s="5">
        <v>1171</v>
      </c>
      <c r="B1232" s="1832">
        <f>'Expenditures 15-22'!D128</f>
        <v>0</v>
      </c>
      <c r="D1232" s="2" t="str">
        <f t="shared" si="18"/>
        <v>Error?</v>
      </c>
    </row>
    <row r="1233" spans="1:4" x14ac:dyDescent="0.2">
      <c r="A1233" s="5">
        <v>1172</v>
      </c>
      <c r="B1233" s="1832">
        <f>'Expenditures 15-22'!D129</f>
        <v>50511</v>
      </c>
      <c r="C1233" s="2" t="s">
        <v>569</v>
      </c>
      <c r="D1233" s="2" t="str">
        <f t="shared" si="18"/>
        <v>Error?</v>
      </c>
    </row>
    <row r="1234" spans="1:4" x14ac:dyDescent="0.2">
      <c r="A1234" s="5">
        <v>1173</v>
      </c>
      <c r="B1234" s="1832">
        <f>'Expenditures 15-22'!D151</f>
        <v>50511</v>
      </c>
      <c r="C1234" s="2" t="s">
        <v>569</v>
      </c>
      <c r="D1234" s="2" t="str">
        <f t="shared" si="18"/>
        <v>Error?</v>
      </c>
    </row>
    <row r="1235" spans="1:4" x14ac:dyDescent="0.2">
      <c r="A1235" s="5">
        <v>1174</v>
      </c>
      <c r="B1235" s="1832">
        <f>'Expenditures 15-22'!E122</f>
        <v>0</v>
      </c>
      <c r="D1235" s="2" t="str">
        <f t="shared" si="18"/>
        <v>Error?</v>
      </c>
    </row>
    <row r="1236" spans="1:4" x14ac:dyDescent="0.2">
      <c r="A1236" s="5">
        <v>1175</v>
      </c>
      <c r="B1236" s="1832">
        <f>'Expenditures 15-22'!E123</f>
        <v>0</v>
      </c>
      <c r="D1236" s="2" t="str">
        <f t="shared" si="18"/>
        <v>Error?</v>
      </c>
    </row>
    <row r="1237" spans="1:4" x14ac:dyDescent="0.2">
      <c r="A1237" s="5">
        <v>1176</v>
      </c>
      <c r="B1237" s="1832">
        <f>'Expenditures 15-22'!E124</f>
        <v>130398</v>
      </c>
      <c r="D1237" s="2" t="str">
        <f t="shared" si="18"/>
        <v>Error?</v>
      </c>
    </row>
    <row r="1238" spans="1:4" x14ac:dyDescent="0.2">
      <c r="A1238" s="10">
        <v>1177</v>
      </c>
      <c r="B1238" s="1832"/>
      <c r="D1238" s="2" t="str">
        <f t="shared" si="18"/>
        <v>OK</v>
      </c>
    </row>
    <row r="1239" spans="1:4" x14ac:dyDescent="0.2">
      <c r="A1239" s="5">
        <v>1178</v>
      </c>
      <c r="B1239" s="1832">
        <f>'Expenditures 15-22'!E127</f>
        <v>130398</v>
      </c>
      <c r="C1239" s="2" t="s">
        <v>569</v>
      </c>
      <c r="D1239" s="2" t="str">
        <f t="shared" si="18"/>
        <v>Error?</v>
      </c>
    </row>
    <row r="1240" spans="1:4" x14ac:dyDescent="0.2">
      <c r="A1240" s="5">
        <v>1179</v>
      </c>
      <c r="B1240" s="1832">
        <f>'Expenditures 15-22'!E128</f>
        <v>0</v>
      </c>
      <c r="D1240" s="2" t="str">
        <f t="shared" si="18"/>
        <v>Error?</v>
      </c>
    </row>
    <row r="1241" spans="1:4" x14ac:dyDescent="0.2">
      <c r="A1241" s="5">
        <v>1180</v>
      </c>
      <c r="B1241" s="1832">
        <f>'Expenditures 15-22'!E129</f>
        <v>130398</v>
      </c>
      <c r="C1241" s="2" t="s">
        <v>569</v>
      </c>
      <c r="D1241" s="2" t="str">
        <f t="shared" si="18"/>
        <v>Error?</v>
      </c>
    </row>
    <row r="1242" spans="1:4" x14ac:dyDescent="0.2">
      <c r="A1242" s="5">
        <v>1181</v>
      </c>
      <c r="B1242" s="1832">
        <f>'Expenditures 15-22'!E151</f>
        <v>130398</v>
      </c>
      <c r="C1242" s="2" t="s">
        <v>569</v>
      </c>
      <c r="D1242" s="2" t="str">
        <f t="shared" si="18"/>
        <v>Error?</v>
      </c>
    </row>
    <row r="1243" spans="1:4" x14ac:dyDescent="0.2">
      <c r="A1243" s="5">
        <v>1182</v>
      </c>
      <c r="B1243" s="1832">
        <f>'Expenditures 15-22'!F122</f>
        <v>0</v>
      </c>
      <c r="D1243" s="2" t="str">
        <f t="shared" si="18"/>
        <v>Error?</v>
      </c>
    </row>
    <row r="1244" spans="1:4" x14ac:dyDescent="0.2">
      <c r="A1244" s="5">
        <v>1183</v>
      </c>
      <c r="B1244" s="1832">
        <f>'Expenditures 15-22'!F123</f>
        <v>0</v>
      </c>
      <c r="D1244" s="2" t="str">
        <f t="shared" si="18"/>
        <v>Error?</v>
      </c>
    </row>
    <row r="1245" spans="1:4" x14ac:dyDescent="0.2">
      <c r="A1245" s="5">
        <v>1184</v>
      </c>
      <c r="B1245" s="1832">
        <f>'Expenditures 15-22'!F124</f>
        <v>56829</v>
      </c>
      <c r="D1245" s="2" t="str">
        <f t="shared" si="18"/>
        <v>Error?</v>
      </c>
    </row>
    <row r="1246" spans="1:4" x14ac:dyDescent="0.2">
      <c r="A1246" s="10">
        <v>1185</v>
      </c>
      <c r="B1246" s="1832"/>
      <c r="D1246" s="2" t="str">
        <f t="shared" si="18"/>
        <v>OK</v>
      </c>
    </row>
    <row r="1247" spans="1:4" x14ac:dyDescent="0.2">
      <c r="A1247" s="5">
        <v>1186</v>
      </c>
      <c r="B1247" s="1832">
        <f>'Expenditures 15-22'!F127</f>
        <v>56829</v>
      </c>
      <c r="C1247" s="2" t="s">
        <v>569</v>
      </c>
      <c r="D1247" s="2" t="str">
        <f t="shared" si="18"/>
        <v>Error?</v>
      </c>
    </row>
    <row r="1248" spans="1:4" x14ac:dyDescent="0.2">
      <c r="A1248" s="5">
        <v>1187</v>
      </c>
      <c r="B1248" s="1832">
        <f>'Expenditures 15-22'!F128</f>
        <v>0</v>
      </c>
      <c r="D1248" s="2" t="str">
        <f t="shared" si="18"/>
        <v>Error?</v>
      </c>
    </row>
    <row r="1249" spans="1:4" x14ac:dyDescent="0.2">
      <c r="A1249" s="5">
        <v>1188</v>
      </c>
      <c r="B1249" s="1832">
        <f>'Expenditures 15-22'!F129</f>
        <v>56829</v>
      </c>
      <c r="C1249" s="2" t="s">
        <v>569</v>
      </c>
      <c r="D1249" s="2" t="str">
        <f t="shared" si="18"/>
        <v>Error?</v>
      </c>
    </row>
    <row r="1250" spans="1:4" x14ac:dyDescent="0.2">
      <c r="A1250" s="5">
        <v>1189</v>
      </c>
      <c r="B1250" s="1832">
        <f>'Expenditures 15-22'!F151</f>
        <v>56829</v>
      </c>
      <c r="C1250" s="2" t="s">
        <v>569</v>
      </c>
      <c r="D1250" s="2" t="str">
        <f t="shared" si="18"/>
        <v>Error?</v>
      </c>
    </row>
    <row r="1251" spans="1:4" x14ac:dyDescent="0.2">
      <c r="A1251" s="5">
        <v>1190</v>
      </c>
      <c r="B1251" s="1832">
        <f>'Expenditures 15-22'!G122</f>
        <v>0</v>
      </c>
      <c r="D1251" s="2" t="str">
        <f t="shared" si="18"/>
        <v>Error?</v>
      </c>
    </row>
    <row r="1252" spans="1:4" x14ac:dyDescent="0.2">
      <c r="A1252" s="5">
        <v>1191</v>
      </c>
      <c r="B1252" s="1832">
        <f>'Expenditures 15-22'!G123</f>
        <v>0</v>
      </c>
      <c r="D1252" s="2" t="str">
        <f t="shared" si="18"/>
        <v>Error?</v>
      </c>
    </row>
    <row r="1253" spans="1:4" x14ac:dyDescent="0.2">
      <c r="A1253" s="5">
        <v>1192</v>
      </c>
      <c r="B1253" s="1832">
        <f>'Expenditures 15-22'!G124</f>
        <v>0</v>
      </c>
      <c r="D1253" s="2" t="str">
        <f t="shared" si="18"/>
        <v>Error?</v>
      </c>
    </row>
    <row r="1254" spans="1:4" x14ac:dyDescent="0.2">
      <c r="A1254" s="5">
        <v>1193</v>
      </c>
      <c r="B1254" s="1832">
        <f>'Expenditures 15-22'!G126</f>
        <v>0</v>
      </c>
      <c r="D1254" s="2" t="str">
        <f t="shared" si="18"/>
        <v>Error?</v>
      </c>
    </row>
    <row r="1255" spans="1:4" x14ac:dyDescent="0.2">
      <c r="A1255" s="10">
        <v>1194</v>
      </c>
      <c r="B1255" s="1832"/>
      <c r="D1255" s="2" t="str">
        <f t="shared" si="18"/>
        <v>OK</v>
      </c>
    </row>
    <row r="1256" spans="1:4" x14ac:dyDescent="0.2">
      <c r="A1256" s="5">
        <v>1195</v>
      </c>
      <c r="B1256" s="1832">
        <f>'Expenditures 15-22'!G127</f>
        <v>0</v>
      </c>
      <c r="C1256" s="2" t="s">
        <v>569</v>
      </c>
      <c r="D1256" s="2" t="str">
        <f t="shared" si="18"/>
        <v>Error?</v>
      </c>
    </row>
    <row r="1257" spans="1:4" x14ac:dyDescent="0.2">
      <c r="A1257" s="5">
        <v>1196</v>
      </c>
      <c r="B1257" s="1832">
        <f>'Expenditures 15-22'!G128</f>
        <v>0</v>
      </c>
      <c r="D1257" s="2" t="str">
        <f t="shared" si="18"/>
        <v>Error?</v>
      </c>
    </row>
    <row r="1258" spans="1:4" x14ac:dyDescent="0.2">
      <c r="A1258" s="5">
        <v>1197</v>
      </c>
      <c r="B1258" s="1832">
        <f>'Expenditures 15-22'!G129</f>
        <v>0</v>
      </c>
      <c r="C1258" s="2" t="s">
        <v>569</v>
      </c>
      <c r="D1258" s="2" t="str">
        <f t="shared" si="18"/>
        <v>Error?</v>
      </c>
    </row>
    <row r="1259" spans="1:4" x14ac:dyDescent="0.2">
      <c r="A1259" s="5">
        <v>1198</v>
      </c>
      <c r="B1259" s="1832">
        <f>'Expenditures 15-22'!G151</f>
        <v>0</v>
      </c>
      <c r="C1259" s="2" t="s">
        <v>569</v>
      </c>
      <c r="D1259" s="2" t="str">
        <f t="shared" si="18"/>
        <v>Error?</v>
      </c>
    </row>
    <row r="1260" spans="1:4" x14ac:dyDescent="0.2">
      <c r="A1260" s="5">
        <v>1199</v>
      </c>
      <c r="B1260" s="1832">
        <f>'Expenditures 15-22'!H122</f>
        <v>0</v>
      </c>
      <c r="D1260" s="2" t="str">
        <f t="shared" si="18"/>
        <v>Error?</v>
      </c>
    </row>
    <row r="1261" spans="1:4" x14ac:dyDescent="0.2">
      <c r="A1261" s="5">
        <v>1200</v>
      </c>
      <c r="B1261" s="1832">
        <f>'Expenditures 15-22'!H123</f>
        <v>0</v>
      </c>
      <c r="D1261" s="2" t="str">
        <f t="shared" si="18"/>
        <v>Error?</v>
      </c>
    </row>
    <row r="1262" spans="1:4" x14ac:dyDescent="0.2">
      <c r="A1262" s="5">
        <v>1201</v>
      </c>
      <c r="B1262" s="1832">
        <f>'Expenditures 15-22'!H124</f>
        <v>0</v>
      </c>
      <c r="D1262" s="2" t="str">
        <f t="shared" si="18"/>
        <v>Error?</v>
      </c>
    </row>
    <row r="1263" spans="1:4" x14ac:dyDescent="0.2">
      <c r="A1263" s="10">
        <v>1202</v>
      </c>
      <c r="B1263" s="1832"/>
      <c r="D1263" s="2" t="str">
        <f t="shared" si="18"/>
        <v>OK</v>
      </c>
    </row>
    <row r="1264" spans="1:4" x14ac:dyDescent="0.2">
      <c r="A1264" s="5">
        <v>1203</v>
      </c>
      <c r="B1264" s="1832">
        <f>'Expenditures 15-22'!H127</f>
        <v>0</v>
      </c>
      <c r="C1264" s="2" t="s">
        <v>569</v>
      </c>
      <c r="D1264" s="2" t="str">
        <f t="shared" si="18"/>
        <v>Error?</v>
      </c>
    </row>
    <row r="1265" spans="1:4" x14ac:dyDescent="0.2">
      <c r="A1265" s="5">
        <v>1204</v>
      </c>
      <c r="B1265" s="1832">
        <f>'Expenditures 15-22'!H128</f>
        <v>0</v>
      </c>
      <c r="D1265" s="2" t="str">
        <f t="shared" si="18"/>
        <v>Error?</v>
      </c>
    </row>
    <row r="1266" spans="1:4" x14ac:dyDescent="0.2">
      <c r="A1266" s="5">
        <v>1205</v>
      </c>
      <c r="B1266" s="1832">
        <f>'Expenditures 15-22'!H129</f>
        <v>0</v>
      </c>
      <c r="C1266" s="2" t="s">
        <v>569</v>
      </c>
      <c r="D1266" s="2" t="str">
        <f t="shared" si="18"/>
        <v>Error?</v>
      </c>
    </row>
    <row r="1267" spans="1:4" x14ac:dyDescent="0.2">
      <c r="A1267" s="5">
        <v>1206</v>
      </c>
      <c r="B1267" s="1832">
        <f>'Expenditures 15-22'!H139</f>
        <v>0</v>
      </c>
      <c r="C1267" s="2" t="s">
        <v>569</v>
      </c>
      <c r="D1267" s="2" t="str">
        <f t="shared" si="18"/>
        <v>Error?</v>
      </c>
    </row>
    <row r="1268" spans="1:4" x14ac:dyDescent="0.2">
      <c r="A1268" s="5">
        <v>1207</v>
      </c>
      <c r="B1268" s="1832">
        <f>'Expenditures 15-22'!H142</f>
        <v>0</v>
      </c>
      <c r="D1268" s="2" t="str">
        <f t="shared" si="18"/>
        <v>Error?</v>
      </c>
    </row>
    <row r="1269" spans="1:4" x14ac:dyDescent="0.2">
      <c r="A1269" s="5">
        <v>1208</v>
      </c>
      <c r="B1269" s="1832">
        <f>'Expenditures 15-22'!H143</f>
        <v>0</v>
      </c>
      <c r="D1269" s="2" t="str">
        <f t="shared" si="18"/>
        <v>Error?</v>
      </c>
    </row>
    <row r="1270" spans="1:4" x14ac:dyDescent="0.2">
      <c r="A1270" s="5">
        <v>1209</v>
      </c>
      <c r="B1270" s="1832">
        <f>'Expenditures 15-22'!H146</f>
        <v>0</v>
      </c>
      <c r="D1270" s="2" t="str">
        <f t="shared" si="18"/>
        <v>Error?</v>
      </c>
    </row>
    <row r="1271" spans="1:4" x14ac:dyDescent="0.2">
      <c r="A1271" s="10">
        <v>1210</v>
      </c>
      <c r="B1271" s="1832"/>
      <c r="D1271" s="2" t="str">
        <f t="shared" si="18"/>
        <v>OK</v>
      </c>
    </row>
    <row r="1272" spans="1:4" x14ac:dyDescent="0.2">
      <c r="A1272" s="5">
        <v>1211</v>
      </c>
      <c r="B1272" s="1832">
        <f>'Expenditures 15-22'!H149</f>
        <v>0</v>
      </c>
      <c r="C1272" s="2" t="s">
        <v>569</v>
      </c>
      <c r="D1272" s="2" t="str">
        <f t="shared" si="18"/>
        <v>Error?</v>
      </c>
    </row>
    <row r="1273" spans="1:4" x14ac:dyDescent="0.2">
      <c r="A1273" s="5">
        <v>1212</v>
      </c>
      <c r="B1273" s="1832">
        <f>'Expenditures 15-22'!H151</f>
        <v>0</v>
      </c>
      <c r="C1273" s="2" t="s">
        <v>569</v>
      </c>
      <c r="D1273" s="2" t="str">
        <f t="shared" si="18"/>
        <v>Error?</v>
      </c>
    </row>
    <row r="1274" spans="1:4" x14ac:dyDescent="0.2">
      <c r="A1274" s="5">
        <v>1213</v>
      </c>
      <c r="B1274" s="1832">
        <f>'Expenditures 15-22'!K122</f>
        <v>0</v>
      </c>
      <c r="C1274" s="2" t="s">
        <v>569</v>
      </c>
      <c r="D1274" s="2" t="str">
        <f t="shared" si="18"/>
        <v>Error?</v>
      </c>
    </row>
    <row r="1275" spans="1:4" x14ac:dyDescent="0.2">
      <c r="A1275" s="5">
        <v>1214</v>
      </c>
      <c r="B1275" s="1832">
        <f>'Expenditures 15-22'!K123</f>
        <v>0</v>
      </c>
      <c r="C1275" s="2" t="s">
        <v>569</v>
      </c>
      <c r="D1275" s="2" t="str">
        <f t="shared" si="18"/>
        <v>Error?</v>
      </c>
    </row>
    <row r="1276" spans="1:4" x14ac:dyDescent="0.2">
      <c r="A1276" s="5">
        <v>1215</v>
      </c>
      <c r="B1276" s="1832">
        <f>'Expenditures 15-22'!K124</f>
        <v>534428</v>
      </c>
      <c r="C1276" s="2" t="s">
        <v>569</v>
      </c>
      <c r="D1276" s="2" t="str">
        <f t="shared" si="18"/>
        <v>Error?</v>
      </c>
    </row>
    <row r="1277" spans="1:4" x14ac:dyDescent="0.2">
      <c r="A1277" s="5">
        <v>1216</v>
      </c>
      <c r="B1277" s="1832">
        <f>'Expenditures 15-22'!K126</f>
        <v>0</v>
      </c>
      <c r="C1277" s="2" t="s">
        <v>569</v>
      </c>
      <c r="D1277" s="2" t="str">
        <f t="shared" si="18"/>
        <v>Error?</v>
      </c>
    </row>
    <row r="1278" spans="1:4" x14ac:dyDescent="0.2">
      <c r="A1278" s="10">
        <v>1217</v>
      </c>
      <c r="B1278" s="1832"/>
      <c r="D1278" s="2" t="str">
        <f t="shared" si="18"/>
        <v>OK</v>
      </c>
    </row>
    <row r="1279" spans="1:4" x14ac:dyDescent="0.2">
      <c r="A1279" s="5">
        <v>1218</v>
      </c>
      <c r="B1279" s="1832">
        <f>'Expenditures 15-22'!K127</f>
        <v>534428</v>
      </c>
      <c r="C1279" s="2" t="s">
        <v>569</v>
      </c>
      <c r="D1279" s="2" t="str">
        <f t="shared" ref="D1279:D1342" si="19">IF(ISBLANK(B1279),"OK",IF(A1279-B1279=0,"OK","Error?"))</f>
        <v>Error?</v>
      </c>
    </row>
    <row r="1280" spans="1:4" x14ac:dyDescent="0.2">
      <c r="A1280" s="5">
        <v>1219</v>
      </c>
      <c r="B1280" s="1832">
        <f>'Expenditures 15-22'!K128</f>
        <v>0</v>
      </c>
      <c r="C1280" s="2" t="s">
        <v>569</v>
      </c>
      <c r="D1280" s="2" t="str">
        <f t="shared" si="19"/>
        <v>Error?</v>
      </c>
    </row>
    <row r="1281" spans="1:4" x14ac:dyDescent="0.2">
      <c r="A1281" s="5">
        <v>1220</v>
      </c>
      <c r="B1281" s="1832">
        <f>'Expenditures 15-22'!K129</f>
        <v>534428</v>
      </c>
      <c r="C1281" s="2" t="s">
        <v>569</v>
      </c>
      <c r="D1281" s="2" t="str">
        <f t="shared" si="19"/>
        <v>Error?</v>
      </c>
    </row>
    <row r="1282" spans="1:4" x14ac:dyDescent="0.2">
      <c r="A1282" s="5">
        <v>1221</v>
      </c>
      <c r="B1282" s="1832">
        <f>'Expenditures 15-22'!K139</f>
        <v>0</v>
      </c>
      <c r="C1282" s="2" t="s">
        <v>569</v>
      </c>
      <c r="D1282" s="2" t="str">
        <f t="shared" si="19"/>
        <v>Error?</v>
      </c>
    </row>
    <row r="1283" spans="1:4" x14ac:dyDescent="0.2">
      <c r="A1283" s="5">
        <v>1222</v>
      </c>
      <c r="B1283" s="1832">
        <f>'Expenditures 15-22'!K142</f>
        <v>0</v>
      </c>
      <c r="C1283" s="2" t="s">
        <v>569</v>
      </c>
      <c r="D1283" s="2" t="str">
        <f t="shared" si="19"/>
        <v>Error?</v>
      </c>
    </row>
    <row r="1284" spans="1:4" x14ac:dyDescent="0.2">
      <c r="A1284" s="5">
        <v>1223</v>
      </c>
      <c r="B1284" s="1832">
        <f>'Expenditures 15-22'!K143</f>
        <v>0</v>
      </c>
      <c r="C1284" s="2" t="s">
        <v>569</v>
      </c>
      <c r="D1284" s="2" t="str">
        <f t="shared" si="19"/>
        <v>Error?</v>
      </c>
    </row>
    <row r="1285" spans="1:4" x14ac:dyDescent="0.2">
      <c r="A1285" s="5">
        <v>1224</v>
      </c>
      <c r="B1285" s="1832">
        <f>'Expenditures 15-22'!K146</f>
        <v>0</v>
      </c>
      <c r="C1285" s="2" t="s">
        <v>569</v>
      </c>
      <c r="D1285" s="2" t="str">
        <f t="shared" si="19"/>
        <v>Error?</v>
      </c>
    </row>
    <row r="1286" spans="1:4" x14ac:dyDescent="0.2">
      <c r="A1286" s="10">
        <v>1225</v>
      </c>
      <c r="B1286" s="1832"/>
      <c r="D1286" s="2" t="str">
        <f t="shared" si="19"/>
        <v>OK</v>
      </c>
    </row>
    <row r="1287" spans="1:4" x14ac:dyDescent="0.2">
      <c r="A1287" s="12">
        <v>1226</v>
      </c>
      <c r="B1287" s="1832">
        <f>'Expenditures 15-22'!K149</f>
        <v>0</v>
      </c>
      <c r="C1287" s="2" t="s">
        <v>569</v>
      </c>
      <c r="D1287" s="2" t="str">
        <f t="shared" si="19"/>
        <v>Error?</v>
      </c>
    </row>
    <row r="1288" spans="1:4" x14ac:dyDescent="0.2">
      <c r="A1288" s="5">
        <v>1227</v>
      </c>
      <c r="B1288" s="1832">
        <f>'Expenditures 15-22'!K151</f>
        <v>534428</v>
      </c>
      <c r="C1288" s="2" t="s">
        <v>569</v>
      </c>
      <c r="D1288" s="2" t="str">
        <f t="shared" si="19"/>
        <v>Error?</v>
      </c>
    </row>
    <row r="1289" spans="1:4" x14ac:dyDescent="0.2">
      <c r="A1289" s="5">
        <v>1228</v>
      </c>
      <c r="B1289" s="1832">
        <f>'Expenditures 15-22'!K152</f>
        <v>-36898</v>
      </c>
      <c r="C1289" s="2" t="s">
        <v>569</v>
      </c>
      <c r="D1289" s="2" t="str">
        <f t="shared" si="19"/>
        <v>Error?</v>
      </c>
    </row>
    <row r="1290" spans="1:4" x14ac:dyDescent="0.2">
      <c r="A1290" s="10">
        <v>1229</v>
      </c>
      <c r="B1290" s="1832"/>
      <c r="D1290" s="2" t="str">
        <f t="shared" si="19"/>
        <v>OK</v>
      </c>
    </row>
    <row r="1291" spans="1:4" x14ac:dyDescent="0.2">
      <c r="A1291" s="10">
        <v>1230</v>
      </c>
      <c r="B1291" s="1832"/>
      <c r="D1291" s="2" t="str">
        <f t="shared" si="19"/>
        <v>OK</v>
      </c>
    </row>
    <row r="1292" spans="1:4" x14ac:dyDescent="0.2">
      <c r="A1292" s="10">
        <v>1231</v>
      </c>
      <c r="B1292" s="1832"/>
      <c r="D1292" s="2" t="str">
        <f t="shared" si="19"/>
        <v>OK</v>
      </c>
    </row>
    <row r="1293" spans="1:4" x14ac:dyDescent="0.2">
      <c r="A1293" s="10">
        <v>1232</v>
      </c>
      <c r="B1293" s="1832"/>
      <c r="D1293" s="2" t="str">
        <f t="shared" si="19"/>
        <v>OK</v>
      </c>
    </row>
    <row r="1294" spans="1:4" x14ac:dyDescent="0.2">
      <c r="A1294" s="10">
        <v>1233</v>
      </c>
      <c r="B1294" s="1832"/>
      <c r="D1294" s="2" t="str">
        <f t="shared" si="19"/>
        <v>OK</v>
      </c>
    </row>
    <row r="1295" spans="1:4" x14ac:dyDescent="0.2">
      <c r="A1295" s="10">
        <v>1234</v>
      </c>
      <c r="B1295" s="1832"/>
      <c r="D1295" s="2" t="str">
        <f t="shared" si="19"/>
        <v>OK</v>
      </c>
    </row>
    <row r="1296" spans="1:4" x14ac:dyDescent="0.2">
      <c r="A1296" s="10">
        <v>1235</v>
      </c>
      <c r="B1296" s="1832"/>
      <c r="D1296" s="2" t="str">
        <f t="shared" si="19"/>
        <v>OK</v>
      </c>
    </row>
    <row r="1297" spans="1:4" x14ac:dyDescent="0.2">
      <c r="A1297" s="10">
        <v>1236</v>
      </c>
      <c r="B1297" s="1832"/>
      <c r="D1297" s="2" t="str">
        <f t="shared" si="19"/>
        <v>OK</v>
      </c>
    </row>
    <row r="1298" spans="1:4" x14ac:dyDescent="0.2">
      <c r="A1298" s="10">
        <v>1237</v>
      </c>
      <c r="B1298" s="1832"/>
      <c r="D1298" s="2" t="str">
        <f t="shared" si="19"/>
        <v>OK</v>
      </c>
    </row>
    <row r="1299" spans="1:4" x14ac:dyDescent="0.2">
      <c r="A1299" s="10">
        <v>1238</v>
      </c>
      <c r="B1299" s="1832"/>
      <c r="D1299" s="2" t="str">
        <f t="shared" si="19"/>
        <v>OK</v>
      </c>
    </row>
    <row r="1300" spans="1:4" x14ac:dyDescent="0.2">
      <c r="A1300" s="10">
        <v>1239</v>
      </c>
      <c r="B1300" s="1832"/>
      <c r="D1300" s="2" t="str">
        <f t="shared" si="19"/>
        <v>OK</v>
      </c>
    </row>
    <row r="1301" spans="1:4" x14ac:dyDescent="0.2">
      <c r="A1301" s="10">
        <v>1240</v>
      </c>
      <c r="B1301" s="1832"/>
      <c r="D1301" s="2" t="str">
        <f t="shared" si="19"/>
        <v>OK</v>
      </c>
    </row>
    <row r="1302" spans="1:4" x14ac:dyDescent="0.2">
      <c r="A1302" s="10">
        <v>1241</v>
      </c>
      <c r="B1302" s="1832"/>
      <c r="D1302" s="2" t="str">
        <f t="shared" si="19"/>
        <v>OK</v>
      </c>
    </row>
    <row r="1303" spans="1:4" x14ac:dyDescent="0.2">
      <c r="A1303" s="10">
        <v>1242</v>
      </c>
      <c r="B1303" s="1832"/>
      <c r="D1303" s="2" t="str">
        <f t="shared" si="19"/>
        <v>OK</v>
      </c>
    </row>
    <row r="1304" spans="1:4" x14ac:dyDescent="0.2">
      <c r="A1304" s="10">
        <v>1243</v>
      </c>
      <c r="B1304" s="1832"/>
      <c r="D1304" s="2" t="str">
        <f t="shared" si="19"/>
        <v>OK</v>
      </c>
    </row>
    <row r="1305" spans="1:4" x14ac:dyDescent="0.2">
      <c r="A1305" s="10">
        <v>1244</v>
      </c>
      <c r="B1305" s="1832"/>
      <c r="D1305" s="2" t="str">
        <f t="shared" si="19"/>
        <v>OK</v>
      </c>
    </row>
    <row r="1306" spans="1:4" x14ac:dyDescent="0.2">
      <c r="A1306" s="10">
        <v>1245</v>
      </c>
      <c r="B1306" s="1832"/>
      <c r="D1306" s="2" t="str">
        <f t="shared" si="19"/>
        <v>OK</v>
      </c>
    </row>
    <row r="1307" spans="1:4" x14ac:dyDescent="0.2">
      <c r="A1307" s="5">
        <v>1246</v>
      </c>
      <c r="B1307" s="1832">
        <f>'Expenditures 15-22'!E171</f>
        <v>0</v>
      </c>
      <c r="D1307" s="2" t="str">
        <f t="shared" si="19"/>
        <v>Error?</v>
      </c>
    </row>
    <row r="1308" spans="1:4" x14ac:dyDescent="0.2">
      <c r="A1308" s="5">
        <v>1247</v>
      </c>
      <c r="B1308" s="1832">
        <f>'Expenditures 15-22'!E172</f>
        <v>0</v>
      </c>
      <c r="C1308" s="2" t="s">
        <v>569</v>
      </c>
      <c r="D1308" s="2" t="str">
        <f t="shared" si="19"/>
        <v>Error?</v>
      </c>
    </row>
    <row r="1309" spans="1:4" x14ac:dyDescent="0.2">
      <c r="A1309" s="5">
        <v>1248</v>
      </c>
      <c r="B1309" s="1832">
        <f>'Expenditures 15-22'!E174</f>
        <v>0</v>
      </c>
      <c r="C1309" s="2" t="s">
        <v>569</v>
      </c>
      <c r="D1309" s="2" t="str">
        <f t="shared" si="19"/>
        <v>Error?</v>
      </c>
    </row>
    <row r="1310" spans="1:4" x14ac:dyDescent="0.2">
      <c r="A1310" s="5">
        <v>1249</v>
      </c>
      <c r="B1310" s="1832">
        <f>'Expenditures 15-22'!H163</f>
        <v>0</v>
      </c>
      <c r="D1310" s="2" t="str">
        <f t="shared" si="19"/>
        <v>Error?</v>
      </c>
    </row>
    <row r="1311" spans="1:4" x14ac:dyDescent="0.2">
      <c r="A1311" s="5">
        <v>1250</v>
      </c>
      <c r="B1311" s="1832">
        <f>'Expenditures 15-22'!H164</f>
        <v>0</v>
      </c>
      <c r="D1311" s="2" t="str">
        <f t="shared" si="19"/>
        <v>Error?</v>
      </c>
    </row>
    <row r="1312" spans="1:4" x14ac:dyDescent="0.2">
      <c r="A1312" s="5">
        <v>1251</v>
      </c>
      <c r="B1312" s="1832">
        <f>'Expenditures 15-22'!H169</f>
        <v>228926</v>
      </c>
      <c r="D1312" s="2" t="str">
        <f t="shared" si="19"/>
        <v>Error?</v>
      </c>
    </row>
    <row r="1313" spans="1:4" x14ac:dyDescent="0.2">
      <c r="A1313" s="5">
        <v>1252</v>
      </c>
      <c r="B1313" s="1832">
        <f>'Expenditures 15-22'!H167</f>
        <v>0</v>
      </c>
      <c r="D1313" s="2" t="str">
        <f t="shared" si="19"/>
        <v>Error?</v>
      </c>
    </row>
    <row r="1314" spans="1:4" x14ac:dyDescent="0.2">
      <c r="A1314" s="5">
        <v>1253</v>
      </c>
      <c r="B1314" s="1832">
        <f>'Expenditures 15-22'!H168</f>
        <v>0</v>
      </c>
      <c r="C1314" s="2" t="s">
        <v>569</v>
      </c>
      <c r="D1314" s="2" t="str">
        <f t="shared" si="19"/>
        <v>Error?</v>
      </c>
    </row>
    <row r="1315" spans="1:4" x14ac:dyDescent="0.2">
      <c r="A1315" s="5">
        <v>1254</v>
      </c>
      <c r="B1315" s="1832">
        <f>'Expenditures 15-22'!H170</f>
        <v>259282</v>
      </c>
      <c r="D1315" s="2" t="str">
        <f t="shared" si="19"/>
        <v>Error?</v>
      </c>
    </row>
    <row r="1316" spans="1:4" x14ac:dyDescent="0.2">
      <c r="A1316" s="5">
        <v>1255</v>
      </c>
      <c r="B1316" s="1832">
        <f>'Expenditures 15-22'!H171</f>
        <v>265875</v>
      </c>
      <c r="D1316" s="2" t="str">
        <f t="shared" si="19"/>
        <v>Error?</v>
      </c>
    </row>
    <row r="1317" spans="1:4" x14ac:dyDescent="0.2">
      <c r="A1317" s="5">
        <v>1256</v>
      </c>
      <c r="B1317" s="1832">
        <f>'Expenditures 15-22'!H172</f>
        <v>754083</v>
      </c>
      <c r="C1317" s="2" t="s">
        <v>569</v>
      </c>
      <c r="D1317" s="2" t="str">
        <f t="shared" si="19"/>
        <v>Error?</v>
      </c>
    </row>
    <row r="1318" spans="1:4" x14ac:dyDescent="0.2">
      <c r="A1318" s="5">
        <v>1257</v>
      </c>
      <c r="B1318" s="1832">
        <f>'Expenditures 15-22'!H174</f>
        <v>754083</v>
      </c>
      <c r="C1318" s="2" t="s">
        <v>569</v>
      </c>
      <c r="D1318" s="2" t="str">
        <f t="shared" si="19"/>
        <v>Error?</v>
      </c>
    </row>
    <row r="1319" spans="1:4" x14ac:dyDescent="0.2">
      <c r="A1319" s="10">
        <v>1258</v>
      </c>
      <c r="B1319" s="1832"/>
      <c r="C1319" s="2" t="s">
        <v>569</v>
      </c>
      <c r="D1319" s="2" t="str">
        <f t="shared" si="19"/>
        <v>OK</v>
      </c>
    </row>
    <row r="1320" spans="1:4" x14ac:dyDescent="0.2">
      <c r="A1320" s="10">
        <v>1259</v>
      </c>
      <c r="B1320" s="1832"/>
      <c r="D1320" s="2" t="str">
        <f t="shared" si="19"/>
        <v>OK</v>
      </c>
    </row>
    <row r="1321" spans="1:4" x14ac:dyDescent="0.2">
      <c r="A1321" s="10">
        <v>1260</v>
      </c>
      <c r="B1321" s="1832"/>
      <c r="C1321" s="2" t="s">
        <v>569</v>
      </c>
      <c r="D1321" s="2" t="str">
        <f t="shared" si="19"/>
        <v>OK</v>
      </c>
    </row>
    <row r="1322" spans="1:4" x14ac:dyDescent="0.2">
      <c r="A1322" s="10">
        <v>1261</v>
      </c>
      <c r="B1322" s="1832"/>
      <c r="C1322" s="2" t="s">
        <v>569</v>
      </c>
      <c r="D1322" s="2" t="str">
        <f t="shared" si="19"/>
        <v>OK</v>
      </c>
    </row>
    <row r="1323" spans="1:4" x14ac:dyDescent="0.2">
      <c r="A1323" s="5">
        <v>1262</v>
      </c>
      <c r="B1323" s="1832">
        <f>'Expenditures 15-22'!K160</f>
        <v>0</v>
      </c>
      <c r="C1323" s="2" t="s">
        <v>569</v>
      </c>
      <c r="D1323" s="2" t="str">
        <f t="shared" si="19"/>
        <v>Error?</v>
      </c>
    </row>
    <row r="1324" spans="1:4" x14ac:dyDescent="0.2">
      <c r="A1324" s="5">
        <v>1263</v>
      </c>
      <c r="B1324" s="1832">
        <f>'Expenditures 15-22'!K163</f>
        <v>0</v>
      </c>
      <c r="C1324" s="2" t="s">
        <v>569</v>
      </c>
      <c r="D1324" s="2" t="str">
        <f t="shared" si="19"/>
        <v>Error?</v>
      </c>
    </row>
    <row r="1325" spans="1:4" x14ac:dyDescent="0.2">
      <c r="A1325" s="5">
        <v>1264</v>
      </c>
      <c r="B1325" s="1832">
        <f>'Expenditures 15-22'!K164</f>
        <v>0</v>
      </c>
      <c r="C1325" s="2" t="s">
        <v>569</v>
      </c>
      <c r="D1325" s="2" t="str">
        <f t="shared" si="19"/>
        <v>Error?</v>
      </c>
    </row>
    <row r="1326" spans="1:4" x14ac:dyDescent="0.2">
      <c r="A1326" s="5">
        <v>1265</v>
      </c>
      <c r="B1326" s="1832">
        <f>'Expenditures 15-22'!K169</f>
        <v>228926</v>
      </c>
      <c r="C1326" s="2" t="s">
        <v>569</v>
      </c>
      <c r="D1326" s="2" t="str">
        <f t="shared" si="19"/>
        <v>Error?</v>
      </c>
    </row>
    <row r="1327" spans="1:4" x14ac:dyDescent="0.2">
      <c r="A1327" s="5">
        <v>1266</v>
      </c>
      <c r="B1327" s="1832">
        <f>'Expenditures 15-22'!K167</f>
        <v>0</v>
      </c>
      <c r="C1327" s="2" t="s">
        <v>569</v>
      </c>
      <c r="D1327" s="2" t="str">
        <f t="shared" si="19"/>
        <v>Error?</v>
      </c>
    </row>
    <row r="1328" spans="1:4" x14ac:dyDescent="0.2">
      <c r="A1328" s="5">
        <v>1267</v>
      </c>
      <c r="B1328" s="1832">
        <f>'Expenditures 15-22'!K168</f>
        <v>0</v>
      </c>
      <c r="C1328" s="2" t="s">
        <v>569</v>
      </c>
      <c r="D1328" s="2" t="str">
        <f t="shared" si="19"/>
        <v>Error?</v>
      </c>
    </row>
    <row r="1329" spans="1:4" x14ac:dyDescent="0.2">
      <c r="A1329" s="5">
        <v>1268</v>
      </c>
      <c r="B1329" s="1832">
        <f>'Expenditures 15-22'!K170</f>
        <v>259282</v>
      </c>
      <c r="C1329" s="2" t="s">
        <v>569</v>
      </c>
      <c r="D1329" s="2" t="str">
        <f t="shared" si="19"/>
        <v>Error?</v>
      </c>
    </row>
    <row r="1330" spans="1:4" x14ac:dyDescent="0.2">
      <c r="A1330" s="5">
        <v>1269</v>
      </c>
      <c r="B1330" s="1832">
        <f>'Expenditures 15-22'!K171</f>
        <v>265875</v>
      </c>
      <c r="C1330" s="2" t="s">
        <v>569</v>
      </c>
      <c r="D1330" s="2" t="str">
        <f t="shared" si="19"/>
        <v>Error?</v>
      </c>
    </row>
    <row r="1331" spans="1:4" x14ac:dyDescent="0.2">
      <c r="A1331" s="5">
        <v>1270</v>
      </c>
      <c r="B1331" s="1832">
        <f>'Expenditures 15-22'!K172</f>
        <v>754083</v>
      </c>
      <c r="C1331" s="2" t="s">
        <v>569</v>
      </c>
      <c r="D1331" s="2" t="str">
        <f t="shared" si="19"/>
        <v>Error?</v>
      </c>
    </row>
    <row r="1332" spans="1:4" x14ac:dyDescent="0.2">
      <c r="A1332" s="5">
        <v>1271</v>
      </c>
      <c r="B1332" s="1832">
        <f>'Expenditures 15-22'!K174</f>
        <v>754083</v>
      </c>
      <c r="C1332" s="2" t="s">
        <v>569</v>
      </c>
      <c r="D1332" s="2" t="str">
        <f t="shared" si="19"/>
        <v>Error?</v>
      </c>
    </row>
    <row r="1333" spans="1:4" x14ac:dyDescent="0.2">
      <c r="A1333" s="5">
        <v>1272</v>
      </c>
      <c r="B1333" s="1832">
        <f>'Expenditures 15-22'!K175</f>
        <v>-485771</v>
      </c>
      <c r="C1333" s="2" t="s">
        <v>569</v>
      </c>
      <c r="D1333" s="2" t="str">
        <f t="shared" si="19"/>
        <v>Error?</v>
      </c>
    </row>
    <row r="1334" spans="1:4" x14ac:dyDescent="0.2">
      <c r="A1334" s="10">
        <v>1273</v>
      </c>
      <c r="B1334" s="1832"/>
      <c r="D1334" s="2" t="str">
        <f t="shared" si="19"/>
        <v>OK</v>
      </c>
    </row>
    <row r="1335" spans="1:4" x14ac:dyDescent="0.2">
      <c r="A1335" s="5">
        <v>1274</v>
      </c>
      <c r="B1335" s="1832">
        <f>'Expenditures 15-22'!C182</f>
        <v>359836</v>
      </c>
      <c r="D1335" s="2" t="str">
        <f t="shared" si="19"/>
        <v>Error?</v>
      </c>
    </row>
    <row r="1336" spans="1:4" x14ac:dyDescent="0.2">
      <c r="A1336" s="5">
        <v>1275</v>
      </c>
      <c r="B1336" s="1832"/>
      <c r="D1336" s="2" t="str">
        <f t="shared" si="19"/>
        <v>OK</v>
      </c>
    </row>
    <row r="1337" spans="1:4" x14ac:dyDescent="0.2">
      <c r="A1337" s="10">
        <v>1276</v>
      </c>
      <c r="B1337" s="1832"/>
      <c r="D1337" s="2" t="str">
        <f t="shared" si="19"/>
        <v>OK</v>
      </c>
    </row>
    <row r="1338" spans="1:4" x14ac:dyDescent="0.2">
      <c r="A1338" s="5">
        <v>1277</v>
      </c>
      <c r="B1338" s="1832">
        <f>'Expenditures 15-22'!C183</f>
        <v>0</v>
      </c>
      <c r="D1338" s="2" t="str">
        <f t="shared" si="19"/>
        <v>Error?</v>
      </c>
    </row>
    <row r="1339" spans="1:4" x14ac:dyDescent="0.2">
      <c r="A1339" s="5">
        <v>1278</v>
      </c>
      <c r="B1339" s="1832">
        <f>'Expenditures 15-22'!C184</f>
        <v>359836</v>
      </c>
      <c r="C1339" s="2" t="s">
        <v>569</v>
      </c>
      <c r="D1339" s="2" t="str">
        <f t="shared" si="19"/>
        <v>Error?</v>
      </c>
    </row>
    <row r="1340" spans="1:4" x14ac:dyDescent="0.2">
      <c r="A1340" s="5">
        <v>1279</v>
      </c>
      <c r="B1340" s="1832">
        <f>'Expenditures 15-22'!C210</f>
        <v>359836</v>
      </c>
      <c r="C1340" s="2" t="s">
        <v>569</v>
      </c>
      <c r="D1340" s="2" t="str">
        <f t="shared" si="19"/>
        <v>Error?</v>
      </c>
    </row>
    <row r="1341" spans="1:4" x14ac:dyDescent="0.2">
      <c r="A1341" s="5">
        <v>1280</v>
      </c>
      <c r="B1341" s="1832">
        <f>'Expenditures 15-22'!D182</f>
        <v>7780</v>
      </c>
      <c r="D1341" s="2" t="str">
        <f t="shared" si="19"/>
        <v>Error?</v>
      </c>
    </row>
    <row r="1342" spans="1:4" x14ac:dyDescent="0.2">
      <c r="A1342" s="10">
        <v>1281</v>
      </c>
      <c r="B1342" s="1832"/>
      <c r="D1342" s="2" t="str">
        <f t="shared" si="19"/>
        <v>OK</v>
      </c>
    </row>
    <row r="1343" spans="1:4" x14ac:dyDescent="0.2">
      <c r="A1343" s="10">
        <v>1282</v>
      </c>
      <c r="B1343" s="1832"/>
      <c r="D1343" s="2" t="str">
        <f t="shared" ref="D1343:D1406" si="20">IF(ISBLANK(B1343),"OK",IF(A1343-B1343=0,"OK","Error?"))</f>
        <v>OK</v>
      </c>
    </row>
    <row r="1344" spans="1:4" x14ac:dyDescent="0.2">
      <c r="A1344" s="5">
        <v>1283</v>
      </c>
      <c r="B1344" s="1832">
        <f>'Expenditures 15-22'!D183</f>
        <v>0</v>
      </c>
      <c r="D1344" s="2" t="str">
        <f t="shared" si="20"/>
        <v>Error?</v>
      </c>
    </row>
    <row r="1345" spans="1:4" x14ac:dyDescent="0.2">
      <c r="A1345" s="5">
        <v>1284</v>
      </c>
      <c r="B1345" s="1832">
        <f>'Expenditures 15-22'!D184</f>
        <v>7780</v>
      </c>
      <c r="C1345" s="2" t="s">
        <v>569</v>
      </c>
      <c r="D1345" s="2" t="str">
        <f t="shared" si="20"/>
        <v>Error?</v>
      </c>
    </row>
    <row r="1346" spans="1:4" x14ac:dyDescent="0.2">
      <c r="A1346" s="5">
        <v>1285</v>
      </c>
      <c r="B1346" s="1832">
        <f>'Expenditures 15-22'!D210</f>
        <v>7780</v>
      </c>
      <c r="C1346" s="2" t="s">
        <v>569</v>
      </c>
      <c r="D1346" s="2" t="str">
        <f t="shared" si="20"/>
        <v>Error?</v>
      </c>
    </row>
    <row r="1347" spans="1:4" x14ac:dyDescent="0.2">
      <c r="A1347" s="5">
        <v>1286</v>
      </c>
      <c r="B1347" s="1832">
        <f>'Expenditures 15-22'!E182</f>
        <v>40269</v>
      </c>
      <c r="D1347" s="2" t="str">
        <f t="shared" si="20"/>
        <v>Error?</v>
      </c>
    </row>
    <row r="1348" spans="1:4" x14ac:dyDescent="0.2">
      <c r="A1348" s="10">
        <v>1287</v>
      </c>
      <c r="B1348" s="1832"/>
      <c r="D1348" s="2" t="str">
        <f t="shared" si="20"/>
        <v>OK</v>
      </c>
    </row>
    <row r="1349" spans="1:4" x14ac:dyDescent="0.2">
      <c r="A1349" s="10">
        <v>1288</v>
      </c>
      <c r="B1349" s="1832"/>
      <c r="D1349" s="2" t="str">
        <f t="shared" si="20"/>
        <v>OK</v>
      </c>
    </row>
    <row r="1350" spans="1:4" x14ac:dyDescent="0.2">
      <c r="A1350" s="5">
        <v>1289</v>
      </c>
      <c r="B1350" s="1832">
        <f>'Expenditures 15-22'!E183</f>
        <v>0</v>
      </c>
      <c r="D1350" s="2" t="str">
        <f t="shared" si="20"/>
        <v>Error?</v>
      </c>
    </row>
    <row r="1351" spans="1:4" x14ac:dyDescent="0.2">
      <c r="A1351" s="5">
        <v>1290</v>
      </c>
      <c r="B1351" s="1832">
        <f>'Expenditures 15-22'!E184</f>
        <v>40269</v>
      </c>
      <c r="C1351" s="2" t="s">
        <v>569</v>
      </c>
      <c r="D1351" s="2" t="str">
        <f t="shared" si="20"/>
        <v>Error?</v>
      </c>
    </row>
    <row r="1352" spans="1:4" x14ac:dyDescent="0.2">
      <c r="A1352" s="5">
        <v>1291</v>
      </c>
      <c r="B1352" s="1832">
        <f>'Expenditures 15-22'!E196</f>
        <v>0</v>
      </c>
      <c r="C1352" s="2" t="s">
        <v>569</v>
      </c>
      <c r="D1352" s="2" t="str">
        <f t="shared" si="20"/>
        <v>Error?</v>
      </c>
    </row>
    <row r="1353" spans="1:4" x14ac:dyDescent="0.2">
      <c r="A1353" s="5">
        <v>1292</v>
      </c>
      <c r="B1353" s="1832">
        <f>'Expenditures 15-22'!E210</f>
        <v>40269</v>
      </c>
      <c r="C1353" s="2" t="s">
        <v>569</v>
      </c>
      <c r="D1353" s="2" t="str">
        <f t="shared" si="20"/>
        <v>Error?</v>
      </c>
    </row>
    <row r="1354" spans="1:4" x14ac:dyDescent="0.2">
      <c r="A1354" s="5">
        <v>1293</v>
      </c>
      <c r="B1354" s="1832">
        <f>'Expenditures 15-22'!F182</f>
        <v>76290</v>
      </c>
      <c r="D1354" s="2" t="str">
        <f t="shared" si="20"/>
        <v>Error?</v>
      </c>
    </row>
    <row r="1355" spans="1:4" x14ac:dyDescent="0.2">
      <c r="A1355" s="10">
        <v>1294</v>
      </c>
      <c r="B1355" s="1832"/>
      <c r="D1355" s="2" t="str">
        <f t="shared" si="20"/>
        <v>OK</v>
      </c>
    </row>
    <row r="1356" spans="1:4" x14ac:dyDescent="0.2">
      <c r="A1356" s="10">
        <v>1295</v>
      </c>
      <c r="B1356" s="1832"/>
      <c r="D1356" s="2" t="str">
        <f t="shared" si="20"/>
        <v>OK</v>
      </c>
    </row>
    <row r="1357" spans="1:4" x14ac:dyDescent="0.2">
      <c r="A1357" s="5">
        <v>1296</v>
      </c>
      <c r="B1357" s="1832">
        <f>'Expenditures 15-22'!F183</f>
        <v>0</v>
      </c>
      <c r="D1357" s="2" t="str">
        <f t="shared" si="20"/>
        <v>Error?</v>
      </c>
    </row>
    <row r="1358" spans="1:4" x14ac:dyDescent="0.2">
      <c r="A1358" s="5">
        <v>1297</v>
      </c>
      <c r="B1358" s="1832">
        <f>'Expenditures 15-22'!F184</f>
        <v>76290</v>
      </c>
      <c r="C1358" s="2" t="s">
        <v>569</v>
      </c>
      <c r="D1358" s="2" t="str">
        <f t="shared" si="20"/>
        <v>Error?</v>
      </c>
    </row>
    <row r="1359" spans="1:4" x14ac:dyDescent="0.2">
      <c r="A1359" s="5">
        <v>1298</v>
      </c>
      <c r="B1359" s="1832">
        <f>'Expenditures 15-22'!F210</f>
        <v>76290</v>
      </c>
      <c r="C1359" s="2" t="s">
        <v>569</v>
      </c>
      <c r="D1359" s="2" t="str">
        <f t="shared" si="20"/>
        <v>Error?</v>
      </c>
    </row>
    <row r="1360" spans="1:4" x14ac:dyDescent="0.2">
      <c r="A1360" s="5">
        <v>1299</v>
      </c>
      <c r="B1360" s="1832">
        <f>'Expenditures 15-22'!G182</f>
        <v>3965</v>
      </c>
      <c r="D1360" s="2" t="str">
        <f t="shared" si="20"/>
        <v>Error?</v>
      </c>
    </row>
    <row r="1361" spans="1:4" x14ac:dyDescent="0.2">
      <c r="A1361" s="10">
        <v>1300</v>
      </c>
      <c r="B1361" s="1832"/>
      <c r="D1361" s="2" t="str">
        <f t="shared" si="20"/>
        <v>OK</v>
      </c>
    </row>
    <row r="1362" spans="1:4" x14ac:dyDescent="0.2">
      <c r="A1362" s="10">
        <v>1301</v>
      </c>
      <c r="B1362" s="1832"/>
      <c r="D1362" s="2" t="str">
        <f t="shared" si="20"/>
        <v>OK</v>
      </c>
    </row>
    <row r="1363" spans="1:4" x14ac:dyDescent="0.2">
      <c r="A1363" s="5">
        <v>1302</v>
      </c>
      <c r="B1363" s="1832">
        <f>'Expenditures 15-22'!G183</f>
        <v>0</v>
      </c>
      <c r="D1363" s="2" t="str">
        <f t="shared" si="20"/>
        <v>Error?</v>
      </c>
    </row>
    <row r="1364" spans="1:4" x14ac:dyDescent="0.2">
      <c r="A1364" s="5">
        <v>1303</v>
      </c>
      <c r="B1364" s="1832">
        <f>'Expenditures 15-22'!G184</f>
        <v>3965</v>
      </c>
      <c r="C1364" s="2" t="s">
        <v>569</v>
      </c>
      <c r="D1364" s="2" t="str">
        <f t="shared" si="20"/>
        <v>Error?</v>
      </c>
    </row>
    <row r="1365" spans="1:4" x14ac:dyDescent="0.2">
      <c r="A1365" s="5">
        <v>1304</v>
      </c>
      <c r="B1365" s="1832">
        <f>'Expenditures 15-22'!G210</f>
        <v>3965</v>
      </c>
      <c r="C1365" s="2" t="s">
        <v>569</v>
      </c>
      <c r="D1365" s="2" t="str">
        <f t="shared" si="20"/>
        <v>Error?</v>
      </c>
    </row>
    <row r="1366" spans="1:4" x14ac:dyDescent="0.2">
      <c r="A1366" s="5">
        <v>1305</v>
      </c>
      <c r="B1366" s="1832">
        <f>'Expenditures 15-22'!H182</f>
        <v>0</v>
      </c>
      <c r="D1366" s="2" t="str">
        <f t="shared" si="20"/>
        <v>Error?</v>
      </c>
    </row>
    <row r="1367" spans="1:4" x14ac:dyDescent="0.2">
      <c r="A1367" s="10">
        <v>1306</v>
      </c>
      <c r="B1367" s="1832"/>
      <c r="D1367" s="2" t="str">
        <f t="shared" si="20"/>
        <v>OK</v>
      </c>
    </row>
    <row r="1368" spans="1:4" x14ac:dyDescent="0.2">
      <c r="A1368" s="10">
        <v>1307</v>
      </c>
      <c r="B1368" s="1832"/>
      <c r="D1368" s="2" t="str">
        <f t="shared" si="20"/>
        <v>OK</v>
      </c>
    </row>
    <row r="1369" spans="1:4" x14ac:dyDescent="0.2">
      <c r="A1369" s="5">
        <v>1308</v>
      </c>
      <c r="B1369" s="1832">
        <f>'Expenditures 15-22'!H183</f>
        <v>0</v>
      </c>
      <c r="D1369" s="2" t="str">
        <f t="shared" si="20"/>
        <v>Error?</v>
      </c>
    </row>
    <row r="1370" spans="1:4" x14ac:dyDescent="0.2">
      <c r="A1370" s="5">
        <v>1309</v>
      </c>
      <c r="B1370" s="1832">
        <f>'Expenditures 15-22'!H184</f>
        <v>0</v>
      </c>
      <c r="C1370" s="2" t="s">
        <v>569</v>
      </c>
      <c r="D1370" s="2" t="str">
        <f t="shared" si="20"/>
        <v>Error?</v>
      </c>
    </row>
    <row r="1371" spans="1:4" x14ac:dyDescent="0.2">
      <c r="A1371" s="5">
        <v>1310</v>
      </c>
      <c r="B1371" s="1832">
        <f>'Expenditures 15-22'!H199</f>
        <v>0</v>
      </c>
      <c r="D1371" s="2" t="str">
        <f t="shared" si="20"/>
        <v>Error?</v>
      </c>
    </row>
    <row r="1372" spans="1:4" x14ac:dyDescent="0.2">
      <c r="A1372" s="5">
        <v>1311</v>
      </c>
      <c r="B1372" s="1832">
        <f>'Expenditures 15-22'!H200</f>
        <v>0</v>
      </c>
      <c r="D1372" s="2" t="str">
        <f t="shared" si="20"/>
        <v>Error?</v>
      </c>
    </row>
    <row r="1373" spans="1:4" x14ac:dyDescent="0.2">
      <c r="A1373" s="5">
        <v>1312</v>
      </c>
      <c r="B1373" s="1832">
        <f>'Expenditures 15-22'!H203</f>
        <v>0</v>
      </c>
      <c r="D1373" s="2" t="str">
        <f t="shared" si="20"/>
        <v>Error?</v>
      </c>
    </row>
    <row r="1374" spans="1:4" x14ac:dyDescent="0.2">
      <c r="A1374" s="10">
        <v>1313</v>
      </c>
      <c r="B1374" s="1832"/>
      <c r="D1374" s="2" t="str">
        <f t="shared" si="20"/>
        <v>OK</v>
      </c>
    </row>
    <row r="1375" spans="1:4" x14ac:dyDescent="0.2">
      <c r="A1375" s="5">
        <v>1314</v>
      </c>
      <c r="B1375" s="1832">
        <f>'Expenditures 15-22'!H208</f>
        <v>0</v>
      </c>
      <c r="C1375" s="2" t="s">
        <v>569</v>
      </c>
      <c r="D1375" s="2" t="str">
        <f t="shared" si="20"/>
        <v>Error?</v>
      </c>
    </row>
    <row r="1376" spans="1:4" x14ac:dyDescent="0.2">
      <c r="A1376" s="5">
        <v>1315</v>
      </c>
      <c r="B1376" s="1832">
        <f>'Expenditures 15-22'!H210</f>
        <v>0</v>
      </c>
      <c r="C1376" s="2" t="s">
        <v>569</v>
      </c>
      <c r="D1376" s="2" t="str">
        <f t="shared" si="20"/>
        <v>Error?</v>
      </c>
    </row>
    <row r="1377" spans="1:4" x14ac:dyDescent="0.2">
      <c r="A1377" s="5">
        <v>1316</v>
      </c>
      <c r="B1377" s="1832">
        <f>'Expenditures 15-22'!K182</f>
        <v>684161</v>
      </c>
      <c r="C1377" s="2" t="s">
        <v>569</v>
      </c>
      <c r="D1377" s="2" t="str">
        <f t="shared" si="20"/>
        <v>Error?</v>
      </c>
    </row>
    <row r="1378" spans="1:4" x14ac:dyDescent="0.2">
      <c r="A1378" s="10">
        <v>1317</v>
      </c>
      <c r="B1378" s="1832"/>
      <c r="D1378" s="2" t="str">
        <f t="shared" si="20"/>
        <v>OK</v>
      </c>
    </row>
    <row r="1379" spans="1:4" x14ac:dyDescent="0.2">
      <c r="A1379" s="10">
        <v>1318</v>
      </c>
      <c r="B1379" s="1832"/>
      <c r="D1379" s="2" t="str">
        <f t="shared" si="20"/>
        <v>OK</v>
      </c>
    </row>
    <row r="1380" spans="1:4" x14ac:dyDescent="0.2">
      <c r="A1380" s="5">
        <v>1319</v>
      </c>
      <c r="B1380" s="1832">
        <f>'Expenditures 15-22'!K183</f>
        <v>0</v>
      </c>
      <c r="C1380" s="2" t="s">
        <v>569</v>
      </c>
      <c r="D1380" s="2" t="str">
        <f t="shared" si="20"/>
        <v>Error?</v>
      </c>
    </row>
    <row r="1381" spans="1:4" x14ac:dyDescent="0.2">
      <c r="A1381" s="5">
        <v>1320</v>
      </c>
      <c r="B1381" s="1832">
        <f>'Expenditures 15-22'!K184</f>
        <v>684161</v>
      </c>
      <c r="C1381" s="2" t="s">
        <v>569</v>
      </c>
      <c r="D1381" s="2" t="str">
        <f t="shared" si="20"/>
        <v>Error?</v>
      </c>
    </row>
    <row r="1382" spans="1:4" x14ac:dyDescent="0.2">
      <c r="A1382" s="5">
        <v>1321</v>
      </c>
      <c r="B1382" s="1832">
        <f>'Expenditures 15-22'!K196</f>
        <v>0</v>
      </c>
      <c r="C1382" s="2" t="s">
        <v>569</v>
      </c>
      <c r="D1382" s="2" t="str">
        <f t="shared" si="20"/>
        <v>Error?</v>
      </c>
    </row>
    <row r="1383" spans="1:4" x14ac:dyDescent="0.2">
      <c r="A1383" s="5">
        <v>1322</v>
      </c>
      <c r="B1383" s="1832">
        <f>'Expenditures 15-22'!K199</f>
        <v>0</v>
      </c>
      <c r="C1383" s="2" t="s">
        <v>569</v>
      </c>
      <c r="D1383" s="2" t="str">
        <f t="shared" si="20"/>
        <v>Error?</v>
      </c>
    </row>
    <row r="1384" spans="1:4" x14ac:dyDescent="0.2">
      <c r="A1384" s="5">
        <v>1323</v>
      </c>
      <c r="B1384" s="1832">
        <f>'Expenditures 15-22'!K200</f>
        <v>0</v>
      </c>
      <c r="C1384" s="2" t="s">
        <v>569</v>
      </c>
      <c r="D1384" s="2" t="str">
        <f t="shared" si="20"/>
        <v>Error?</v>
      </c>
    </row>
    <row r="1385" spans="1:4" x14ac:dyDescent="0.2">
      <c r="A1385" s="5">
        <v>1324</v>
      </c>
      <c r="B1385" s="1832">
        <f>'Expenditures 15-22'!K203</f>
        <v>0</v>
      </c>
      <c r="C1385" s="2" t="s">
        <v>569</v>
      </c>
      <c r="D1385" s="2" t="str">
        <f t="shared" si="20"/>
        <v>Error?</v>
      </c>
    </row>
    <row r="1386" spans="1:4" x14ac:dyDescent="0.2">
      <c r="A1386" s="10">
        <v>1325</v>
      </c>
      <c r="B1386" s="1832"/>
      <c r="D1386" s="2" t="str">
        <f t="shared" si="20"/>
        <v>OK</v>
      </c>
    </row>
    <row r="1387" spans="1:4" x14ac:dyDescent="0.2">
      <c r="A1387" s="5">
        <v>1326</v>
      </c>
      <c r="B1387" s="1832">
        <f>'Expenditures 15-22'!K208</f>
        <v>0</v>
      </c>
      <c r="C1387" s="2" t="s">
        <v>569</v>
      </c>
      <c r="D1387" s="2" t="str">
        <f t="shared" si="20"/>
        <v>Error?</v>
      </c>
    </row>
    <row r="1388" spans="1:4" x14ac:dyDescent="0.2">
      <c r="A1388" s="5">
        <v>1327</v>
      </c>
      <c r="B1388" s="1832">
        <f>'Expenditures 15-22'!K210</f>
        <v>684161</v>
      </c>
      <c r="C1388" s="2" t="s">
        <v>569</v>
      </c>
      <c r="D1388" s="2" t="str">
        <f t="shared" si="20"/>
        <v>Error?</v>
      </c>
    </row>
    <row r="1389" spans="1:4" x14ac:dyDescent="0.2">
      <c r="A1389" s="5">
        <v>1328</v>
      </c>
      <c r="B1389" s="1832">
        <f>'Expenditures 15-22'!K211</f>
        <v>33732</v>
      </c>
      <c r="C1389" s="2" t="s">
        <v>569</v>
      </c>
      <c r="D1389" s="2" t="str">
        <f t="shared" si="20"/>
        <v>Error?</v>
      </c>
    </row>
    <row r="1390" spans="1:4" x14ac:dyDescent="0.2">
      <c r="A1390" s="10">
        <v>1329</v>
      </c>
      <c r="B1390" s="1832"/>
      <c r="D1390" s="2" t="str">
        <f t="shared" si="20"/>
        <v>OK</v>
      </c>
    </row>
    <row r="1391" spans="1:4" x14ac:dyDescent="0.2">
      <c r="A1391" s="10">
        <v>1330</v>
      </c>
      <c r="B1391" s="1832"/>
      <c r="D1391" s="2" t="str">
        <f t="shared" si="20"/>
        <v>OK</v>
      </c>
    </row>
    <row r="1392" spans="1:4" x14ac:dyDescent="0.2">
      <c r="A1392" s="10">
        <v>1331</v>
      </c>
      <c r="B1392" s="1832"/>
      <c r="D1392" s="2" t="str">
        <f t="shared" si="20"/>
        <v>OK</v>
      </c>
    </row>
    <row r="1393" spans="1:4" x14ac:dyDescent="0.2">
      <c r="A1393" s="10">
        <v>1332</v>
      </c>
      <c r="B1393" s="1832"/>
      <c r="D1393" s="2" t="str">
        <f t="shared" si="20"/>
        <v>OK</v>
      </c>
    </row>
    <row r="1394" spans="1:4" x14ac:dyDescent="0.2">
      <c r="A1394" s="10">
        <v>1333</v>
      </c>
      <c r="B1394" s="1832"/>
      <c r="D1394" s="2" t="str">
        <f t="shared" si="20"/>
        <v>OK</v>
      </c>
    </row>
    <row r="1395" spans="1:4" x14ac:dyDescent="0.2">
      <c r="A1395" s="10">
        <v>1334</v>
      </c>
      <c r="B1395" s="1832"/>
      <c r="D1395" s="2" t="str">
        <f t="shared" si="20"/>
        <v>OK</v>
      </c>
    </row>
    <row r="1396" spans="1:4" x14ac:dyDescent="0.2">
      <c r="A1396" s="5">
        <v>1335</v>
      </c>
      <c r="B1396" s="1832">
        <f>'Expenditures 15-22'!D225</f>
        <v>0</v>
      </c>
      <c r="D1396" s="2" t="str">
        <f t="shared" si="20"/>
        <v>Error?</v>
      </c>
    </row>
    <row r="1397" spans="1:4" x14ac:dyDescent="0.2">
      <c r="A1397" s="10">
        <v>1336</v>
      </c>
      <c r="B1397" s="1832"/>
      <c r="D1397" s="2" t="str">
        <f t="shared" si="20"/>
        <v>OK</v>
      </c>
    </row>
    <row r="1398" spans="1:4" x14ac:dyDescent="0.2">
      <c r="A1398" s="10">
        <v>1337</v>
      </c>
      <c r="B1398" s="1832"/>
      <c r="D1398" s="2" t="str">
        <f t="shared" si="20"/>
        <v>OK</v>
      </c>
    </row>
    <row r="1399" spans="1:4" x14ac:dyDescent="0.2">
      <c r="A1399" s="10">
        <v>1338</v>
      </c>
      <c r="B1399" s="1832"/>
      <c r="D1399" s="2" t="str">
        <f t="shared" si="20"/>
        <v>OK</v>
      </c>
    </row>
    <row r="1400" spans="1:4" x14ac:dyDescent="0.2">
      <c r="A1400" s="10">
        <v>1339</v>
      </c>
      <c r="B1400" s="1832"/>
      <c r="D1400" s="2" t="str">
        <f t="shared" si="20"/>
        <v>OK</v>
      </c>
    </row>
    <row r="1401" spans="1:4" x14ac:dyDescent="0.2">
      <c r="A1401" s="10">
        <v>1340</v>
      </c>
      <c r="B1401" s="1832"/>
      <c r="D1401" s="2" t="str">
        <f t="shared" si="20"/>
        <v>OK</v>
      </c>
    </row>
    <row r="1402" spans="1:4" x14ac:dyDescent="0.2">
      <c r="A1402" s="5">
        <v>1341</v>
      </c>
      <c r="B1402" s="1832">
        <f>'Expenditures 15-22'!D227</f>
        <v>0</v>
      </c>
      <c r="D1402" s="2" t="str">
        <f t="shared" si="20"/>
        <v>Error?</v>
      </c>
    </row>
    <row r="1403" spans="1:4" x14ac:dyDescent="0.2">
      <c r="A1403" s="10">
        <v>1342</v>
      </c>
      <c r="B1403" s="1832"/>
      <c r="D1403" s="2" t="str">
        <f t="shared" si="20"/>
        <v>OK</v>
      </c>
    </row>
    <row r="1404" spans="1:4" x14ac:dyDescent="0.2">
      <c r="A1404" s="10">
        <v>1343</v>
      </c>
      <c r="B1404" s="1832"/>
      <c r="D1404" s="2" t="str">
        <f t="shared" si="20"/>
        <v>OK</v>
      </c>
    </row>
    <row r="1405" spans="1:4" x14ac:dyDescent="0.2">
      <c r="A1405" s="10">
        <v>1344</v>
      </c>
      <c r="B1405" s="1832"/>
      <c r="D1405" s="2" t="str">
        <f t="shared" si="20"/>
        <v>OK</v>
      </c>
    </row>
    <row r="1406" spans="1:4" x14ac:dyDescent="0.2">
      <c r="A1406" s="5">
        <v>1345</v>
      </c>
      <c r="B1406" s="1832">
        <f>'Expenditures 15-22'!D221</f>
        <v>519</v>
      </c>
      <c r="D1406" s="2" t="str">
        <f t="shared" si="20"/>
        <v>Error?</v>
      </c>
    </row>
    <row r="1407" spans="1:4" x14ac:dyDescent="0.2">
      <c r="A1407" s="5">
        <v>1346</v>
      </c>
      <c r="B1407" s="1832">
        <f>'Expenditures 15-22'!D222</f>
        <v>1573</v>
      </c>
      <c r="D1407" s="2" t="str">
        <f t="shared" ref="D1407:D1470" si="21">IF(ISBLANK(B1407),"OK",IF(A1407-B1407=0,"OK","Error?"))</f>
        <v>Error?</v>
      </c>
    </row>
    <row r="1408" spans="1:4" x14ac:dyDescent="0.2">
      <c r="A1408" s="5">
        <v>1347</v>
      </c>
      <c r="B1408" s="1832">
        <f>'Expenditures 15-22'!D223</f>
        <v>2828</v>
      </c>
      <c r="D1408" s="2" t="str">
        <f t="shared" si="21"/>
        <v>Error?</v>
      </c>
    </row>
    <row r="1409" spans="1:4" x14ac:dyDescent="0.2">
      <c r="A1409" s="5">
        <v>1348</v>
      </c>
      <c r="B1409" s="1832">
        <f>'Expenditures 15-22'!D224</f>
        <v>0</v>
      </c>
      <c r="D1409" s="2" t="str">
        <f t="shared" si="21"/>
        <v>Error?</v>
      </c>
    </row>
    <row r="1410" spans="1:4" x14ac:dyDescent="0.2">
      <c r="A1410" s="5">
        <v>1349</v>
      </c>
      <c r="B1410" s="1832">
        <f>'Expenditures 15-22'!D229</f>
        <v>53104</v>
      </c>
      <c r="C1410" s="2" t="s">
        <v>569</v>
      </c>
      <c r="D1410" s="2" t="str">
        <f t="shared" si="21"/>
        <v>Error?</v>
      </c>
    </row>
    <row r="1411" spans="1:4" x14ac:dyDescent="0.2">
      <c r="A1411" s="5">
        <v>1350</v>
      </c>
      <c r="B1411" s="1832">
        <f>'Expenditures 15-22'!D232</f>
        <v>0</v>
      </c>
      <c r="D1411" s="2" t="str">
        <f t="shared" si="21"/>
        <v>Error?</v>
      </c>
    </row>
    <row r="1412" spans="1:4" x14ac:dyDescent="0.2">
      <c r="A1412" s="5">
        <v>1351</v>
      </c>
      <c r="B1412" s="1832">
        <f>'Expenditures 15-22'!D233</f>
        <v>1116</v>
      </c>
      <c r="D1412" s="2" t="str">
        <f t="shared" si="21"/>
        <v>Error?</v>
      </c>
    </row>
    <row r="1413" spans="1:4" x14ac:dyDescent="0.2">
      <c r="A1413" s="5">
        <v>1352</v>
      </c>
      <c r="B1413" s="1832">
        <f>'Expenditures 15-22'!D234</f>
        <v>0</v>
      </c>
      <c r="D1413" s="2" t="str">
        <f t="shared" si="21"/>
        <v>Error?</v>
      </c>
    </row>
    <row r="1414" spans="1:4" x14ac:dyDescent="0.2">
      <c r="A1414" s="5">
        <v>1353</v>
      </c>
      <c r="B1414" s="1832">
        <f>'Expenditures 15-22'!D235</f>
        <v>0</v>
      </c>
      <c r="D1414" s="2" t="str">
        <f t="shared" si="21"/>
        <v>Error?</v>
      </c>
    </row>
    <row r="1415" spans="1:4" x14ac:dyDescent="0.2">
      <c r="A1415" s="5">
        <v>1354</v>
      </c>
      <c r="B1415" s="1832">
        <f>'Expenditures 15-22'!D236</f>
        <v>0</v>
      </c>
      <c r="D1415" s="2" t="str">
        <f t="shared" si="21"/>
        <v>Error?</v>
      </c>
    </row>
    <row r="1416" spans="1:4" x14ac:dyDescent="0.2">
      <c r="A1416" s="5">
        <v>1355</v>
      </c>
      <c r="B1416" s="1832">
        <f>'Expenditures 15-22'!D237</f>
        <v>0</v>
      </c>
      <c r="D1416" s="2" t="str">
        <f t="shared" si="21"/>
        <v>Error?</v>
      </c>
    </row>
    <row r="1417" spans="1:4" x14ac:dyDescent="0.2">
      <c r="A1417" s="5">
        <v>1356</v>
      </c>
      <c r="B1417" s="1832">
        <f>'Expenditures 15-22'!D238</f>
        <v>1116</v>
      </c>
      <c r="C1417" s="2" t="s">
        <v>569</v>
      </c>
      <c r="D1417" s="2" t="str">
        <f t="shared" si="21"/>
        <v>Error?</v>
      </c>
    </row>
    <row r="1418" spans="1:4" x14ac:dyDescent="0.2">
      <c r="A1418" s="5">
        <v>1357</v>
      </c>
      <c r="B1418" s="1832">
        <f>'Expenditures 15-22'!D240</f>
        <v>0</v>
      </c>
      <c r="D1418" s="2" t="str">
        <f t="shared" si="21"/>
        <v>Error?</v>
      </c>
    </row>
    <row r="1419" spans="1:4" x14ac:dyDescent="0.2">
      <c r="A1419" s="5">
        <v>1358</v>
      </c>
      <c r="B1419" s="1832">
        <f>'Expenditures 15-22'!D241</f>
        <v>8635</v>
      </c>
      <c r="D1419" s="2" t="str">
        <f t="shared" si="21"/>
        <v>Error?</v>
      </c>
    </row>
    <row r="1420" spans="1:4" x14ac:dyDescent="0.2">
      <c r="A1420" s="5">
        <v>1359</v>
      </c>
      <c r="B1420" s="1832">
        <f>'Expenditures 15-22'!D242</f>
        <v>0</v>
      </c>
      <c r="D1420" s="2" t="str">
        <f t="shared" si="21"/>
        <v>Error?</v>
      </c>
    </row>
    <row r="1421" spans="1:4" x14ac:dyDescent="0.2">
      <c r="A1421" s="5">
        <v>1360</v>
      </c>
      <c r="B1421" s="1832">
        <f>'Expenditures 15-22'!D243</f>
        <v>8635</v>
      </c>
      <c r="C1421" s="2" t="s">
        <v>569</v>
      </c>
      <c r="D1421" s="2" t="str">
        <f t="shared" si="21"/>
        <v>Error?</v>
      </c>
    </row>
    <row r="1422" spans="1:4" x14ac:dyDescent="0.2">
      <c r="A1422" s="5">
        <v>1361</v>
      </c>
      <c r="B1422" s="1832">
        <f>'Expenditures 15-22'!D245</f>
        <v>0</v>
      </c>
      <c r="D1422" s="2" t="str">
        <f t="shared" si="21"/>
        <v>Error?</v>
      </c>
    </row>
    <row r="1423" spans="1:4" x14ac:dyDescent="0.2">
      <c r="A1423" s="5">
        <v>1362</v>
      </c>
      <c r="B1423" s="1832">
        <f>'Expenditures 15-22'!D246</f>
        <v>1676</v>
      </c>
      <c r="D1423" s="2" t="str">
        <f t="shared" si="21"/>
        <v>Error?</v>
      </c>
    </row>
    <row r="1424" spans="1:4" x14ac:dyDescent="0.2">
      <c r="A1424" s="5">
        <v>1363</v>
      </c>
      <c r="B1424" s="1832">
        <f>'Expenditures 15-22'!D257</f>
        <v>1676</v>
      </c>
      <c r="C1424" s="2" t="s">
        <v>569</v>
      </c>
      <c r="D1424" s="2" t="str">
        <f t="shared" si="21"/>
        <v>Error?</v>
      </c>
    </row>
    <row r="1425" spans="1:4" x14ac:dyDescent="0.2">
      <c r="A1425" s="5">
        <v>1364</v>
      </c>
      <c r="B1425" s="1832">
        <f>'Expenditures 15-22'!D259</f>
        <v>15867</v>
      </c>
      <c r="D1425" s="2" t="str">
        <f t="shared" si="21"/>
        <v>Error?</v>
      </c>
    </row>
    <row r="1426" spans="1:4" x14ac:dyDescent="0.2">
      <c r="A1426" s="5">
        <v>1365</v>
      </c>
      <c r="B1426" s="1832">
        <f>'Expenditures 15-22'!D260</f>
        <v>0</v>
      </c>
      <c r="D1426" s="2" t="str">
        <f t="shared" si="21"/>
        <v>Error?</v>
      </c>
    </row>
    <row r="1427" spans="1:4" x14ac:dyDescent="0.2">
      <c r="A1427" s="5">
        <v>1366</v>
      </c>
      <c r="B1427" s="1832">
        <f>'Expenditures 15-22'!D261</f>
        <v>15867</v>
      </c>
      <c r="C1427" s="2" t="s">
        <v>569</v>
      </c>
      <c r="D1427" s="2" t="str">
        <f t="shared" si="21"/>
        <v>Error?</v>
      </c>
    </row>
    <row r="1428" spans="1:4" x14ac:dyDescent="0.2">
      <c r="A1428" s="5">
        <v>1367</v>
      </c>
      <c r="B1428" s="1832">
        <f>'Expenditures 15-22'!D263</f>
        <v>0</v>
      </c>
      <c r="D1428" s="2" t="str">
        <f t="shared" si="21"/>
        <v>Error?</v>
      </c>
    </row>
    <row r="1429" spans="1:4" x14ac:dyDescent="0.2">
      <c r="A1429" s="5">
        <v>1368</v>
      </c>
      <c r="B1429" s="1832">
        <f>'Expenditures 15-22'!D264</f>
        <v>6535</v>
      </c>
      <c r="D1429" s="2" t="str">
        <f t="shared" si="21"/>
        <v>Error?</v>
      </c>
    </row>
    <row r="1430" spans="1:4" x14ac:dyDescent="0.2">
      <c r="A1430" s="5">
        <v>1369</v>
      </c>
      <c r="B1430" s="1832">
        <f>'Expenditures 15-22'!D265</f>
        <v>0</v>
      </c>
      <c r="D1430" s="2" t="str">
        <f t="shared" si="21"/>
        <v>Error?</v>
      </c>
    </row>
    <row r="1431" spans="1:4" x14ac:dyDescent="0.2">
      <c r="A1431" s="5">
        <v>1370</v>
      </c>
      <c r="B1431" s="1832">
        <f>'Expenditures 15-22'!D266</f>
        <v>40847</v>
      </c>
      <c r="D1431" s="2" t="str">
        <f t="shared" si="21"/>
        <v>Error?</v>
      </c>
    </row>
    <row r="1432" spans="1:4" x14ac:dyDescent="0.2">
      <c r="A1432" s="5">
        <v>1371</v>
      </c>
      <c r="B1432" s="1832">
        <f>'Expenditures 15-22'!D267</f>
        <v>48595</v>
      </c>
      <c r="D1432" s="2" t="str">
        <f t="shared" si="21"/>
        <v>Error?</v>
      </c>
    </row>
    <row r="1433" spans="1:4" x14ac:dyDescent="0.2">
      <c r="A1433" s="5">
        <v>1372</v>
      </c>
      <c r="B1433" s="1832">
        <f>'Expenditures 15-22'!D268</f>
        <v>17611</v>
      </c>
      <c r="D1433" s="2" t="str">
        <f t="shared" si="21"/>
        <v>Error?</v>
      </c>
    </row>
    <row r="1434" spans="1:4" x14ac:dyDescent="0.2">
      <c r="A1434" s="5">
        <v>1373</v>
      </c>
      <c r="B1434" s="1832">
        <f>'Expenditures 15-22'!D269</f>
        <v>0</v>
      </c>
      <c r="D1434" s="2" t="str">
        <f t="shared" si="21"/>
        <v>Error?</v>
      </c>
    </row>
    <row r="1435" spans="1:4" x14ac:dyDescent="0.2">
      <c r="A1435" s="10">
        <v>1374</v>
      </c>
      <c r="B1435" s="1832"/>
      <c r="D1435" s="2" t="str">
        <f t="shared" si="21"/>
        <v>OK</v>
      </c>
    </row>
    <row r="1436" spans="1:4" x14ac:dyDescent="0.2">
      <c r="A1436" s="5">
        <v>1375</v>
      </c>
      <c r="B1436" s="1832">
        <f>'Expenditures 15-22'!D270</f>
        <v>113588</v>
      </c>
      <c r="C1436" s="2" t="s">
        <v>569</v>
      </c>
      <c r="D1436" s="2" t="str">
        <f t="shared" si="21"/>
        <v>Error?</v>
      </c>
    </row>
    <row r="1437" spans="1:4" x14ac:dyDescent="0.2">
      <c r="A1437" s="5">
        <v>1376</v>
      </c>
      <c r="B1437" s="1832">
        <f>'Expenditures 15-22'!D272</f>
        <v>0</v>
      </c>
      <c r="D1437" s="2" t="str">
        <f t="shared" si="21"/>
        <v>Error?</v>
      </c>
    </row>
    <row r="1438" spans="1:4" x14ac:dyDescent="0.2">
      <c r="A1438" s="5">
        <v>1377</v>
      </c>
      <c r="B1438" s="1832">
        <f>'Expenditures 15-22'!D273</f>
        <v>0</v>
      </c>
      <c r="D1438" s="2" t="str">
        <f t="shared" si="21"/>
        <v>Error?</v>
      </c>
    </row>
    <row r="1439" spans="1:4" x14ac:dyDescent="0.2">
      <c r="A1439" s="5">
        <v>1378</v>
      </c>
      <c r="B1439" s="1832">
        <f>'Expenditures 15-22'!D274</f>
        <v>0</v>
      </c>
      <c r="D1439" s="2" t="str">
        <f t="shared" si="21"/>
        <v>Error?</v>
      </c>
    </row>
    <row r="1440" spans="1:4" x14ac:dyDescent="0.2">
      <c r="A1440" s="5">
        <v>1379</v>
      </c>
      <c r="B1440" s="1832">
        <f>'Expenditures 15-22'!D275</f>
        <v>0</v>
      </c>
      <c r="D1440" s="2" t="str">
        <f t="shared" si="21"/>
        <v>Error?</v>
      </c>
    </row>
    <row r="1441" spans="1:4" x14ac:dyDescent="0.2">
      <c r="A1441" s="10">
        <v>1380</v>
      </c>
      <c r="B1441" s="1832"/>
      <c r="D1441" s="2" t="str">
        <f t="shared" si="21"/>
        <v>OK</v>
      </c>
    </row>
    <row r="1442" spans="1:4" x14ac:dyDescent="0.2">
      <c r="A1442" s="5">
        <v>1381</v>
      </c>
      <c r="B1442" s="1832">
        <f>'Expenditures 15-22'!D276</f>
        <v>0</v>
      </c>
      <c r="D1442" s="2" t="str">
        <f t="shared" si="21"/>
        <v>Error?</v>
      </c>
    </row>
    <row r="1443" spans="1:4" x14ac:dyDescent="0.2">
      <c r="A1443" s="10">
        <v>1382</v>
      </c>
      <c r="B1443" s="1832"/>
      <c r="D1443" s="2" t="str">
        <f t="shared" si="21"/>
        <v>OK</v>
      </c>
    </row>
    <row r="1444" spans="1:4" x14ac:dyDescent="0.2">
      <c r="A1444" s="5">
        <v>1383</v>
      </c>
      <c r="B1444" s="1832">
        <f>'Expenditures 15-22'!D277</f>
        <v>0</v>
      </c>
      <c r="C1444" s="2" t="s">
        <v>569</v>
      </c>
      <c r="D1444" s="2" t="str">
        <f t="shared" si="21"/>
        <v>Error?</v>
      </c>
    </row>
    <row r="1445" spans="1:4" x14ac:dyDescent="0.2">
      <c r="A1445" s="5">
        <v>1384</v>
      </c>
      <c r="B1445" s="1832">
        <f>'Expenditures 15-22'!D278</f>
        <v>0</v>
      </c>
      <c r="D1445" s="2" t="str">
        <f t="shared" si="21"/>
        <v>Error?</v>
      </c>
    </row>
    <row r="1446" spans="1:4" x14ac:dyDescent="0.2">
      <c r="A1446" s="5">
        <v>1385</v>
      </c>
      <c r="B1446" s="1832">
        <f>'Expenditures 15-22'!D279</f>
        <v>140882</v>
      </c>
      <c r="C1446" s="2" t="s">
        <v>569</v>
      </c>
      <c r="D1446" s="2" t="str">
        <f t="shared" si="21"/>
        <v>Error?</v>
      </c>
    </row>
    <row r="1447" spans="1:4" x14ac:dyDescent="0.2">
      <c r="A1447" s="5">
        <v>1386</v>
      </c>
      <c r="B1447" s="1832">
        <f>'Expenditures 15-22'!D280</f>
        <v>0</v>
      </c>
      <c r="D1447" s="2" t="str">
        <f t="shared" si="21"/>
        <v>Error?</v>
      </c>
    </row>
    <row r="1448" spans="1:4" x14ac:dyDescent="0.2">
      <c r="A1448" s="5">
        <v>1387</v>
      </c>
      <c r="B1448" s="1832">
        <f>'Expenditures 15-22'!D295</f>
        <v>193986</v>
      </c>
      <c r="C1448" s="2" t="s">
        <v>569</v>
      </c>
      <c r="D1448" s="2" t="str">
        <f t="shared" si="21"/>
        <v>Error?</v>
      </c>
    </row>
    <row r="1449" spans="1:4" x14ac:dyDescent="0.2">
      <c r="A1449" s="5">
        <v>1388</v>
      </c>
      <c r="B1449" s="1832">
        <f>'Expenditures 15-22'!H288</f>
        <v>0</v>
      </c>
      <c r="D1449" s="2" t="str">
        <f t="shared" si="21"/>
        <v>Error?</v>
      </c>
    </row>
    <row r="1450" spans="1:4" x14ac:dyDescent="0.2">
      <c r="A1450" s="5">
        <v>1389</v>
      </c>
      <c r="B1450" s="1832">
        <f>'Expenditures 15-22'!H289</f>
        <v>0</v>
      </c>
      <c r="D1450" s="2" t="str">
        <f t="shared" si="21"/>
        <v>Error?</v>
      </c>
    </row>
    <row r="1451" spans="1:4" x14ac:dyDescent="0.2">
      <c r="A1451" s="5">
        <v>1390</v>
      </c>
      <c r="B1451" s="1832">
        <f>'Expenditures 15-22'!H292</f>
        <v>0</v>
      </c>
      <c r="D1451" s="2" t="str">
        <f t="shared" si="21"/>
        <v>Error?</v>
      </c>
    </row>
    <row r="1452" spans="1:4" x14ac:dyDescent="0.2">
      <c r="A1452" s="5">
        <v>1391</v>
      </c>
      <c r="B1452" s="1832">
        <f>'Expenditures 15-22'!H293</f>
        <v>0</v>
      </c>
      <c r="C1452" s="2" t="s">
        <v>569</v>
      </c>
      <c r="D1452" s="2" t="str">
        <f t="shared" si="21"/>
        <v>Error?</v>
      </c>
    </row>
    <row r="1453" spans="1:4" x14ac:dyDescent="0.2">
      <c r="A1453" s="10">
        <v>1392</v>
      </c>
      <c r="B1453" s="1832"/>
      <c r="D1453" s="2" t="str">
        <f t="shared" si="21"/>
        <v>OK</v>
      </c>
    </row>
    <row r="1454" spans="1:4" x14ac:dyDescent="0.2">
      <c r="A1454" s="5">
        <v>1393</v>
      </c>
      <c r="B1454" s="1832">
        <f>'Expenditures 15-22'!H295</f>
        <v>0</v>
      </c>
      <c r="C1454" s="2" t="s">
        <v>569</v>
      </c>
      <c r="D1454" s="2" t="str">
        <f t="shared" si="21"/>
        <v>Error?</v>
      </c>
    </row>
    <row r="1455" spans="1:4" x14ac:dyDescent="0.2">
      <c r="A1455" s="10">
        <v>1394</v>
      </c>
      <c r="B1455" s="1832"/>
      <c r="D1455" s="2" t="str">
        <f t="shared" si="21"/>
        <v>OK</v>
      </c>
    </row>
    <row r="1456" spans="1:4" x14ac:dyDescent="0.2">
      <c r="A1456" s="10">
        <v>1395</v>
      </c>
      <c r="B1456" s="1832"/>
      <c r="D1456" s="2" t="str">
        <f t="shared" si="21"/>
        <v>OK</v>
      </c>
    </row>
    <row r="1457" spans="1:4" x14ac:dyDescent="0.2">
      <c r="A1457" s="10">
        <v>1396</v>
      </c>
      <c r="B1457" s="1832"/>
      <c r="D1457" s="2" t="str">
        <f t="shared" si="21"/>
        <v>OK</v>
      </c>
    </row>
    <row r="1458" spans="1:4" x14ac:dyDescent="0.2">
      <c r="A1458" s="10">
        <v>1397</v>
      </c>
      <c r="B1458" s="1832"/>
      <c r="D1458" s="2" t="str">
        <f t="shared" si="21"/>
        <v>OK</v>
      </c>
    </row>
    <row r="1459" spans="1:4" x14ac:dyDescent="0.2">
      <c r="A1459" s="10">
        <v>1398</v>
      </c>
      <c r="B1459" s="1832"/>
      <c r="D1459" s="2" t="str">
        <f t="shared" si="21"/>
        <v>OK</v>
      </c>
    </row>
    <row r="1460" spans="1:4" x14ac:dyDescent="0.2">
      <c r="A1460" s="5">
        <v>1399</v>
      </c>
      <c r="B1460" s="1832">
        <f>'Expenditures 15-22'!K225</f>
        <v>0</v>
      </c>
      <c r="C1460" s="2" t="s">
        <v>569</v>
      </c>
      <c r="D1460" s="2" t="str">
        <f t="shared" si="21"/>
        <v>Error?</v>
      </c>
    </row>
    <row r="1461" spans="1:4" x14ac:dyDescent="0.2">
      <c r="A1461" s="10">
        <v>1400</v>
      </c>
      <c r="B1461" s="1832"/>
      <c r="D1461" s="2" t="str">
        <f t="shared" si="21"/>
        <v>OK</v>
      </c>
    </row>
    <row r="1462" spans="1:4" x14ac:dyDescent="0.2">
      <c r="A1462" s="10">
        <v>1401</v>
      </c>
      <c r="B1462" s="1832"/>
      <c r="D1462" s="2" t="str">
        <f t="shared" si="21"/>
        <v>OK</v>
      </c>
    </row>
    <row r="1463" spans="1:4" x14ac:dyDescent="0.2">
      <c r="A1463" s="10">
        <v>1402</v>
      </c>
      <c r="B1463" s="1832"/>
      <c r="D1463" s="2" t="str">
        <f t="shared" si="21"/>
        <v>OK</v>
      </c>
    </row>
    <row r="1464" spans="1:4" x14ac:dyDescent="0.2">
      <c r="A1464" s="10">
        <v>1403</v>
      </c>
      <c r="B1464" s="1832"/>
      <c r="D1464" s="2" t="str">
        <f t="shared" si="21"/>
        <v>OK</v>
      </c>
    </row>
    <row r="1465" spans="1:4" x14ac:dyDescent="0.2">
      <c r="A1465" s="10">
        <v>1404</v>
      </c>
      <c r="B1465" s="1832"/>
      <c r="D1465" s="2" t="str">
        <f t="shared" si="21"/>
        <v>OK</v>
      </c>
    </row>
    <row r="1466" spans="1:4" x14ac:dyDescent="0.2">
      <c r="A1466" s="5">
        <v>1405</v>
      </c>
      <c r="B1466" s="1832">
        <f>'Expenditures 15-22'!K227</f>
        <v>0</v>
      </c>
      <c r="C1466" s="2" t="s">
        <v>569</v>
      </c>
      <c r="D1466" s="2" t="str">
        <f t="shared" si="21"/>
        <v>Error?</v>
      </c>
    </row>
    <row r="1467" spans="1:4" x14ac:dyDescent="0.2">
      <c r="A1467" s="10">
        <v>1406</v>
      </c>
      <c r="B1467" s="1832"/>
      <c r="D1467" s="2" t="str">
        <f t="shared" si="21"/>
        <v>OK</v>
      </c>
    </row>
    <row r="1468" spans="1:4" x14ac:dyDescent="0.2">
      <c r="A1468" s="10">
        <v>1407</v>
      </c>
      <c r="B1468" s="1832"/>
      <c r="D1468" s="2" t="str">
        <f t="shared" si="21"/>
        <v>OK</v>
      </c>
    </row>
    <row r="1469" spans="1:4" x14ac:dyDescent="0.2">
      <c r="A1469" s="10">
        <v>1408</v>
      </c>
      <c r="B1469" s="1832"/>
      <c r="D1469" s="2" t="str">
        <f t="shared" si="21"/>
        <v>OK</v>
      </c>
    </row>
    <row r="1470" spans="1:4" x14ac:dyDescent="0.2">
      <c r="A1470" s="5">
        <v>1409</v>
      </c>
      <c r="B1470" s="1832">
        <f>'Expenditures 15-22'!K221</f>
        <v>519</v>
      </c>
      <c r="C1470" s="2" t="s">
        <v>569</v>
      </c>
      <c r="D1470" s="2" t="str">
        <f t="shared" si="21"/>
        <v>Error?</v>
      </c>
    </row>
    <row r="1471" spans="1:4" x14ac:dyDescent="0.2">
      <c r="A1471" s="5">
        <v>1410</v>
      </c>
      <c r="B1471" s="1832">
        <f>'Expenditures 15-22'!K222</f>
        <v>1573</v>
      </c>
      <c r="C1471" s="2" t="s">
        <v>569</v>
      </c>
      <c r="D1471" s="2" t="str">
        <f t="shared" ref="D1471:D1534" si="22">IF(ISBLANK(B1471),"OK",IF(A1471-B1471=0,"OK","Error?"))</f>
        <v>Error?</v>
      </c>
    </row>
    <row r="1472" spans="1:4" x14ac:dyDescent="0.2">
      <c r="A1472" s="5">
        <v>1411</v>
      </c>
      <c r="B1472" s="1832">
        <f>'Expenditures 15-22'!K223</f>
        <v>2828</v>
      </c>
      <c r="C1472" s="2" t="s">
        <v>569</v>
      </c>
      <c r="D1472" s="2" t="str">
        <f t="shared" si="22"/>
        <v>Error?</v>
      </c>
    </row>
    <row r="1473" spans="1:4" x14ac:dyDescent="0.2">
      <c r="A1473" s="5">
        <v>1412</v>
      </c>
      <c r="B1473" s="1832">
        <f>'Expenditures 15-22'!K224</f>
        <v>0</v>
      </c>
      <c r="C1473" s="2" t="s">
        <v>569</v>
      </c>
      <c r="D1473" s="2" t="str">
        <f t="shared" si="22"/>
        <v>Error?</v>
      </c>
    </row>
    <row r="1474" spans="1:4" x14ac:dyDescent="0.2">
      <c r="A1474" s="5">
        <v>1413</v>
      </c>
      <c r="B1474" s="1832">
        <f>'Expenditures 15-22'!K229</f>
        <v>53104</v>
      </c>
      <c r="C1474" s="2" t="s">
        <v>569</v>
      </c>
      <c r="D1474" s="2" t="str">
        <f t="shared" si="22"/>
        <v>Error?</v>
      </c>
    </row>
    <row r="1475" spans="1:4" x14ac:dyDescent="0.2">
      <c r="A1475" s="5">
        <v>1414</v>
      </c>
      <c r="B1475" s="1832">
        <f>'Expenditures 15-22'!K232</f>
        <v>0</v>
      </c>
      <c r="C1475" s="2" t="s">
        <v>569</v>
      </c>
      <c r="D1475" s="2" t="str">
        <f t="shared" si="22"/>
        <v>Error?</v>
      </c>
    </row>
    <row r="1476" spans="1:4" x14ac:dyDescent="0.2">
      <c r="A1476" s="5">
        <v>1415</v>
      </c>
      <c r="B1476" s="1832">
        <f>'Expenditures 15-22'!K233</f>
        <v>1116</v>
      </c>
      <c r="C1476" s="2" t="s">
        <v>569</v>
      </c>
      <c r="D1476" s="2" t="str">
        <f t="shared" si="22"/>
        <v>Error?</v>
      </c>
    </row>
    <row r="1477" spans="1:4" x14ac:dyDescent="0.2">
      <c r="A1477" s="5">
        <v>1416</v>
      </c>
      <c r="B1477" s="1832">
        <f>'Expenditures 15-22'!K234</f>
        <v>0</v>
      </c>
      <c r="C1477" s="2" t="s">
        <v>569</v>
      </c>
      <c r="D1477" s="2" t="str">
        <f t="shared" si="22"/>
        <v>Error?</v>
      </c>
    </row>
    <row r="1478" spans="1:4" x14ac:dyDescent="0.2">
      <c r="A1478" s="5">
        <v>1417</v>
      </c>
      <c r="B1478" s="1832">
        <f>'Expenditures 15-22'!K235</f>
        <v>0</v>
      </c>
      <c r="C1478" s="2" t="s">
        <v>569</v>
      </c>
      <c r="D1478" s="2" t="str">
        <f t="shared" si="22"/>
        <v>Error?</v>
      </c>
    </row>
    <row r="1479" spans="1:4" x14ac:dyDescent="0.2">
      <c r="A1479" s="5">
        <v>1418</v>
      </c>
      <c r="B1479" s="1832">
        <f>'Expenditures 15-22'!K236</f>
        <v>0</v>
      </c>
      <c r="C1479" s="2" t="s">
        <v>569</v>
      </c>
      <c r="D1479" s="2" t="str">
        <f t="shared" si="22"/>
        <v>Error?</v>
      </c>
    </row>
    <row r="1480" spans="1:4" x14ac:dyDescent="0.2">
      <c r="A1480" s="5">
        <v>1419</v>
      </c>
      <c r="B1480" s="1832">
        <f>'Expenditures 15-22'!K237</f>
        <v>0</v>
      </c>
      <c r="C1480" s="2" t="s">
        <v>569</v>
      </c>
      <c r="D1480" s="2" t="str">
        <f t="shared" si="22"/>
        <v>Error?</v>
      </c>
    </row>
    <row r="1481" spans="1:4" x14ac:dyDescent="0.2">
      <c r="A1481" s="5">
        <v>1420</v>
      </c>
      <c r="B1481" s="1832">
        <f>'Expenditures 15-22'!K238</f>
        <v>1116</v>
      </c>
      <c r="C1481" s="2" t="s">
        <v>569</v>
      </c>
      <c r="D1481" s="2" t="str">
        <f t="shared" si="22"/>
        <v>Error?</v>
      </c>
    </row>
    <row r="1482" spans="1:4" x14ac:dyDescent="0.2">
      <c r="A1482" s="5">
        <v>1421</v>
      </c>
      <c r="B1482" s="1832">
        <f>'Expenditures 15-22'!K240</f>
        <v>0</v>
      </c>
      <c r="C1482" s="2" t="s">
        <v>569</v>
      </c>
      <c r="D1482" s="2" t="str">
        <f t="shared" si="22"/>
        <v>Error?</v>
      </c>
    </row>
    <row r="1483" spans="1:4" x14ac:dyDescent="0.2">
      <c r="A1483" s="5">
        <v>1422</v>
      </c>
      <c r="B1483" s="1832">
        <f>'Expenditures 15-22'!K241</f>
        <v>8635</v>
      </c>
      <c r="C1483" s="2" t="s">
        <v>569</v>
      </c>
      <c r="D1483" s="2" t="str">
        <f t="shared" si="22"/>
        <v>Error?</v>
      </c>
    </row>
    <row r="1484" spans="1:4" x14ac:dyDescent="0.2">
      <c r="A1484" s="5">
        <v>1423</v>
      </c>
      <c r="B1484" s="1832">
        <f>'Expenditures 15-22'!K242</f>
        <v>0</v>
      </c>
      <c r="C1484" s="2" t="s">
        <v>569</v>
      </c>
      <c r="D1484" s="2" t="str">
        <f t="shared" si="22"/>
        <v>Error?</v>
      </c>
    </row>
    <row r="1485" spans="1:4" x14ac:dyDescent="0.2">
      <c r="A1485" s="5">
        <v>1424</v>
      </c>
      <c r="B1485" s="1832">
        <f>'Expenditures 15-22'!K243</f>
        <v>8635</v>
      </c>
      <c r="C1485" s="2" t="s">
        <v>569</v>
      </c>
      <c r="D1485" s="2" t="str">
        <f t="shared" si="22"/>
        <v>Error?</v>
      </c>
    </row>
    <row r="1486" spans="1:4" x14ac:dyDescent="0.2">
      <c r="A1486" s="5">
        <v>1425</v>
      </c>
      <c r="B1486" s="1832">
        <f>'Expenditures 15-22'!K245</f>
        <v>0</v>
      </c>
      <c r="C1486" s="2" t="s">
        <v>569</v>
      </c>
      <c r="D1486" s="2" t="str">
        <f t="shared" si="22"/>
        <v>Error?</v>
      </c>
    </row>
    <row r="1487" spans="1:4" x14ac:dyDescent="0.2">
      <c r="A1487" s="5">
        <v>1426</v>
      </c>
      <c r="B1487" s="1832">
        <f>'Expenditures 15-22'!K246</f>
        <v>1676</v>
      </c>
      <c r="C1487" s="2" t="s">
        <v>569</v>
      </c>
      <c r="D1487" s="2" t="str">
        <f t="shared" si="22"/>
        <v>Error?</v>
      </c>
    </row>
    <row r="1488" spans="1:4" x14ac:dyDescent="0.2">
      <c r="A1488" s="5">
        <v>1427</v>
      </c>
      <c r="B1488" s="1832">
        <f>'Expenditures 15-22'!K257</f>
        <v>1676</v>
      </c>
      <c r="C1488" s="2" t="s">
        <v>569</v>
      </c>
      <c r="D1488" s="2" t="str">
        <f t="shared" si="22"/>
        <v>Error?</v>
      </c>
    </row>
    <row r="1489" spans="1:4" x14ac:dyDescent="0.2">
      <c r="A1489" s="5">
        <v>1428</v>
      </c>
      <c r="B1489" s="1832">
        <f>'Expenditures 15-22'!K259</f>
        <v>15867</v>
      </c>
      <c r="C1489" s="2" t="s">
        <v>569</v>
      </c>
      <c r="D1489" s="2" t="str">
        <f t="shared" si="22"/>
        <v>Error?</v>
      </c>
    </row>
    <row r="1490" spans="1:4" x14ac:dyDescent="0.2">
      <c r="A1490" s="5">
        <v>1429</v>
      </c>
      <c r="B1490" s="1832">
        <f>'Expenditures 15-22'!K260</f>
        <v>0</v>
      </c>
      <c r="C1490" s="2" t="s">
        <v>569</v>
      </c>
      <c r="D1490" s="2" t="str">
        <f t="shared" si="22"/>
        <v>Error?</v>
      </c>
    </row>
    <row r="1491" spans="1:4" x14ac:dyDescent="0.2">
      <c r="A1491" s="5">
        <v>1430</v>
      </c>
      <c r="B1491" s="1832">
        <f>'Expenditures 15-22'!K261</f>
        <v>15867</v>
      </c>
      <c r="C1491" s="2" t="s">
        <v>569</v>
      </c>
      <c r="D1491" s="2" t="str">
        <f t="shared" si="22"/>
        <v>Error?</v>
      </c>
    </row>
    <row r="1492" spans="1:4" x14ac:dyDescent="0.2">
      <c r="A1492" s="5">
        <v>1431</v>
      </c>
      <c r="B1492" s="1832">
        <f>'Expenditures 15-22'!K263</f>
        <v>0</v>
      </c>
      <c r="C1492" s="2" t="s">
        <v>569</v>
      </c>
      <c r="D1492" s="2" t="str">
        <f t="shared" si="22"/>
        <v>Error?</v>
      </c>
    </row>
    <row r="1493" spans="1:4" x14ac:dyDescent="0.2">
      <c r="A1493" s="5">
        <v>1432</v>
      </c>
      <c r="B1493" s="1832">
        <f>'Expenditures 15-22'!K264</f>
        <v>6535</v>
      </c>
      <c r="C1493" s="2" t="s">
        <v>569</v>
      </c>
      <c r="D1493" s="2" t="str">
        <f t="shared" si="22"/>
        <v>Error?</v>
      </c>
    </row>
    <row r="1494" spans="1:4" x14ac:dyDescent="0.2">
      <c r="A1494" s="5">
        <v>1433</v>
      </c>
      <c r="B1494" s="1832">
        <f>'Expenditures 15-22'!K265</f>
        <v>0</v>
      </c>
      <c r="C1494" s="2" t="s">
        <v>569</v>
      </c>
      <c r="D1494" s="2" t="str">
        <f t="shared" si="22"/>
        <v>Error?</v>
      </c>
    </row>
    <row r="1495" spans="1:4" x14ac:dyDescent="0.2">
      <c r="A1495" s="5">
        <v>1434</v>
      </c>
      <c r="B1495" s="1832">
        <f>'Expenditures 15-22'!K266</f>
        <v>40847</v>
      </c>
      <c r="C1495" s="2" t="s">
        <v>569</v>
      </c>
      <c r="D1495" s="2" t="str">
        <f t="shared" si="22"/>
        <v>Error?</v>
      </c>
    </row>
    <row r="1496" spans="1:4" x14ac:dyDescent="0.2">
      <c r="A1496" s="5">
        <v>1435</v>
      </c>
      <c r="B1496" s="1832">
        <f>'Expenditures 15-22'!K267</f>
        <v>48595</v>
      </c>
      <c r="C1496" s="2" t="s">
        <v>569</v>
      </c>
      <c r="D1496" s="2" t="str">
        <f t="shared" si="22"/>
        <v>Error?</v>
      </c>
    </row>
    <row r="1497" spans="1:4" x14ac:dyDescent="0.2">
      <c r="A1497" s="5">
        <v>1436</v>
      </c>
      <c r="B1497" s="1832">
        <f>'Expenditures 15-22'!K268</f>
        <v>17611</v>
      </c>
      <c r="C1497" s="2" t="s">
        <v>569</v>
      </c>
      <c r="D1497" s="2" t="str">
        <f t="shared" si="22"/>
        <v>Error?</v>
      </c>
    </row>
    <row r="1498" spans="1:4" x14ac:dyDescent="0.2">
      <c r="A1498" s="5">
        <v>1437</v>
      </c>
      <c r="B1498" s="1832">
        <f>'Expenditures 15-22'!K269</f>
        <v>0</v>
      </c>
      <c r="C1498" s="2" t="s">
        <v>569</v>
      </c>
      <c r="D1498" s="2" t="str">
        <f t="shared" si="22"/>
        <v>Error?</v>
      </c>
    </row>
    <row r="1499" spans="1:4" x14ac:dyDescent="0.2">
      <c r="A1499" s="10">
        <v>1438</v>
      </c>
      <c r="B1499" s="1832"/>
      <c r="D1499" s="2" t="str">
        <f t="shared" si="22"/>
        <v>OK</v>
      </c>
    </row>
    <row r="1500" spans="1:4" x14ac:dyDescent="0.2">
      <c r="A1500" s="5">
        <v>1439</v>
      </c>
      <c r="B1500" s="1832">
        <f>'Expenditures 15-22'!K270</f>
        <v>113588</v>
      </c>
      <c r="C1500" s="2" t="s">
        <v>569</v>
      </c>
      <c r="D1500" s="2" t="str">
        <f t="shared" si="22"/>
        <v>Error?</v>
      </c>
    </row>
    <row r="1501" spans="1:4" x14ac:dyDescent="0.2">
      <c r="A1501" s="5">
        <v>1440</v>
      </c>
      <c r="B1501" s="1832">
        <f>'Expenditures 15-22'!K272</f>
        <v>0</v>
      </c>
      <c r="C1501" s="2" t="s">
        <v>569</v>
      </c>
      <c r="D1501" s="2" t="str">
        <f t="shared" si="22"/>
        <v>Error?</v>
      </c>
    </row>
    <row r="1502" spans="1:4" x14ac:dyDescent="0.2">
      <c r="A1502" s="5">
        <v>1441</v>
      </c>
      <c r="B1502" s="1832">
        <f>'Expenditures 15-22'!K273</f>
        <v>0</v>
      </c>
      <c r="C1502" s="2" t="s">
        <v>569</v>
      </c>
      <c r="D1502" s="2" t="str">
        <f t="shared" si="22"/>
        <v>Error?</v>
      </c>
    </row>
    <row r="1503" spans="1:4" x14ac:dyDescent="0.2">
      <c r="A1503" s="5">
        <v>1442</v>
      </c>
      <c r="B1503" s="1832">
        <f>'Expenditures 15-22'!K274</f>
        <v>0</v>
      </c>
      <c r="C1503" s="2" t="s">
        <v>569</v>
      </c>
      <c r="D1503" s="2" t="str">
        <f t="shared" si="22"/>
        <v>Error?</v>
      </c>
    </row>
    <row r="1504" spans="1:4" x14ac:dyDescent="0.2">
      <c r="A1504" s="5">
        <v>1443</v>
      </c>
      <c r="B1504" s="1832">
        <f>'Expenditures 15-22'!K275</f>
        <v>0</v>
      </c>
      <c r="C1504" s="2" t="s">
        <v>569</v>
      </c>
      <c r="D1504" s="2" t="str">
        <f t="shared" si="22"/>
        <v>Error?</v>
      </c>
    </row>
    <row r="1505" spans="1:4" x14ac:dyDescent="0.2">
      <c r="A1505" s="10">
        <v>1444</v>
      </c>
      <c r="B1505" s="1832"/>
      <c r="D1505" s="2" t="str">
        <f t="shared" si="22"/>
        <v>OK</v>
      </c>
    </row>
    <row r="1506" spans="1:4" x14ac:dyDescent="0.2">
      <c r="A1506" s="5">
        <v>1445</v>
      </c>
      <c r="B1506" s="1832">
        <f>'Expenditures 15-22'!K276</f>
        <v>0</v>
      </c>
      <c r="C1506" s="2" t="s">
        <v>569</v>
      </c>
      <c r="D1506" s="2" t="str">
        <f t="shared" si="22"/>
        <v>Error?</v>
      </c>
    </row>
    <row r="1507" spans="1:4" x14ac:dyDescent="0.2">
      <c r="A1507" s="10">
        <v>1446</v>
      </c>
      <c r="B1507" s="1832"/>
      <c r="D1507" s="2" t="str">
        <f t="shared" si="22"/>
        <v>OK</v>
      </c>
    </row>
    <row r="1508" spans="1:4" x14ac:dyDescent="0.2">
      <c r="A1508" s="5">
        <v>1447</v>
      </c>
      <c r="B1508" s="1832">
        <f>'Expenditures 15-22'!K277</f>
        <v>0</v>
      </c>
      <c r="C1508" s="2" t="s">
        <v>569</v>
      </c>
      <c r="D1508" s="2" t="str">
        <f t="shared" si="22"/>
        <v>Error?</v>
      </c>
    </row>
    <row r="1509" spans="1:4" x14ac:dyDescent="0.2">
      <c r="A1509" s="5">
        <v>1448</v>
      </c>
      <c r="B1509" s="1832">
        <f>'Expenditures 15-22'!K278</f>
        <v>0</v>
      </c>
      <c r="C1509" s="2" t="s">
        <v>569</v>
      </c>
      <c r="D1509" s="2" t="str">
        <f t="shared" si="22"/>
        <v>Error?</v>
      </c>
    </row>
    <row r="1510" spans="1:4" x14ac:dyDescent="0.2">
      <c r="A1510" s="5">
        <v>1449</v>
      </c>
      <c r="B1510" s="1832">
        <f>'Expenditures 15-22'!K279</f>
        <v>140882</v>
      </c>
      <c r="C1510" s="2" t="s">
        <v>569</v>
      </c>
      <c r="D1510" s="2" t="str">
        <f t="shared" si="22"/>
        <v>Error?</v>
      </c>
    </row>
    <row r="1511" spans="1:4" x14ac:dyDescent="0.2">
      <c r="A1511" s="5">
        <v>1450</v>
      </c>
      <c r="B1511" s="1832">
        <f>'Expenditures 15-22'!K280</f>
        <v>0</v>
      </c>
      <c r="C1511" s="2" t="s">
        <v>569</v>
      </c>
      <c r="D1511" s="2" t="str">
        <f t="shared" si="22"/>
        <v>Error?</v>
      </c>
    </row>
    <row r="1512" spans="1:4" x14ac:dyDescent="0.2">
      <c r="A1512" s="5">
        <v>1451</v>
      </c>
      <c r="B1512" s="1832">
        <f>'Expenditures 15-22'!K288</f>
        <v>0</v>
      </c>
      <c r="C1512" s="2" t="s">
        <v>569</v>
      </c>
      <c r="D1512" s="2" t="str">
        <f t="shared" si="22"/>
        <v>Error?</v>
      </c>
    </row>
    <row r="1513" spans="1:4" x14ac:dyDescent="0.2">
      <c r="A1513" s="5">
        <v>1452</v>
      </c>
      <c r="B1513" s="1832">
        <f>'Expenditures 15-22'!K289</f>
        <v>0</v>
      </c>
      <c r="C1513" s="2" t="s">
        <v>569</v>
      </c>
      <c r="D1513" s="2" t="str">
        <f t="shared" si="22"/>
        <v>Error?</v>
      </c>
    </row>
    <row r="1514" spans="1:4" x14ac:dyDescent="0.2">
      <c r="A1514" s="5">
        <v>1453</v>
      </c>
      <c r="B1514" s="1832">
        <f>'Expenditures 15-22'!K292</f>
        <v>0</v>
      </c>
      <c r="C1514" s="2" t="s">
        <v>569</v>
      </c>
      <c r="D1514" s="2" t="str">
        <f t="shared" si="22"/>
        <v>Error?</v>
      </c>
    </row>
    <row r="1515" spans="1:4" x14ac:dyDescent="0.2">
      <c r="A1515" s="5">
        <v>1454</v>
      </c>
      <c r="B1515" s="1832">
        <f>'Expenditures 15-22'!K293</f>
        <v>0</v>
      </c>
      <c r="C1515" s="2" t="s">
        <v>569</v>
      </c>
      <c r="D1515" s="2" t="str">
        <f t="shared" si="22"/>
        <v>Error?</v>
      </c>
    </row>
    <row r="1516" spans="1:4" x14ac:dyDescent="0.2">
      <c r="A1516" s="10">
        <v>1455</v>
      </c>
      <c r="B1516" s="1832"/>
      <c r="D1516" s="2" t="str">
        <f t="shared" si="22"/>
        <v>OK</v>
      </c>
    </row>
    <row r="1517" spans="1:4" x14ac:dyDescent="0.2">
      <c r="A1517" s="5">
        <v>1456</v>
      </c>
      <c r="B1517" s="1832">
        <f>'Expenditures 15-22'!K295</f>
        <v>193986</v>
      </c>
      <c r="C1517" s="2" t="s">
        <v>569</v>
      </c>
      <c r="D1517" s="2" t="str">
        <f t="shared" si="22"/>
        <v>Error?</v>
      </c>
    </row>
    <row r="1518" spans="1:4" x14ac:dyDescent="0.2">
      <c r="A1518" s="5">
        <v>1457</v>
      </c>
      <c r="B1518" s="1832">
        <f>'Expenditures 15-22'!K296</f>
        <v>42948</v>
      </c>
      <c r="C1518" s="2" t="s">
        <v>569</v>
      </c>
      <c r="D1518" s="2" t="str">
        <f t="shared" si="22"/>
        <v>Error?</v>
      </c>
    </row>
    <row r="1519" spans="1:4" x14ac:dyDescent="0.2">
      <c r="A1519" s="5">
        <v>1458</v>
      </c>
      <c r="B1519" s="1832">
        <f>'Expenditures 15-22'!C301</f>
        <v>0</v>
      </c>
      <c r="D1519" s="2" t="str">
        <f t="shared" si="22"/>
        <v>Error?</v>
      </c>
    </row>
    <row r="1520" spans="1:4" x14ac:dyDescent="0.2">
      <c r="A1520" s="10">
        <v>1459</v>
      </c>
      <c r="B1520" s="1832"/>
      <c r="D1520" s="2" t="str">
        <f t="shared" si="22"/>
        <v>OK</v>
      </c>
    </row>
    <row r="1521" spans="1:4" x14ac:dyDescent="0.2">
      <c r="A1521" s="10">
        <v>1460</v>
      </c>
      <c r="B1521" s="1832"/>
      <c r="D1521" s="2" t="str">
        <f t="shared" si="22"/>
        <v>OK</v>
      </c>
    </row>
    <row r="1522" spans="1:4" x14ac:dyDescent="0.2">
      <c r="A1522" s="5">
        <v>1461</v>
      </c>
      <c r="B1522" s="1832">
        <f>'Expenditures 15-22'!C302</f>
        <v>0</v>
      </c>
      <c r="D1522" s="2" t="str">
        <f t="shared" si="22"/>
        <v>Error?</v>
      </c>
    </row>
    <row r="1523" spans="1:4" x14ac:dyDescent="0.2">
      <c r="A1523" s="5">
        <v>1462</v>
      </c>
      <c r="B1523" s="1832">
        <f>'Expenditures 15-22'!C303</f>
        <v>0</v>
      </c>
      <c r="C1523" s="2" t="s">
        <v>569</v>
      </c>
      <c r="D1523" s="2" t="str">
        <f t="shared" si="22"/>
        <v>Error?</v>
      </c>
    </row>
    <row r="1524" spans="1:4" x14ac:dyDescent="0.2">
      <c r="A1524" s="5">
        <v>1463</v>
      </c>
      <c r="B1524" s="1832">
        <f>'Expenditures 15-22'!C312</f>
        <v>0</v>
      </c>
      <c r="C1524" s="2" t="s">
        <v>569</v>
      </c>
      <c r="D1524" s="2" t="str">
        <f t="shared" si="22"/>
        <v>Error?</v>
      </c>
    </row>
    <row r="1525" spans="1:4" x14ac:dyDescent="0.2">
      <c r="A1525" s="5">
        <v>1464</v>
      </c>
      <c r="B1525" s="1832">
        <f>'Expenditures 15-22'!D301</f>
        <v>0</v>
      </c>
      <c r="D1525" s="2" t="str">
        <f t="shared" si="22"/>
        <v>Error?</v>
      </c>
    </row>
    <row r="1526" spans="1:4" x14ac:dyDescent="0.2">
      <c r="A1526" s="10">
        <v>1465</v>
      </c>
      <c r="B1526" s="1832"/>
      <c r="D1526" s="2" t="str">
        <f t="shared" si="22"/>
        <v>OK</v>
      </c>
    </row>
    <row r="1527" spans="1:4" x14ac:dyDescent="0.2">
      <c r="A1527" s="10">
        <v>1466</v>
      </c>
      <c r="B1527" s="1832"/>
      <c r="D1527" s="2" t="str">
        <f t="shared" si="22"/>
        <v>OK</v>
      </c>
    </row>
    <row r="1528" spans="1:4" x14ac:dyDescent="0.2">
      <c r="A1528" s="5">
        <v>1467</v>
      </c>
      <c r="B1528" s="1832">
        <f>'Expenditures 15-22'!D302</f>
        <v>0</v>
      </c>
      <c r="D1528" s="2" t="str">
        <f t="shared" si="22"/>
        <v>Error?</v>
      </c>
    </row>
    <row r="1529" spans="1:4" x14ac:dyDescent="0.2">
      <c r="A1529" s="5">
        <v>1468</v>
      </c>
      <c r="B1529" s="1832">
        <f>'Expenditures 15-22'!D303</f>
        <v>0</v>
      </c>
      <c r="C1529" s="2" t="s">
        <v>569</v>
      </c>
      <c r="D1529" s="2" t="str">
        <f t="shared" si="22"/>
        <v>Error?</v>
      </c>
    </row>
    <row r="1530" spans="1:4" x14ac:dyDescent="0.2">
      <c r="A1530" s="5">
        <v>1469</v>
      </c>
      <c r="B1530" s="1832">
        <f>'Expenditures 15-22'!D312</f>
        <v>0</v>
      </c>
      <c r="C1530" s="2" t="s">
        <v>569</v>
      </c>
      <c r="D1530" s="2" t="str">
        <f t="shared" si="22"/>
        <v>Error?</v>
      </c>
    </row>
    <row r="1531" spans="1:4" x14ac:dyDescent="0.2">
      <c r="A1531" s="5">
        <v>1470</v>
      </c>
      <c r="B1531" s="1832">
        <f>'Expenditures 15-22'!E301</f>
        <v>124937</v>
      </c>
      <c r="D1531" s="2" t="str">
        <f t="shared" si="22"/>
        <v>Error?</v>
      </c>
    </row>
    <row r="1532" spans="1:4" x14ac:dyDescent="0.2">
      <c r="A1532" s="10">
        <v>1471</v>
      </c>
      <c r="B1532" s="1832"/>
      <c r="D1532" s="2" t="str">
        <f t="shared" si="22"/>
        <v>OK</v>
      </c>
    </row>
    <row r="1533" spans="1:4" x14ac:dyDescent="0.2">
      <c r="A1533" s="10">
        <v>1472</v>
      </c>
      <c r="B1533" s="1832"/>
      <c r="D1533" s="2" t="str">
        <f t="shared" si="22"/>
        <v>OK</v>
      </c>
    </row>
    <row r="1534" spans="1:4" x14ac:dyDescent="0.2">
      <c r="A1534" s="5">
        <v>1473</v>
      </c>
      <c r="B1534" s="1832">
        <f>'Expenditures 15-22'!E302</f>
        <v>0</v>
      </c>
      <c r="D1534" s="2" t="str">
        <f t="shared" si="22"/>
        <v>Error?</v>
      </c>
    </row>
    <row r="1535" spans="1:4" x14ac:dyDescent="0.2">
      <c r="A1535" s="5">
        <v>1474</v>
      </c>
      <c r="B1535" s="1832">
        <f>'Expenditures 15-22'!E303</f>
        <v>124937</v>
      </c>
      <c r="C1535" s="2" t="s">
        <v>569</v>
      </c>
      <c r="D1535" s="2" t="str">
        <f t="shared" ref="D1535:D1598" si="23">IF(ISBLANK(B1535),"OK",IF(A1535-B1535=0,"OK","Error?"))</f>
        <v>Error?</v>
      </c>
    </row>
    <row r="1536" spans="1:4" x14ac:dyDescent="0.2">
      <c r="A1536" s="5">
        <v>1475</v>
      </c>
      <c r="B1536" s="1832">
        <f>'Expenditures 15-22'!E312</f>
        <v>124937</v>
      </c>
      <c r="C1536" s="2" t="s">
        <v>569</v>
      </c>
      <c r="D1536" s="2" t="str">
        <f t="shared" si="23"/>
        <v>Error?</v>
      </c>
    </row>
    <row r="1537" spans="1:4" x14ac:dyDescent="0.2">
      <c r="A1537" s="5">
        <v>1476</v>
      </c>
      <c r="B1537" s="1832">
        <f>'Expenditures 15-22'!F301</f>
        <v>9206</v>
      </c>
      <c r="D1537" s="2" t="str">
        <f t="shared" si="23"/>
        <v>Error?</v>
      </c>
    </row>
    <row r="1538" spans="1:4" x14ac:dyDescent="0.2">
      <c r="A1538" s="10">
        <v>1477</v>
      </c>
      <c r="B1538" s="1832"/>
      <c r="D1538" s="2" t="str">
        <f t="shared" si="23"/>
        <v>OK</v>
      </c>
    </row>
    <row r="1539" spans="1:4" x14ac:dyDescent="0.2">
      <c r="A1539" s="10">
        <v>1478</v>
      </c>
      <c r="B1539" s="1832"/>
      <c r="D1539" s="2" t="str">
        <f t="shared" si="23"/>
        <v>OK</v>
      </c>
    </row>
    <row r="1540" spans="1:4" x14ac:dyDescent="0.2">
      <c r="A1540" s="5">
        <v>1479</v>
      </c>
      <c r="B1540" s="1832">
        <f>'Expenditures 15-22'!F302</f>
        <v>0</v>
      </c>
      <c r="D1540" s="2" t="str">
        <f t="shared" si="23"/>
        <v>Error?</v>
      </c>
    </row>
    <row r="1541" spans="1:4" x14ac:dyDescent="0.2">
      <c r="A1541" s="5">
        <v>1480</v>
      </c>
      <c r="B1541" s="1832">
        <f>'Expenditures 15-22'!F303</f>
        <v>9206</v>
      </c>
      <c r="C1541" s="2" t="s">
        <v>569</v>
      </c>
      <c r="D1541" s="2" t="str">
        <f t="shared" si="23"/>
        <v>Error?</v>
      </c>
    </row>
    <row r="1542" spans="1:4" x14ac:dyDescent="0.2">
      <c r="A1542" s="5">
        <v>1481</v>
      </c>
      <c r="B1542" s="1832">
        <f>'Expenditures 15-22'!F312</f>
        <v>9206</v>
      </c>
      <c r="C1542" s="2" t="s">
        <v>569</v>
      </c>
      <c r="D1542" s="2" t="str">
        <f t="shared" si="23"/>
        <v>Error?</v>
      </c>
    </row>
    <row r="1543" spans="1:4" x14ac:dyDescent="0.2">
      <c r="A1543" s="5">
        <v>1482</v>
      </c>
      <c r="B1543" s="1832">
        <f>'Expenditures 15-22'!G301</f>
        <v>1955204</v>
      </c>
      <c r="D1543" s="2" t="str">
        <f t="shared" si="23"/>
        <v>Error?</v>
      </c>
    </row>
    <row r="1544" spans="1:4" x14ac:dyDescent="0.2">
      <c r="A1544" s="10">
        <v>1483</v>
      </c>
      <c r="B1544" s="1832"/>
      <c r="D1544" s="2" t="str">
        <f t="shared" si="23"/>
        <v>OK</v>
      </c>
    </row>
    <row r="1545" spans="1:4" x14ac:dyDescent="0.2">
      <c r="A1545" s="10">
        <v>1484</v>
      </c>
      <c r="B1545" s="1832"/>
      <c r="D1545" s="2" t="str">
        <f t="shared" si="23"/>
        <v>OK</v>
      </c>
    </row>
    <row r="1546" spans="1:4" x14ac:dyDescent="0.2">
      <c r="A1546" s="5">
        <v>1485</v>
      </c>
      <c r="B1546" s="1832">
        <f>'Expenditures 15-22'!G302</f>
        <v>0</v>
      </c>
      <c r="D1546" s="2" t="str">
        <f t="shared" si="23"/>
        <v>Error?</v>
      </c>
    </row>
    <row r="1547" spans="1:4" x14ac:dyDescent="0.2">
      <c r="A1547" s="5">
        <v>1486</v>
      </c>
      <c r="B1547" s="1832">
        <f>'Expenditures 15-22'!G303</f>
        <v>1955204</v>
      </c>
      <c r="C1547" s="2" t="s">
        <v>569</v>
      </c>
      <c r="D1547" s="2" t="str">
        <f t="shared" si="23"/>
        <v>Error?</v>
      </c>
    </row>
    <row r="1548" spans="1:4" x14ac:dyDescent="0.2">
      <c r="A1548" s="5">
        <v>1487</v>
      </c>
      <c r="B1548" s="1832">
        <f>'Expenditures 15-22'!G312</f>
        <v>1955204</v>
      </c>
      <c r="C1548" s="2" t="s">
        <v>569</v>
      </c>
      <c r="D1548" s="2" t="str">
        <f t="shared" si="23"/>
        <v>Error?</v>
      </c>
    </row>
    <row r="1549" spans="1:4" x14ac:dyDescent="0.2">
      <c r="A1549" s="5">
        <v>1488</v>
      </c>
      <c r="B1549" s="1832">
        <f>'Expenditures 15-22'!H301</f>
        <v>0</v>
      </c>
      <c r="D1549" s="2" t="str">
        <f t="shared" si="23"/>
        <v>Error?</v>
      </c>
    </row>
    <row r="1550" spans="1:4" x14ac:dyDescent="0.2">
      <c r="A1550" s="10">
        <v>1489</v>
      </c>
      <c r="B1550" s="1832"/>
      <c r="D1550" s="2" t="str">
        <f t="shared" si="23"/>
        <v>OK</v>
      </c>
    </row>
    <row r="1551" spans="1:4" x14ac:dyDescent="0.2">
      <c r="A1551" s="10">
        <v>1490</v>
      </c>
      <c r="B1551" s="1832"/>
      <c r="D1551" s="2" t="str">
        <f t="shared" si="23"/>
        <v>OK</v>
      </c>
    </row>
    <row r="1552" spans="1:4" x14ac:dyDescent="0.2">
      <c r="A1552" s="5">
        <v>1491</v>
      </c>
      <c r="B1552" s="1832">
        <f>'Expenditures 15-22'!H302</f>
        <v>0</v>
      </c>
      <c r="D1552" s="2" t="str">
        <f t="shared" si="23"/>
        <v>Error?</v>
      </c>
    </row>
    <row r="1553" spans="1:4" x14ac:dyDescent="0.2">
      <c r="A1553" s="5">
        <v>1492</v>
      </c>
      <c r="B1553" s="1832">
        <f>'Expenditures 15-22'!H303</f>
        <v>0</v>
      </c>
      <c r="C1553" s="2" t="s">
        <v>569</v>
      </c>
      <c r="D1553" s="2" t="str">
        <f t="shared" si="23"/>
        <v>Error?</v>
      </c>
    </row>
    <row r="1554" spans="1:4" x14ac:dyDescent="0.2">
      <c r="A1554" s="5">
        <v>1493</v>
      </c>
      <c r="B1554" s="1832">
        <f>'Expenditures 15-22'!H312</f>
        <v>0</v>
      </c>
      <c r="C1554" s="2" t="s">
        <v>569</v>
      </c>
      <c r="D1554" s="2" t="str">
        <f t="shared" si="23"/>
        <v>Error?</v>
      </c>
    </row>
    <row r="1555" spans="1:4" x14ac:dyDescent="0.2">
      <c r="A1555" s="5">
        <v>1494</v>
      </c>
      <c r="B1555" s="1832">
        <f>'Expenditures 15-22'!K301</f>
        <v>2089347</v>
      </c>
      <c r="C1555" s="2" t="s">
        <v>569</v>
      </c>
      <c r="D1555" s="2" t="str">
        <f t="shared" si="23"/>
        <v>Error?</v>
      </c>
    </row>
    <row r="1556" spans="1:4" x14ac:dyDescent="0.2">
      <c r="A1556" s="10">
        <v>1495</v>
      </c>
      <c r="B1556" s="1832"/>
      <c r="D1556" s="2" t="str">
        <f t="shared" si="23"/>
        <v>OK</v>
      </c>
    </row>
    <row r="1557" spans="1:4" x14ac:dyDescent="0.2">
      <c r="A1557" s="10">
        <v>1496</v>
      </c>
      <c r="B1557" s="1832"/>
      <c r="D1557" s="2" t="str">
        <f t="shared" si="23"/>
        <v>OK</v>
      </c>
    </row>
    <row r="1558" spans="1:4" x14ac:dyDescent="0.2">
      <c r="A1558" s="5">
        <v>1497</v>
      </c>
      <c r="B1558" s="1832">
        <f>'Expenditures 15-22'!K302</f>
        <v>0</v>
      </c>
      <c r="C1558" s="2" t="s">
        <v>569</v>
      </c>
      <c r="D1558" s="2" t="str">
        <f t="shared" si="23"/>
        <v>Error?</v>
      </c>
    </row>
    <row r="1559" spans="1:4" x14ac:dyDescent="0.2">
      <c r="A1559" s="5">
        <v>1498</v>
      </c>
      <c r="B1559" s="1832">
        <f>'Expenditures 15-22'!K303</f>
        <v>2089347</v>
      </c>
      <c r="C1559" s="2" t="s">
        <v>569</v>
      </c>
      <c r="D1559" s="2" t="str">
        <f t="shared" si="23"/>
        <v>Error?</v>
      </c>
    </row>
    <row r="1560" spans="1:4" x14ac:dyDescent="0.2">
      <c r="A1560" s="5">
        <v>1499</v>
      </c>
      <c r="B1560" s="1832">
        <f>'Expenditures 15-22'!K312</f>
        <v>2089347</v>
      </c>
      <c r="C1560" s="2" t="s">
        <v>569</v>
      </c>
      <c r="D1560" s="2" t="str">
        <f t="shared" si="23"/>
        <v>Error?</v>
      </c>
    </row>
    <row r="1561" spans="1:4" x14ac:dyDescent="0.2">
      <c r="A1561" s="5">
        <v>1500</v>
      </c>
      <c r="B1561" s="1832">
        <f>'Expenditures 15-22'!K313</f>
        <v>-1740884</v>
      </c>
      <c r="C1561" s="2" t="s">
        <v>569</v>
      </c>
      <c r="D1561" s="2" t="str">
        <f t="shared" si="23"/>
        <v>Error?</v>
      </c>
    </row>
    <row r="1562" spans="1:4" x14ac:dyDescent="0.2">
      <c r="A1562" s="10">
        <v>1501</v>
      </c>
      <c r="B1562" s="1832"/>
      <c r="D1562" s="2" t="str">
        <f t="shared" si="23"/>
        <v>OK</v>
      </c>
    </row>
    <row r="1563" spans="1:4" x14ac:dyDescent="0.2">
      <c r="A1563" s="10">
        <v>1502</v>
      </c>
      <c r="B1563" s="1832"/>
      <c r="D1563" s="2" t="str">
        <f t="shared" si="23"/>
        <v>OK</v>
      </c>
    </row>
    <row r="1564" spans="1:4" x14ac:dyDescent="0.2">
      <c r="A1564" s="10">
        <v>1503</v>
      </c>
      <c r="B1564" s="1832"/>
      <c r="D1564" s="2" t="str">
        <f t="shared" si="23"/>
        <v>OK</v>
      </c>
    </row>
    <row r="1565" spans="1:4" x14ac:dyDescent="0.2">
      <c r="A1565" s="10">
        <v>1504</v>
      </c>
      <c r="B1565" s="1832"/>
      <c r="D1565" s="2" t="str">
        <f t="shared" si="23"/>
        <v>OK</v>
      </c>
    </row>
    <row r="1566" spans="1:4" x14ac:dyDescent="0.2">
      <c r="A1566" s="10">
        <v>1505</v>
      </c>
      <c r="B1566" s="1832"/>
      <c r="D1566" s="2" t="str">
        <f t="shared" si="23"/>
        <v>OK</v>
      </c>
    </row>
    <row r="1567" spans="1:4" x14ac:dyDescent="0.2">
      <c r="A1567" s="10">
        <v>1506</v>
      </c>
      <c r="B1567" s="1832"/>
      <c r="D1567" s="2" t="str">
        <f t="shared" si="23"/>
        <v>OK</v>
      </c>
    </row>
    <row r="1568" spans="1:4" x14ac:dyDescent="0.2">
      <c r="A1568" s="10">
        <v>1507</v>
      </c>
      <c r="B1568" s="1832"/>
      <c r="D1568" s="2" t="str">
        <f t="shared" si="23"/>
        <v>OK</v>
      </c>
    </row>
    <row r="1569" spans="1:4" x14ac:dyDescent="0.2">
      <c r="A1569" s="10">
        <v>1508</v>
      </c>
      <c r="B1569" s="1832"/>
      <c r="C1569" s="2" t="s">
        <v>569</v>
      </c>
      <c r="D1569" s="2" t="str">
        <f t="shared" si="23"/>
        <v>OK</v>
      </c>
    </row>
    <row r="1570" spans="1:4" x14ac:dyDescent="0.2">
      <c r="A1570" s="10">
        <v>1509</v>
      </c>
      <c r="B1570" s="1832"/>
      <c r="C1570" s="2" t="s">
        <v>569</v>
      </c>
      <c r="D1570" s="2" t="str">
        <f t="shared" si="23"/>
        <v>OK</v>
      </c>
    </row>
    <row r="1571" spans="1:4" x14ac:dyDescent="0.2">
      <c r="A1571" s="10">
        <v>1510</v>
      </c>
      <c r="B1571" s="1832"/>
      <c r="D1571" s="2" t="str">
        <f t="shared" si="23"/>
        <v>OK</v>
      </c>
    </row>
    <row r="1572" spans="1:4" x14ac:dyDescent="0.2">
      <c r="A1572" s="10">
        <v>1511</v>
      </c>
      <c r="B1572" s="1832"/>
      <c r="C1572" s="2" t="s">
        <v>569</v>
      </c>
      <c r="D1572" s="2" t="str">
        <f t="shared" si="23"/>
        <v>OK</v>
      </c>
    </row>
    <row r="1573" spans="1:4" x14ac:dyDescent="0.2">
      <c r="A1573" s="10">
        <v>1512</v>
      </c>
      <c r="B1573" s="1832"/>
      <c r="C1573" s="2" t="s">
        <v>569</v>
      </c>
      <c r="D1573" s="2" t="str">
        <f t="shared" si="23"/>
        <v>OK</v>
      </c>
    </row>
    <row r="1574" spans="1:4" x14ac:dyDescent="0.2">
      <c r="A1574" s="10">
        <v>1513</v>
      </c>
      <c r="B1574" s="1832"/>
      <c r="C1574" s="2" t="s">
        <v>569</v>
      </c>
      <c r="D1574" s="2" t="str">
        <f t="shared" si="23"/>
        <v>OK</v>
      </c>
    </row>
    <row r="1575" spans="1:4" x14ac:dyDescent="0.2">
      <c r="A1575" s="10">
        <v>1514</v>
      </c>
      <c r="B1575" s="1832"/>
      <c r="C1575" s="2" t="s">
        <v>569</v>
      </c>
      <c r="D1575" s="2" t="str">
        <f t="shared" si="23"/>
        <v>OK</v>
      </c>
    </row>
    <row r="1576" spans="1:4" x14ac:dyDescent="0.2">
      <c r="A1576" s="10">
        <v>1515</v>
      </c>
      <c r="B1576" s="1832"/>
      <c r="C1576" s="2" t="s">
        <v>569</v>
      </c>
      <c r="D1576" s="2" t="str">
        <f t="shared" si="23"/>
        <v>OK</v>
      </c>
    </row>
    <row r="1577" spans="1:4" x14ac:dyDescent="0.2">
      <c r="A1577" s="10">
        <v>1516</v>
      </c>
      <c r="B1577" s="1832"/>
      <c r="C1577" s="2" t="s">
        <v>569</v>
      </c>
      <c r="D1577" s="2" t="str">
        <f t="shared" si="23"/>
        <v>OK</v>
      </c>
    </row>
    <row r="1578" spans="1:4" x14ac:dyDescent="0.2">
      <c r="A1578" s="10">
        <v>1517</v>
      </c>
      <c r="B1578" s="1832"/>
      <c r="D1578" s="2" t="str">
        <f t="shared" si="23"/>
        <v>OK</v>
      </c>
    </row>
    <row r="1579" spans="1:4" x14ac:dyDescent="0.2">
      <c r="A1579" s="10">
        <v>1518</v>
      </c>
      <c r="B1579" s="1832"/>
      <c r="D1579" s="2" t="str">
        <f t="shared" si="23"/>
        <v>OK</v>
      </c>
    </row>
    <row r="1580" spans="1:4" x14ac:dyDescent="0.2">
      <c r="A1580" s="10">
        <v>1519</v>
      </c>
      <c r="B1580" s="1832"/>
      <c r="D1580" s="2" t="str">
        <f t="shared" si="23"/>
        <v>OK</v>
      </c>
    </row>
    <row r="1581" spans="1:4" x14ac:dyDescent="0.2">
      <c r="A1581" s="10">
        <v>1520</v>
      </c>
      <c r="B1581" s="1832"/>
      <c r="D1581" s="2" t="str">
        <f t="shared" si="23"/>
        <v>OK</v>
      </c>
    </row>
    <row r="1582" spans="1:4" x14ac:dyDescent="0.2">
      <c r="A1582" s="10">
        <v>1521</v>
      </c>
      <c r="B1582" s="1832"/>
      <c r="D1582" s="2" t="str">
        <f t="shared" si="23"/>
        <v>OK</v>
      </c>
    </row>
    <row r="1583" spans="1:4" x14ac:dyDescent="0.2">
      <c r="A1583" s="10">
        <v>1522</v>
      </c>
      <c r="B1583" s="1832"/>
      <c r="D1583" s="2" t="str">
        <f t="shared" si="23"/>
        <v>OK</v>
      </c>
    </row>
    <row r="1584" spans="1:4" x14ac:dyDescent="0.2">
      <c r="A1584" s="10">
        <v>1523</v>
      </c>
      <c r="B1584" s="1832"/>
      <c r="D1584" s="2" t="str">
        <f t="shared" si="23"/>
        <v>OK</v>
      </c>
    </row>
    <row r="1585" spans="1:4" x14ac:dyDescent="0.2">
      <c r="A1585" s="10">
        <v>1524</v>
      </c>
      <c r="B1585" s="1832"/>
      <c r="D1585" s="2" t="str">
        <f t="shared" si="23"/>
        <v>OK</v>
      </c>
    </row>
    <row r="1586" spans="1:4" x14ac:dyDescent="0.2">
      <c r="A1586" s="10">
        <v>1525</v>
      </c>
      <c r="B1586" s="1832"/>
      <c r="D1586" s="2" t="str">
        <f t="shared" si="23"/>
        <v>OK</v>
      </c>
    </row>
    <row r="1587" spans="1:4" x14ac:dyDescent="0.2">
      <c r="A1587" s="10">
        <v>1526</v>
      </c>
      <c r="B1587" s="1832"/>
      <c r="D1587" s="2" t="str">
        <f t="shared" si="23"/>
        <v>OK</v>
      </c>
    </row>
    <row r="1588" spans="1:4" x14ac:dyDescent="0.2">
      <c r="A1588" s="10">
        <v>1527</v>
      </c>
      <c r="B1588" s="1832"/>
      <c r="D1588" s="2" t="str">
        <f t="shared" si="23"/>
        <v>OK</v>
      </c>
    </row>
    <row r="1589" spans="1:4" x14ac:dyDescent="0.2">
      <c r="A1589" s="10">
        <v>1528</v>
      </c>
      <c r="B1589" s="1832"/>
      <c r="D1589" s="2" t="str">
        <f t="shared" si="23"/>
        <v>OK</v>
      </c>
    </row>
    <row r="1590" spans="1:4" x14ac:dyDescent="0.2">
      <c r="A1590" s="10">
        <v>1529</v>
      </c>
      <c r="B1590" s="1832"/>
      <c r="D1590" s="2" t="str">
        <f t="shared" si="23"/>
        <v>OK</v>
      </c>
    </row>
    <row r="1591" spans="1:4" x14ac:dyDescent="0.2">
      <c r="A1591" s="10">
        <v>1530</v>
      </c>
      <c r="B1591" s="1832"/>
      <c r="D1591" s="2" t="str">
        <f t="shared" si="23"/>
        <v>OK</v>
      </c>
    </row>
    <row r="1592" spans="1:4" x14ac:dyDescent="0.2">
      <c r="A1592" s="10">
        <v>1531</v>
      </c>
      <c r="B1592" s="1832"/>
      <c r="D1592" s="2" t="str">
        <f t="shared" si="23"/>
        <v>OK</v>
      </c>
    </row>
    <row r="1593" spans="1:4" x14ac:dyDescent="0.2">
      <c r="A1593" s="10">
        <v>1532</v>
      </c>
      <c r="B1593" s="1832"/>
      <c r="D1593" s="2" t="str">
        <f t="shared" si="23"/>
        <v>OK</v>
      </c>
    </row>
    <row r="1594" spans="1:4" x14ac:dyDescent="0.2">
      <c r="A1594" s="10">
        <v>1533</v>
      </c>
      <c r="B1594" s="1832"/>
      <c r="D1594" s="2" t="str">
        <f t="shared" si="23"/>
        <v>OK</v>
      </c>
    </row>
    <row r="1595" spans="1:4" x14ac:dyDescent="0.2">
      <c r="A1595" s="10">
        <v>1534</v>
      </c>
      <c r="B1595" s="1832"/>
      <c r="D1595" s="2" t="str">
        <f t="shared" si="23"/>
        <v>OK</v>
      </c>
    </row>
    <row r="1596" spans="1:4" x14ac:dyDescent="0.2">
      <c r="A1596" s="10">
        <v>1535</v>
      </c>
      <c r="B1596" s="1832"/>
      <c r="D1596" s="2" t="str">
        <f t="shared" si="23"/>
        <v>OK</v>
      </c>
    </row>
    <row r="1597" spans="1:4" x14ac:dyDescent="0.2">
      <c r="A1597" s="10">
        <v>1536</v>
      </c>
      <c r="B1597" s="1832"/>
      <c r="D1597" s="2" t="str">
        <f t="shared" si="23"/>
        <v>OK</v>
      </c>
    </row>
    <row r="1598" spans="1:4" x14ac:dyDescent="0.2">
      <c r="A1598" s="10">
        <v>1537</v>
      </c>
      <c r="B1598" s="1832"/>
      <c r="D1598" s="2" t="str">
        <f t="shared" si="23"/>
        <v>OK</v>
      </c>
    </row>
    <row r="1599" spans="1:4" x14ac:dyDescent="0.2">
      <c r="A1599" s="10">
        <v>1538</v>
      </c>
      <c r="B1599" s="1832"/>
      <c r="D1599" s="2" t="str">
        <f t="shared" ref="D1599:D1662" si="24">IF(ISBLANK(B1599),"OK",IF(A1599-B1599=0,"OK","Error?"))</f>
        <v>OK</v>
      </c>
    </row>
    <row r="1600" spans="1:4" x14ac:dyDescent="0.2">
      <c r="A1600" s="10">
        <v>1539</v>
      </c>
      <c r="B1600" s="1832"/>
      <c r="D1600" s="2" t="str">
        <f t="shared" si="24"/>
        <v>OK</v>
      </c>
    </row>
    <row r="1601" spans="1:4" x14ac:dyDescent="0.2">
      <c r="A1601" s="10">
        <v>1540</v>
      </c>
      <c r="B1601" s="1832"/>
      <c r="D1601" s="2" t="str">
        <f t="shared" si="24"/>
        <v>OK</v>
      </c>
    </row>
    <row r="1602" spans="1:4" x14ac:dyDescent="0.2">
      <c r="A1602" s="10">
        <v>1541</v>
      </c>
      <c r="B1602" s="1832"/>
      <c r="D1602" s="2" t="str">
        <f t="shared" si="24"/>
        <v>OK</v>
      </c>
    </row>
    <row r="1603" spans="1:4" x14ac:dyDescent="0.2">
      <c r="A1603" s="10">
        <v>1542</v>
      </c>
      <c r="B1603" s="1832"/>
      <c r="D1603" s="2" t="str">
        <f t="shared" si="24"/>
        <v>OK</v>
      </c>
    </row>
    <row r="1604" spans="1:4" x14ac:dyDescent="0.2">
      <c r="A1604" s="10">
        <v>1543</v>
      </c>
      <c r="B1604" s="1832"/>
      <c r="D1604" s="2" t="str">
        <f t="shared" si="24"/>
        <v>OK</v>
      </c>
    </row>
    <row r="1605" spans="1:4" x14ac:dyDescent="0.2">
      <c r="A1605" s="10">
        <v>1544</v>
      </c>
      <c r="B1605" s="1832"/>
      <c r="D1605" s="2" t="str">
        <f t="shared" si="24"/>
        <v>OK</v>
      </c>
    </row>
    <row r="1606" spans="1:4" x14ac:dyDescent="0.2">
      <c r="A1606" s="10">
        <v>1545</v>
      </c>
      <c r="B1606" s="1832"/>
      <c r="D1606" s="2" t="str">
        <f t="shared" si="24"/>
        <v>OK</v>
      </c>
    </row>
    <row r="1607" spans="1:4" x14ac:dyDescent="0.2">
      <c r="A1607" s="10">
        <v>1546</v>
      </c>
      <c r="B1607" s="1832"/>
      <c r="D1607" s="2" t="str">
        <f t="shared" si="24"/>
        <v>OK</v>
      </c>
    </row>
    <row r="1608" spans="1:4" x14ac:dyDescent="0.2">
      <c r="A1608" s="10">
        <v>1547</v>
      </c>
      <c r="B1608" s="1832"/>
      <c r="D1608" s="2" t="str">
        <f t="shared" si="24"/>
        <v>OK</v>
      </c>
    </row>
    <row r="1609" spans="1:4" x14ac:dyDescent="0.2">
      <c r="A1609" s="10">
        <v>1548</v>
      </c>
      <c r="B1609" s="1832"/>
      <c r="D1609" s="2" t="str">
        <f t="shared" si="24"/>
        <v>OK</v>
      </c>
    </row>
    <row r="1610" spans="1:4" x14ac:dyDescent="0.2">
      <c r="A1610" s="10">
        <v>1549</v>
      </c>
      <c r="B1610" s="1832"/>
      <c r="D1610" s="2" t="str">
        <f t="shared" si="24"/>
        <v>OK</v>
      </c>
    </row>
    <row r="1611" spans="1:4" x14ac:dyDescent="0.2">
      <c r="A1611" s="10">
        <v>1550</v>
      </c>
      <c r="B1611" s="1832"/>
      <c r="D1611" s="2" t="str">
        <f t="shared" si="24"/>
        <v>OK</v>
      </c>
    </row>
    <row r="1612" spans="1:4" x14ac:dyDescent="0.2">
      <c r="A1612" s="10">
        <v>1551</v>
      </c>
      <c r="B1612" s="1832"/>
      <c r="D1612" s="2" t="str">
        <f t="shared" si="24"/>
        <v>OK</v>
      </c>
    </row>
    <row r="1613" spans="1:4" x14ac:dyDescent="0.2">
      <c r="A1613" s="10">
        <v>1552</v>
      </c>
      <c r="B1613" s="1832"/>
      <c r="D1613" s="2" t="str">
        <f t="shared" si="24"/>
        <v>OK</v>
      </c>
    </row>
    <row r="1614" spans="1:4" x14ac:dyDescent="0.2">
      <c r="A1614" s="10">
        <v>1553</v>
      </c>
      <c r="B1614" s="1832"/>
      <c r="D1614" s="2" t="str">
        <f t="shared" si="24"/>
        <v>OK</v>
      </c>
    </row>
    <row r="1615" spans="1:4" x14ac:dyDescent="0.2">
      <c r="A1615" s="10">
        <v>1554</v>
      </c>
      <c r="B1615" s="1832"/>
      <c r="D1615" s="2" t="str">
        <f t="shared" si="24"/>
        <v>OK</v>
      </c>
    </row>
    <row r="1616" spans="1:4" x14ac:dyDescent="0.2">
      <c r="A1616" s="10">
        <v>1555</v>
      </c>
      <c r="B1616" s="1832"/>
      <c r="D1616" s="2" t="str">
        <f t="shared" si="24"/>
        <v>OK</v>
      </c>
    </row>
    <row r="1617" spans="1:4" x14ac:dyDescent="0.2">
      <c r="A1617" s="5">
        <v>1556</v>
      </c>
      <c r="B1617" s="1832">
        <f>'Acct Summary 7-8'!C79</f>
        <v>445623</v>
      </c>
      <c r="D1617" s="2" t="str">
        <f t="shared" si="24"/>
        <v>Error?</v>
      </c>
    </row>
    <row r="1618" spans="1:4" x14ac:dyDescent="0.2">
      <c r="A1618" s="10">
        <v>1557</v>
      </c>
      <c r="B1618" s="1832"/>
      <c r="D1618" s="2" t="str">
        <f t="shared" si="24"/>
        <v>OK</v>
      </c>
    </row>
    <row r="1619" spans="1:4" x14ac:dyDescent="0.2">
      <c r="A1619" s="10">
        <v>1558</v>
      </c>
      <c r="B1619" s="1832"/>
      <c r="D1619" s="2" t="str">
        <f t="shared" si="24"/>
        <v>OK</v>
      </c>
    </row>
    <row r="1620" spans="1:4" x14ac:dyDescent="0.2">
      <c r="A1620" s="10">
        <v>1559</v>
      </c>
      <c r="B1620" s="1832"/>
      <c r="D1620" s="2" t="str">
        <f t="shared" si="24"/>
        <v>OK</v>
      </c>
    </row>
    <row r="1621" spans="1:4" x14ac:dyDescent="0.2">
      <c r="A1621" s="10">
        <v>1560</v>
      </c>
      <c r="B1621" s="1832"/>
      <c r="D1621" s="2" t="str">
        <f t="shared" si="24"/>
        <v>OK</v>
      </c>
    </row>
    <row r="1622" spans="1:4" x14ac:dyDescent="0.2">
      <c r="A1622" s="10">
        <v>1561</v>
      </c>
      <c r="B1622" s="1832"/>
      <c r="D1622" s="2" t="str">
        <f t="shared" si="24"/>
        <v>OK</v>
      </c>
    </row>
    <row r="1623" spans="1:4" x14ac:dyDescent="0.2">
      <c r="A1623" s="10">
        <v>1562</v>
      </c>
      <c r="B1623" s="1832"/>
      <c r="D1623" s="2" t="str">
        <f t="shared" si="24"/>
        <v>OK</v>
      </c>
    </row>
    <row r="1624" spans="1:4" x14ac:dyDescent="0.2">
      <c r="A1624" s="10">
        <v>1563</v>
      </c>
      <c r="B1624" s="1832"/>
      <c r="D1624" s="2" t="str">
        <f t="shared" si="24"/>
        <v>OK</v>
      </c>
    </row>
    <row r="1625" spans="1:4" x14ac:dyDescent="0.2">
      <c r="A1625" s="10">
        <v>1564</v>
      </c>
      <c r="B1625" s="1832"/>
      <c r="D1625" s="2" t="str">
        <f t="shared" si="24"/>
        <v>OK</v>
      </c>
    </row>
    <row r="1626" spans="1:4" x14ac:dyDescent="0.2">
      <c r="A1626" s="10">
        <v>1565</v>
      </c>
      <c r="B1626" s="1832"/>
      <c r="D1626" s="2" t="str">
        <f t="shared" si="24"/>
        <v>OK</v>
      </c>
    </row>
    <row r="1627" spans="1:4" x14ac:dyDescent="0.2">
      <c r="A1627" s="10">
        <v>1566</v>
      </c>
      <c r="B1627" s="1832"/>
      <c r="D1627" s="2" t="str">
        <f t="shared" si="24"/>
        <v>OK</v>
      </c>
    </row>
    <row r="1628" spans="1:4" x14ac:dyDescent="0.2">
      <c r="A1628" s="10">
        <v>1567</v>
      </c>
      <c r="B1628" s="1832"/>
      <c r="D1628" s="2" t="str">
        <f t="shared" si="24"/>
        <v>OK</v>
      </c>
    </row>
    <row r="1629" spans="1:4" x14ac:dyDescent="0.2">
      <c r="A1629" s="10">
        <v>1568</v>
      </c>
      <c r="B1629" s="1832"/>
      <c r="D1629" s="2" t="str">
        <f t="shared" si="24"/>
        <v>OK</v>
      </c>
    </row>
    <row r="1630" spans="1:4" x14ac:dyDescent="0.2">
      <c r="A1630" s="5">
        <v>1569</v>
      </c>
      <c r="B1630" s="1832">
        <f>'Acct Summary 7-8'!C81</f>
        <v>55169</v>
      </c>
      <c r="C1630" s="2" t="s">
        <v>569</v>
      </c>
      <c r="D1630" s="2" t="str">
        <f t="shared" si="24"/>
        <v>Error?</v>
      </c>
    </row>
    <row r="1631" spans="1:4" x14ac:dyDescent="0.2">
      <c r="A1631" s="5">
        <v>1570</v>
      </c>
      <c r="B1631" s="1832">
        <f>'Acct Summary 7-8'!D79</f>
        <v>292305</v>
      </c>
      <c r="D1631" s="2" t="str">
        <f t="shared" si="24"/>
        <v>Error?</v>
      </c>
    </row>
    <row r="1632" spans="1:4" x14ac:dyDescent="0.2">
      <c r="A1632" s="10">
        <v>1571</v>
      </c>
      <c r="B1632" s="1832"/>
      <c r="D1632" s="2" t="str">
        <f t="shared" si="24"/>
        <v>OK</v>
      </c>
    </row>
    <row r="1633" spans="1:4" x14ac:dyDescent="0.2">
      <c r="A1633" s="10">
        <v>1572</v>
      </c>
      <c r="B1633" s="1832"/>
      <c r="D1633" s="2" t="str">
        <f t="shared" si="24"/>
        <v>OK</v>
      </c>
    </row>
    <row r="1634" spans="1:4" x14ac:dyDescent="0.2">
      <c r="A1634" s="10">
        <v>1573</v>
      </c>
      <c r="B1634" s="1832"/>
      <c r="D1634" s="2" t="str">
        <f t="shared" si="24"/>
        <v>OK</v>
      </c>
    </row>
    <row r="1635" spans="1:4" x14ac:dyDescent="0.2">
      <c r="A1635" s="10">
        <v>1574</v>
      </c>
      <c r="B1635" s="1832"/>
      <c r="D1635" s="2" t="str">
        <f t="shared" si="24"/>
        <v>OK</v>
      </c>
    </row>
    <row r="1636" spans="1:4" x14ac:dyDescent="0.2">
      <c r="A1636" s="10">
        <v>1575</v>
      </c>
      <c r="B1636" s="1832"/>
      <c r="D1636" s="2" t="str">
        <f t="shared" si="24"/>
        <v>OK</v>
      </c>
    </row>
    <row r="1637" spans="1:4" x14ac:dyDescent="0.2">
      <c r="A1637" s="10">
        <v>1576</v>
      </c>
      <c r="B1637" s="1832"/>
      <c r="D1637" s="2" t="str">
        <f t="shared" si="24"/>
        <v>OK</v>
      </c>
    </row>
    <row r="1638" spans="1:4" x14ac:dyDescent="0.2">
      <c r="A1638" s="10">
        <v>1577</v>
      </c>
      <c r="B1638" s="1832"/>
      <c r="D1638" s="2" t="str">
        <f t="shared" si="24"/>
        <v>OK</v>
      </c>
    </row>
    <row r="1639" spans="1:4" x14ac:dyDescent="0.2">
      <c r="A1639" s="10">
        <v>1578</v>
      </c>
      <c r="B1639" s="1832"/>
      <c r="D1639" s="2" t="str">
        <f t="shared" si="24"/>
        <v>OK</v>
      </c>
    </row>
    <row r="1640" spans="1:4" x14ac:dyDescent="0.2">
      <c r="A1640" s="10">
        <v>1579</v>
      </c>
      <c r="B1640" s="1832"/>
      <c r="D1640" s="2" t="str">
        <f t="shared" si="24"/>
        <v>OK</v>
      </c>
    </row>
    <row r="1641" spans="1:4" x14ac:dyDescent="0.2">
      <c r="A1641" s="10">
        <v>1580</v>
      </c>
      <c r="B1641" s="1832"/>
      <c r="D1641" s="2" t="str">
        <f t="shared" si="24"/>
        <v>OK</v>
      </c>
    </row>
    <row r="1642" spans="1:4" x14ac:dyDescent="0.2">
      <c r="A1642" s="10">
        <v>1581</v>
      </c>
      <c r="B1642" s="1832"/>
      <c r="D1642" s="2" t="str">
        <f t="shared" si="24"/>
        <v>OK</v>
      </c>
    </row>
    <row r="1643" spans="1:4" x14ac:dyDescent="0.2">
      <c r="A1643" s="10">
        <v>1582</v>
      </c>
      <c r="B1643" s="1832"/>
      <c r="D1643" s="2" t="str">
        <f t="shared" si="24"/>
        <v>OK</v>
      </c>
    </row>
    <row r="1644" spans="1:4" x14ac:dyDescent="0.2">
      <c r="A1644" s="5">
        <v>1583</v>
      </c>
      <c r="B1644" s="1832">
        <f>'Acct Summary 7-8'!D81</f>
        <v>255407</v>
      </c>
      <c r="C1644" s="2" t="s">
        <v>569</v>
      </c>
      <c r="D1644" s="2" t="str">
        <f t="shared" si="24"/>
        <v>Error?</v>
      </c>
    </row>
    <row r="1645" spans="1:4" x14ac:dyDescent="0.2">
      <c r="A1645" s="5">
        <v>1584</v>
      </c>
      <c r="B1645" s="1832">
        <f>'Acct Summary 7-8'!E79</f>
        <v>42993</v>
      </c>
      <c r="D1645" s="2" t="str">
        <f t="shared" si="24"/>
        <v>Error?</v>
      </c>
    </row>
    <row r="1646" spans="1:4" x14ac:dyDescent="0.2">
      <c r="A1646" s="10">
        <v>1585</v>
      </c>
      <c r="B1646" s="1832"/>
      <c r="D1646" s="2" t="str">
        <f t="shared" si="24"/>
        <v>OK</v>
      </c>
    </row>
    <row r="1647" spans="1:4" x14ac:dyDescent="0.2">
      <c r="A1647" s="10">
        <v>1586</v>
      </c>
      <c r="B1647" s="1832"/>
      <c r="D1647" s="2" t="str">
        <f t="shared" si="24"/>
        <v>OK</v>
      </c>
    </row>
    <row r="1648" spans="1:4" x14ac:dyDescent="0.2">
      <c r="A1648" s="10">
        <v>1587</v>
      </c>
      <c r="B1648" s="1832"/>
      <c r="D1648" s="2" t="str">
        <f t="shared" si="24"/>
        <v>OK</v>
      </c>
    </row>
    <row r="1649" spans="1:4" x14ac:dyDescent="0.2">
      <c r="A1649" s="10">
        <v>1588</v>
      </c>
      <c r="B1649" s="1832"/>
      <c r="D1649" s="2" t="str">
        <f t="shared" si="24"/>
        <v>OK</v>
      </c>
    </row>
    <row r="1650" spans="1:4" x14ac:dyDescent="0.2">
      <c r="A1650" s="10">
        <v>1589</v>
      </c>
      <c r="B1650" s="1832"/>
      <c r="D1650" s="2" t="str">
        <f t="shared" si="24"/>
        <v>OK</v>
      </c>
    </row>
    <row r="1651" spans="1:4" x14ac:dyDescent="0.2">
      <c r="A1651" s="10">
        <v>1590</v>
      </c>
      <c r="B1651" s="1832"/>
      <c r="D1651" s="2" t="str">
        <f t="shared" si="24"/>
        <v>OK</v>
      </c>
    </row>
    <row r="1652" spans="1:4" x14ac:dyDescent="0.2">
      <c r="A1652" s="10">
        <v>1591</v>
      </c>
      <c r="B1652" s="1832"/>
      <c r="D1652" s="2" t="str">
        <f t="shared" si="24"/>
        <v>OK</v>
      </c>
    </row>
    <row r="1653" spans="1:4" x14ac:dyDescent="0.2">
      <c r="A1653" s="10">
        <v>1592</v>
      </c>
      <c r="B1653" s="1832"/>
      <c r="D1653" s="2" t="str">
        <f t="shared" si="24"/>
        <v>OK</v>
      </c>
    </row>
    <row r="1654" spans="1:4" x14ac:dyDescent="0.2">
      <c r="A1654" s="10">
        <v>1593</v>
      </c>
      <c r="B1654" s="1832"/>
      <c r="D1654" s="2" t="str">
        <f t="shared" si="24"/>
        <v>OK</v>
      </c>
    </row>
    <row r="1655" spans="1:4" x14ac:dyDescent="0.2">
      <c r="A1655" s="10">
        <v>1594</v>
      </c>
      <c r="B1655" s="1832"/>
      <c r="D1655" s="2" t="str">
        <f t="shared" si="24"/>
        <v>OK</v>
      </c>
    </row>
    <row r="1656" spans="1:4" x14ac:dyDescent="0.2">
      <c r="A1656" s="10">
        <v>1595</v>
      </c>
      <c r="B1656" s="1832"/>
      <c r="D1656" s="2" t="str">
        <f t="shared" si="24"/>
        <v>OK</v>
      </c>
    </row>
    <row r="1657" spans="1:4" x14ac:dyDescent="0.2">
      <c r="A1657" s="10">
        <v>1596</v>
      </c>
      <c r="B1657" s="1832"/>
      <c r="D1657" s="2" t="str">
        <f t="shared" si="24"/>
        <v>OK</v>
      </c>
    </row>
    <row r="1658" spans="1:4" x14ac:dyDescent="0.2">
      <c r="A1658" s="5">
        <v>1597</v>
      </c>
      <c r="B1658" s="1832">
        <f>'Acct Summary 7-8'!E81</f>
        <v>1562</v>
      </c>
      <c r="C1658" s="2" t="s">
        <v>569</v>
      </c>
      <c r="D1658" s="2" t="str">
        <f t="shared" si="24"/>
        <v>Error?</v>
      </c>
    </row>
    <row r="1659" spans="1:4" x14ac:dyDescent="0.2">
      <c r="A1659" s="5">
        <v>1598</v>
      </c>
      <c r="B1659" s="1832">
        <f>'Acct Summary 7-8'!F79</f>
        <v>512493</v>
      </c>
      <c r="D1659" s="2" t="str">
        <f t="shared" si="24"/>
        <v>Error?</v>
      </c>
    </row>
    <row r="1660" spans="1:4" x14ac:dyDescent="0.2">
      <c r="A1660" s="10">
        <v>1599</v>
      </c>
      <c r="B1660" s="1832"/>
      <c r="D1660" s="2" t="str">
        <f t="shared" si="24"/>
        <v>OK</v>
      </c>
    </row>
    <row r="1661" spans="1:4" x14ac:dyDescent="0.2">
      <c r="A1661" s="10">
        <v>1600</v>
      </c>
      <c r="B1661" s="1832"/>
      <c r="D1661" s="2" t="str">
        <f t="shared" si="24"/>
        <v>OK</v>
      </c>
    </row>
    <row r="1662" spans="1:4" x14ac:dyDescent="0.2">
      <c r="A1662" s="10">
        <v>1601</v>
      </c>
      <c r="B1662" s="1832"/>
      <c r="D1662" s="2" t="str">
        <f t="shared" si="24"/>
        <v>OK</v>
      </c>
    </row>
    <row r="1663" spans="1:4" x14ac:dyDescent="0.2">
      <c r="A1663" s="10">
        <v>1602</v>
      </c>
      <c r="B1663" s="1832"/>
      <c r="D1663" s="2" t="str">
        <f t="shared" ref="D1663:D1726" si="25">IF(ISBLANK(B1663),"OK",IF(A1663-B1663=0,"OK","Error?"))</f>
        <v>OK</v>
      </c>
    </row>
    <row r="1664" spans="1:4" x14ac:dyDescent="0.2">
      <c r="A1664" s="10">
        <v>1603</v>
      </c>
      <c r="B1664" s="1832"/>
      <c r="D1664" s="2" t="str">
        <f t="shared" si="25"/>
        <v>OK</v>
      </c>
    </row>
    <row r="1665" spans="1:4" x14ac:dyDescent="0.2">
      <c r="A1665" s="10">
        <v>1604</v>
      </c>
      <c r="B1665" s="1832"/>
      <c r="D1665" s="2" t="str">
        <f t="shared" si="25"/>
        <v>OK</v>
      </c>
    </row>
    <row r="1666" spans="1:4" x14ac:dyDescent="0.2">
      <c r="A1666" s="10">
        <v>1605</v>
      </c>
      <c r="B1666" s="1832"/>
      <c r="D1666" s="2" t="str">
        <f t="shared" si="25"/>
        <v>OK</v>
      </c>
    </row>
    <row r="1667" spans="1:4" x14ac:dyDescent="0.2">
      <c r="A1667" s="10">
        <v>1606</v>
      </c>
      <c r="B1667" s="1832"/>
      <c r="D1667" s="2" t="str">
        <f t="shared" si="25"/>
        <v>OK</v>
      </c>
    </row>
    <row r="1668" spans="1:4" x14ac:dyDescent="0.2">
      <c r="A1668" s="10">
        <v>1607</v>
      </c>
      <c r="B1668" s="1832"/>
      <c r="D1668" s="2" t="str">
        <f t="shared" si="25"/>
        <v>OK</v>
      </c>
    </row>
    <row r="1669" spans="1:4" x14ac:dyDescent="0.2">
      <c r="A1669" s="10">
        <v>1608</v>
      </c>
      <c r="B1669" s="1832"/>
      <c r="D1669" s="2" t="str">
        <f t="shared" si="25"/>
        <v>OK</v>
      </c>
    </row>
    <row r="1670" spans="1:4" x14ac:dyDescent="0.2">
      <c r="A1670" s="10">
        <v>1609</v>
      </c>
      <c r="B1670" s="1832"/>
      <c r="D1670" s="2" t="str">
        <f t="shared" si="25"/>
        <v>OK</v>
      </c>
    </row>
    <row r="1671" spans="1:4" x14ac:dyDescent="0.2">
      <c r="A1671" s="10">
        <v>1610</v>
      </c>
      <c r="B1671" s="1832"/>
      <c r="D1671" s="2" t="str">
        <f t="shared" si="25"/>
        <v>OK</v>
      </c>
    </row>
    <row r="1672" spans="1:4" x14ac:dyDescent="0.2">
      <c r="A1672" s="5">
        <v>1611</v>
      </c>
      <c r="B1672" s="1832">
        <f>'Acct Summary 7-8'!F81</f>
        <v>546225</v>
      </c>
      <c r="C1672" s="2" t="s">
        <v>569</v>
      </c>
      <c r="D1672" s="2" t="str">
        <f t="shared" si="25"/>
        <v>Error?</v>
      </c>
    </row>
    <row r="1673" spans="1:4" x14ac:dyDescent="0.2">
      <c r="A1673" s="5">
        <v>1612</v>
      </c>
      <c r="B1673" s="1832">
        <f>'Acct Summary 7-8'!G79</f>
        <v>274641</v>
      </c>
      <c r="D1673" s="2" t="str">
        <f t="shared" si="25"/>
        <v>Error?</v>
      </c>
    </row>
    <row r="1674" spans="1:4" x14ac:dyDescent="0.2">
      <c r="A1674" s="10">
        <v>1613</v>
      </c>
      <c r="B1674" s="1832"/>
      <c r="D1674" s="2" t="str">
        <f t="shared" si="25"/>
        <v>OK</v>
      </c>
    </row>
    <row r="1675" spans="1:4" x14ac:dyDescent="0.2">
      <c r="A1675" s="10">
        <v>1614</v>
      </c>
      <c r="B1675" s="1832"/>
      <c r="D1675" s="2" t="str">
        <f t="shared" si="25"/>
        <v>OK</v>
      </c>
    </row>
    <row r="1676" spans="1:4" x14ac:dyDescent="0.2">
      <c r="A1676" s="10">
        <v>1615</v>
      </c>
      <c r="B1676" s="1832"/>
      <c r="D1676" s="2" t="str">
        <f t="shared" si="25"/>
        <v>OK</v>
      </c>
    </row>
    <row r="1677" spans="1:4" x14ac:dyDescent="0.2">
      <c r="A1677" s="10">
        <v>1616</v>
      </c>
      <c r="B1677" s="1832"/>
      <c r="D1677" s="2" t="str">
        <f t="shared" si="25"/>
        <v>OK</v>
      </c>
    </row>
    <row r="1678" spans="1:4" x14ac:dyDescent="0.2">
      <c r="A1678" s="10">
        <v>1617</v>
      </c>
      <c r="B1678" s="1832"/>
      <c r="D1678" s="2" t="str">
        <f t="shared" si="25"/>
        <v>OK</v>
      </c>
    </row>
    <row r="1679" spans="1:4" x14ac:dyDescent="0.2">
      <c r="A1679" s="10">
        <v>1618</v>
      </c>
      <c r="B1679" s="1832"/>
      <c r="D1679" s="2" t="str">
        <f t="shared" si="25"/>
        <v>OK</v>
      </c>
    </row>
    <row r="1680" spans="1:4" x14ac:dyDescent="0.2">
      <c r="A1680" s="10">
        <v>1619</v>
      </c>
      <c r="B1680" s="1832"/>
      <c r="D1680" s="2" t="str">
        <f t="shared" si="25"/>
        <v>OK</v>
      </c>
    </row>
    <row r="1681" spans="1:4" x14ac:dyDescent="0.2">
      <c r="A1681" s="10">
        <v>1620</v>
      </c>
      <c r="B1681" s="1832"/>
      <c r="D1681" s="2" t="str">
        <f t="shared" si="25"/>
        <v>OK</v>
      </c>
    </row>
    <row r="1682" spans="1:4" x14ac:dyDescent="0.2">
      <c r="A1682" s="10">
        <v>1621</v>
      </c>
      <c r="B1682" s="1832"/>
      <c r="D1682" s="2" t="str">
        <f t="shared" si="25"/>
        <v>OK</v>
      </c>
    </row>
    <row r="1683" spans="1:4" x14ac:dyDescent="0.2">
      <c r="A1683" s="10">
        <v>1622</v>
      </c>
      <c r="B1683" s="1832"/>
      <c r="D1683" s="2" t="str">
        <f t="shared" si="25"/>
        <v>OK</v>
      </c>
    </row>
    <row r="1684" spans="1:4" x14ac:dyDescent="0.2">
      <c r="A1684" s="10">
        <v>1623</v>
      </c>
      <c r="B1684" s="1832"/>
      <c r="D1684" s="2" t="str">
        <f t="shared" si="25"/>
        <v>OK</v>
      </c>
    </row>
    <row r="1685" spans="1:4" x14ac:dyDescent="0.2">
      <c r="A1685" s="10">
        <v>1624</v>
      </c>
      <c r="B1685" s="1832"/>
      <c r="D1685" s="2" t="str">
        <f t="shared" si="25"/>
        <v>OK</v>
      </c>
    </row>
    <row r="1686" spans="1:4" x14ac:dyDescent="0.2">
      <c r="A1686" s="5">
        <v>1625</v>
      </c>
      <c r="B1686" s="1832">
        <f>'Acct Summary 7-8'!G81</f>
        <v>317589</v>
      </c>
      <c r="C1686" s="2" t="s">
        <v>569</v>
      </c>
      <c r="D1686" s="2" t="str">
        <f t="shared" si="25"/>
        <v>Error?</v>
      </c>
    </row>
    <row r="1687" spans="1:4" x14ac:dyDescent="0.2">
      <c r="A1687" s="5">
        <v>1626</v>
      </c>
      <c r="B1687" s="1832">
        <f>'Acct Summary 7-8'!H79</f>
        <v>75495</v>
      </c>
      <c r="D1687" s="2" t="str">
        <f t="shared" si="25"/>
        <v>Error?</v>
      </c>
    </row>
    <row r="1688" spans="1:4" x14ac:dyDescent="0.2">
      <c r="A1688" s="10">
        <v>1627</v>
      </c>
      <c r="B1688" s="1832"/>
      <c r="D1688" s="2" t="str">
        <f t="shared" si="25"/>
        <v>OK</v>
      </c>
    </row>
    <row r="1689" spans="1:4" x14ac:dyDescent="0.2">
      <c r="A1689" s="10">
        <v>1628</v>
      </c>
      <c r="B1689" s="1832"/>
      <c r="D1689" s="2" t="str">
        <f t="shared" si="25"/>
        <v>OK</v>
      </c>
    </row>
    <row r="1690" spans="1:4" x14ac:dyDescent="0.2">
      <c r="A1690" s="10">
        <v>1629</v>
      </c>
      <c r="B1690" s="1832"/>
      <c r="D1690" s="2" t="str">
        <f t="shared" si="25"/>
        <v>OK</v>
      </c>
    </row>
    <row r="1691" spans="1:4" x14ac:dyDescent="0.2">
      <c r="A1691" s="10">
        <v>1630</v>
      </c>
      <c r="B1691" s="1832"/>
      <c r="D1691" s="2" t="str">
        <f t="shared" si="25"/>
        <v>OK</v>
      </c>
    </row>
    <row r="1692" spans="1:4" x14ac:dyDescent="0.2">
      <c r="A1692" s="10">
        <v>1631</v>
      </c>
      <c r="B1692" s="1832"/>
      <c r="D1692" s="2" t="str">
        <f t="shared" si="25"/>
        <v>OK</v>
      </c>
    </row>
    <row r="1693" spans="1:4" x14ac:dyDescent="0.2">
      <c r="A1693" s="10">
        <v>1632</v>
      </c>
      <c r="B1693" s="1832"/>
      <c r="D1693" s="2" t="str">
        <f t="shared" si="25"/>
        <v>OK</v>
      </c>
    </row>
    <row r="1694" spans="1:4" x14ac:dyDescent="0.2">
      <c r="A1694" s="10">
        <v>1633</v>
      </c>
      <c r="B1694" s="1832"/>
      <c r="D1694" s="2" t="str">
        <f t="shared" si="25"/>
        <v>OK</v>
      </c>
    </row>
    <row r="1695" spans="1:4" x14ac:dyDescent="0.2">
      <c r="A1695" s="10">
        <v>1634</v>
      </c>
      <c r="B1695" s="1832"/>
      <c r="D1695" s="2" t="str">
        <f t="shared" si="25"/>
        <v>OK</v>
      </c>
    </row>
    <row r="1696" spans="1:4" x14ac:dyDescent="0.2">
      <c r="A1696" s="10">
        <v>1635</v>
      </c>
      <c r="B1696" s="1832"/>
      <c r="D1696" s="2" t="str">
        <f t="shared" si="25"/>
        <v>OK</v>
      </c>
    </row>
    <row r="1697" spans="1:4" x14ac:dyDescent="0.2">
      <c r="A1697" s="10">
        <v>1636</v>
      </c>
      <c r="B1697" s="1832"/>
      <c r="D1697" s="2" t="str">
        <f t="shared" si="25"/>
        <v>OK</v>
      </c>
    </row>
    <row r="1698" spans="1:4" x14ac:dyDescent="0.2">
      <c r="A1698" s="10">
        <v>1637</v>
      </c>
      <c r="B1698" s="1832"/>
      <c r="D1698" s="2" t="str">
        <f t="shared" si="25"/>
        <v>OK</v>
      </c>
    </row>
    <row r="1699" spans="1:4" x14ac:dyDescent="0.2">
      <c r="A1699" s="10">
        <v>1638</v>
      </c>
      <c r="B1699" s="1832"/>
      <c r="D1699" s="2" t="str">
        <f t="shared" si="25"/>
        <v>OK</v>
      </c>
    </row>
    <row r="1700" spans="1:4" x14ac:dyDescent="0.2">
      <c r="A1700" s="5">
        <v>1639</v>
      </c>
      <c r="B1700" s="1832">
        <f>'Acct Summary 7-8'!H81</f>
        <v>4762945</v>
      </c>
      <c r="C1700" s="2" t="s">
        <v>569</v>
      </c>
      <c r="D1700" s="2" t="str">
        <f t="shared" si="25"/>
        <v>Error?</v>
      </c>
    </row>
    <row r="1701" spans="1:4" x14ac:dyDescent="0.2">
      <c r="A1701" s="10">
        <v>1640</v>
      </c>
      <c r="B1701" s="1832"/>
      <c r="D1701" s="2" t="str">
        <f t="shared" si="25"/>
        <v>OK</v>
      </c>
    </row>
    <row r="1702" spans="1:4" x14ac:dyDescent="0.2">
      <c r="A1702" s="10">
        <v>1641</v>
      </c>
      <c r="B1702" s="1832"/>
      <c r="D1702" s="2" t="str">
        <f t="shared" si="25"/>
        <v>OK</v>
      </c>
    </row>
    <row r="1703" spans="1:4" x14ac:dyDescent="0.2">
      <c r="A1703" s="10">
        <v>1642</v>
      </c>
      <c r="B1703" s="1832"/>
      <c r="D1703" s="2" t="str">
        <f t="shared" si="25"/>
        <v>OK</v>
      </c>
    </row>
    <row r="1704" spans="1:4" x14ac:dyDescent="0.2">
      <c r="A1704" s="10">
        <v>1643</v>
      </c>
      <c r="B1704" s="1832"/>
      <c r="D1704" s="2" t="str">
        <f t="shared" si="25"/>
        <v>OK</v>
      </c>
    </row>
    <row r="1705" spans="1:4" x14ac:dyDescent="0.2">
      <c r="A1705" s="10">
        <v>1644</v>
      </c>
      <c r="B1705" s="1832"/>
      <c r="D1705" s="2" t="str">
        <f t="shared" si="25"/>
        <v>OK</v>
      </c>
    </row>
    <row r="1706" spans="1:4" x14ac:dyDescent="0.2">
      <c r="A1706" s="10">
        <v>1645</v>
      </c>
      <c r="B1706" s="1832"/>
      <c r="D1706" s="2" t="str">
        <f t="shared" si="25"/>
        <v>OK</v>
      </c>
    </row>
    <row r="1707" spans="1:4" x14ac:dyDescent="0.2">
      <c r="A1707" s="10">
        <v>1646</v>
      </c>
      <c r="B1707" s="1832"/>
      <c r="D1707" s="2" t="str">
        <f t="shared" si="25"/>
        <v>OK</v>
      </c>
    </row>
    <row r="1708" spans="1:4" x14ac:dyDescent="0.2">
      <c r="A1708" s="10">
        <v>1647</v>
      </c>
      <c r="B1708" s="1832"/>
      <c r="D1708" s="2" t="str">
        <f t="shared" si="25"/>
        <v>OK</v>
      </c>
    </row>
    <row r="1709" spans="1:4" x14ac:dyDescent="0.2">
      <c r="A1709" s="10">
        <v>1648</v>
      </c>
      <c r="B1709" s="1832"/>
      <c r="D1709" s="2" t="str">
        <f t="shared" si="25"/>
        <v>OK</v>
      </c>
    </row>
    <row r="1710" spans="1:4" x14ac:dyDescent="0.2">
      <c r="A1710" s="10">
        <v>1649</v>
      </c>
      <c r="B1710" s="1832"/>
      <c r="D1710" s="2" t="str">
        <f t="shared" si="25"/>
        <v>OK</v>
      </c>
    </row>
    <row r="1711" spans="1:4" x14ac:dyDescent="0.2">
      <c r="A1711" s="10">
        <v>1650</v>
      </c>
      <c r="B1711" s="1832"/>
      <c r="D1711" s="2" t="str">
        <f t="shared" si="25"/>
        <v>OK</v>
      </c>
    </row>
    <row r="1712" spans="1:4" x14ac:dyDescent="0.2">
      <c r="A1712" s="10">
        <v>1651</v>
      </c>
      <c r="B1712" s="1832"/>
      <c r="D1712" s="2" t="str">
        <f t="shared" si="25"/>
        <v>OK</v>
      </c>
    </row>
    <row r="1713" spans="1:4" x14ac:dyDescent="0.2">
      <c r="A1713" s="10">
        <v>1652</v>
      </c>
      <c r="B1713" s="1832"/>
      <c r="D1713" s="2" t="str">
        <f t="shared" si="25"/>
        <v>OK</v>
      </c>
    </row>
    <row r="1714" spans="1:4" x14ac:dyDescent="0.2">
      <c r="A1714" s="10">
        <v>1653</v>
      </c>
      <c r="B1714" s="1832"/>
      <c r="D1714" s="2" t="str">
        <f t="shared" si="25"/>
        <v>OK</v>
      </c>
    </row>
    <row r="1715" spans="1:4" x14ac:dyDescent="0.2">
      <c r="A1715" s="10">
        <v>1654</v>
      </c>
      <c r="B1715" s="1832"/>
      <c r="D1715" s="2" t="str">
        <f t="shared" si="25"/>
        <v>OK</v>
      </c>
    </row>
    <row r="1716" spans="1:4" x14ac:dyDescent="0.2">
      <c r="A1716" s="10">
        <v>1655</v>
      </c>
      <c r="B1716" s="1832"/>
      <c r="D1716" s="2" t="str">
        <f t="shared" si="25"/>
        <v>OK</v>
      </c>
    </row>
    <row r="1717" spans="1:4" x14ac:dyDescent="0.2">
      <c r="A1717" s="10">
        <v>1656</v>
      </c>
      <c r="B1717" s="1832"/>
      <c r="D1717" s="2" t="str">
        <f t="shared" si="25"/>
        <v>OK</v>
      </c>
    </row>
    <row r="1718" spans="1:4" x14ac:dyDescent="0.2">
      <c r="A1718" s="10">
        <v>1657</v>
      </c>
      <c r="B1718" s="1832"/>
      <c r="D1718" s="2" t="str">
        <f t="shared" si="25"/>
        <v>OK</v>
      </c>
    </row>
    <row r="1719" spans="1:4" x14ac:dyDescent="0.2">
      <c r="A1719" s="10">
        <v>1658</v>
      </c>
      <c r="B1719" s="1832"/>
      <c r="D1719" s="2" t="str">
        <f t="shared" si="25"/>
        <v>OK</v>
      </c>
    </row>
    <row r="1720" spans="1:4" x14ac:dyDescent="0.2">
      <c r="A1720" s="10">
        <v>1659</v>
      </c>
      <c r="B1720" s="1832"/>
      <c r="D1720" s="2" t="str">
        <f t="shared" si="25"/>
        <v>OK</v>
      </c>
    </row>
    <row r="1721" spans="1:4" x14ac:dyDescent="0.2">
      <c r="A1721" s="10">
        <v>1660</v>
      </c>
      <c r="B1721" s="1832"/>
      <c r="D1721" s="2" t="str">
        <f t="shared" si="25"/>
        <v>OK</v>
      </c>
    </row>
    <row r="1722" spans="1:4" x14ac:dyDescent="0.2">
      <c r="A1722" s="10">
        <v>1661</v>
      </c>
      <c r="B1722" s="1832"/>
      <c r="D1722" s="2" t="str">
        <f t="shared" si="25"/>
        <v>OK</v>
      </c>
    </row>
    <row r="1723" spans="1:4" x14ac:dyDescent="0.2">
      <c r="A1723" s="10">
        <v>1662</v>
      </c>
      <c r="B1723" s="1832"/>
      <c r="D1723" s="2" t="str">
        <f t="shared" si="25"/>
        <v>OK</v>
      </c>
    </row>
    <row r="1724" spans="1:4" x14ac:dyDescent="0.2">
      <c r="A1724" s="10">
        <v>1663</v>
      </c>
      <c r="B1724" s="1832"/>
      <c r="D1724" s="2" t="str">
        <f t="shared" si="25"/>
        <v>OK</v>
      </c>
    </row>
    <row r="1725" spans="1:4" x14ac:dyDescent="0.2">
      <c r="A1725" s="10">
        <v>1664</v>
      </c>
      <c r="B1725" s="1832"/>
      <c r="D1725" s="2" t="str">
        <f t="shared" si="25"/>
        <v>OK</v>
      </c>
    </row>
    <row r="1726" spans="1:4" x14ac:dyDescent="0.2">
      <c r="A1726" s="10">
        <v>1665</v>
      </c>
      <c r="B1726" s="1832"/>
      <c r="D1726" s="2" t="str">
        <f t="shared" si="25"/>
        <v>OK</v>
      </c>
    </row>
    <row r="1727" spans="1:4" x14ac:dyDescent="0.2">
      <c r="A1727" s="10">
        <v>1666</v>
      </c>
      <c r="B1727" s="1832"/>
      <c r="D1727" s="2" t="str">
        <f t="shared" ref="D1727:D1790" si="26">IF(ISBLANK(B1727),"OK",IF(A1727-B1727=0,"OK","Error?"))</f>
        <v>OK</v>
      </c>
    </row>
    <row r="1728" spans="1:4" x14ac:dyDescent="0.2">
      <c r="A1728" s="10">
        <v>1667</v>
      </c>
      <c r="B1728" s="1832"/>
      <c r="C1728" s="2" t="s">
        <v>569</v>
      </c>
      <c r="D1728" s="2" t="str">
        <f t="shared" si="26"/>
        <v>OK</v>
      </c>
    </row>
    <row r="1729" spans="1:4" x14ac:dyDescent="0.2">
      <c r="A1729" s="10">
        <v>1668</v>
      </c>
      <c r="B1729" s="1832"/>
      <c r="D1729" s="2" t="str">
        <f t="shared" si="26"/>
        <v>OK</v>
      </c>
    </row>
    <row r="1730" spans="1:4" x14ac:dyDescent="0.2">
      <c r="A1730" s="10">
        <v>1669</v>
      </c>
      <c r="B1730" s="1832"/>
      <c r="D1730" s="2" t="str">
        <f t="shared" si="26"/>
        <v>OK</v>
      </c>
    </row>
    <row r="1731" spans="1:4" x14ac:dyDescent="0.2">
      <c r="A1731" s="10">
        <v>1670</v>
      </c>
      <c r="B1731" s="1832"/>
      <c r="D1731" s="2" t="str">
        <f t="shared" si="26"/>
        <v>OK</v>
      </c>
    </row>
    <row r="1732" spans="1:4" x14ac:dyDescent="0.2">
      <c r="A1732" s="10">
        <v>1671</v>
      </c>
      <c r="B1732" s="1832"/>
      <c r="D1732" s="2" t="str">
        <f t="shared" si="26"/>
        <v>OK</v>
      </c>
    </row>
    <row r="1733" spans="1:4" x14ac:dyDescent="0.2">
      <c r="A1733" s="10">
        <v>1672</v>
      </c>
      <c r="B1733" s="1832"/>
      <c r="D1733" s="2" t="str">
        <f t="shared" si="26"/>
        <v>OK</v>
      </c>
    </row>
    <row r="1734" spans="1:4" x14ac:dyDescent="0.2">
      <c r="A1734" s="10">
        <v>1673</v>
      </c>
      <c r="B1734" s="1832"/>
      <c r="D1734" s="2" t="str">
        <f t="shared" si="26"/>
        <v>OK</v>
      </c>
    </row>
    <row r="1735" spans="1:4" x14ac:dyDescent="0.2">
      <c r="A1735" s="10">
        <v>1674</v>
      </c>
      <c r="B1735" s="1832"/>
      <c r="D1735" s="2" t="str">
        <f t="shared" si="26"/>
        <v>OK</v>
      </c>
    </row>
    <row r="1736" spans="1:4" x14ac:dyDescent="0.2">
      <c r="A1736" s="10">
        <v>1675</v>
      </c>
      <c r="B1736" s="1832"/>
      <c r="D1736" s="2" t="str">
        <f t="shared" si="26"/>
        <v>OK</v>
      </c>
    </row>
    <row r="1737" spans="1:4" x14ac:dyDescent="0.2">
      <c r="A1737" s="10">
        <v>1676</v>
      </c>
      <c r="B1737" s="1832"/>
      <c r="D1737" s="2" t="str">
        <f t="shared" si="26"/>
        <v>OK</v>
      </c>
    </row>
    <row r="1738" spans="1:4" x14ac:dyDescent="0.2">
      <c r="A1738" s="10">
        <v>1677</v>
      </c>
      <c r="B1738" s="1832"/>
      <c r="D1738" s="2" t="str">
        <f t="shared" si="26"/>
        <v>OK</v>
      </c>
    </row>
    <row r="1739" spans="1:4" x14ac:dyDescent="0.2">
      <c r="A1739" s="10">
        <v>1678</v>
      </c>
      <c r="B1739" s="1832"/>
      <c r="D1739" s="2" t="str">
        <f t="shared" si="26"/>
        <v>OK</v>
      </c>
    </row>
    <row r="1740" spans="1:4" x14ac:dyDescent="0.2">
      <c r="A1740" s="10">
        <v>1679</v>
      </c>
      <c r="B1740" s="1832"/>
      <c r="D1740" s="2" t="str">
        <f t="shared" si="26"/>
        <v>OK</v>
      </c>
    </row>
    <row r="1741" spans="1:4" x14ac:dyDescent="0.2">
      <c r="A1741" s="10">
        <v>1680</v>
      </c>
      <c r="B1741" s="1832"/>
      <c r="D1741" s="2" t="str">
        <f t="shared" si="26"/>
        <v>OK</v>
      </c>
    </row>
    <row r="1742" spans="1:4" x14ac:dyDescent="0.2">
      <c r="A1742" s="10">
        <v>1681</v>
      </c>
      <c r="B1742" s="1832"/>
      <c r="D1742" s="2" t="str">
        <f t="shared" si="26"/>
        <v>OK</v>
      </c>
    </row>
    <row r="1743" spans="1:4" x14ac:dyDescent="0.2">
      <c r="A1743" s="10">
        <v>1682</v>
      </c>
      <c r="B1743" s="1832"/>
      <c r="D1743" s="2" t="str">
        <f t="shared" si="26"/>
        <v>OK</v>
      </c>
    </row>
    <row r="1744" spans="1:4" x14ac:dyDescent="0.2">
      <c r="A1744" s="5">
        <v>1683</v>
      </c>
      <c r="B1744" s="1832">
        <f>'Tax Sched 23'!B4</f>
        <v>3130904</v>
      </c>
      <c r="C1744" s="2" t="s">
        <v>569</v>
      </c>
      <c r="D1744" s="2" t="str">
        <f t="shared" si="26"/>
        <v>Error?</v>
      </c>
    </row>
    <row r="1745" spans="1:5" x14ac:dyDescent="0.2">
      <c r="A1745" s="5">
        <v>1684</v>
      </c>
      <c r="B1745" s="1832">
        <f>'Tax Sched 23'!B5</f>
        <v>478342</v>
      </c>
      <c r="C1745" s="2" t="s">
        <v>569</v>
      </c>
      <c r="D1745" s="2" t="str">
        <f t="shared" si="26"/>
        <v>Error?</v>
      </c>
    </row>
    <row r="1746" spans="1:5" x14ac:dyDescent="0.2">
      <c r="A1746" s="5">
        <v>1685</v>
      </c>
      <c r="B1746" s="1832">
        <f>'Tax Sched 23'!B6</f>
        <v>166062</v>
      </c>
      <c r="C1746" s="2" t="s">
        <v>569</v>
      </c>
      <c r="D1746" s="2" t="str">
        <f t="shared" si="26"/>
        <v>Error?</v>
      </c>
    </row>
    <row r="1747" spans="1:5" x14ac:dyDescent="0.2">
      <c r="A1747" s="5">
        <v>1686</v>
      </c>
      <c r="B1747" s="1832">
        <f>'Tax Sched 23'!B7</f>
        <v>172382</v>
      </c>
      <c r="C1747" s="2" t="s">
        <v>569</v>
      </c>
      <c r="D1747" s="2" t="str">
        <f t="shared" si="26"/>
        <v>Error?</v>
      </c>
    </row>
    <row r="1748" spans="1:5" x14ac:dyDescent="0.2">
      <c r="A1748" s="5">
        <v>1687</v>
      </c>
      <c r="B1748" s="1832">
        <f>'Tax Sched 23'!B8</f>
        <v>78526</v>
      </c>
      <c r="C1748" s="2" t="s">
        <v>569</v>
      </c>
      <c r="D1748" s="2" t="str">
        <f t="shared" si="26"/>
        <v>Error?</v>
      </c>
    </row>
    <row r="1749" spans="1:5" x14ac:dyDescent="0.2">
      <c r="A1749" s="5">
        <v>1688</v>
      </c>
      <c r="B1749" s="1832">
        <f>'Tax Sched 23'!B10</f>
        <v>7516</v>
      </c>
      <c r="C1749" s="2" t="s">
        <v>569</v>
      </c>
      <c r="D1749" s="2" t="str">
        <f t="shared" si="26"/>
        <v>Error?</v>
      </c>
    </row>
    <row r="1750" spans="1:5" x14ac:dyDescent="0.2">
      <c r="A1750" s="10">
        <v>1689</v>
      </c>
      <c r="B1750" s="1832"/>
      <c r="D1750" s="2" t="str">
        <f t="shared" si="26"/>
        <v>OK</v>
      </c>
      <c r="E1750" s="2" t="s">
        <v>186</v>
      </c>
    </row>
    <row r="1751" spans="1:5" x14ac:dyDescent="0.2">
      <c r="A1751" s="5">
        <v>1690</v>
      </c>
      <c r="B1751" s="1832">
        <f>'Tax Sched 23'!B9</f>
        <v>0</v>
      </c>
      <c r="C1751" s="2" t="s">
        <v>569</v>
      </c>
      <c r="D1751" s="2" t="str">
        <f t="shared" si="26"/>
        <v>Error?</v>
      </c>
    </row>
    <row r="1752" spans="1:5" x14ac:dyDescent="0.2">
      <c r="A1752" s="5">
        <v>1691</v>
      </c>
      <c r="B1752" s="1832">
        <f>'Tax Sched 23'!B11</f>
        <v>179777</v>
      </c>
      <c r="C1752" s="2" t="s">
        <v>569</v>
      </c>
      <c r="D1752" s="2" t="str">
        <f t="shared" si="26"/>
        <v>Error?</v>
      </c>
    </row>
    <row r="1753" spans="1:5" x14ac:dyDescent="0.2">
      <c r="A1753" s="5">
        <v>1692</v>
      </c>
      <c r="B1753" s="1832">
        <f>'Tax Sched 23'!B12</f>
        <v>43479</v>
      </c>
      <c r="C1753" s="2" t="s">
        <v>569</v>
      </c>
      <c r="D1753" s="2" t="str">
        <f t="shared" si="26"/>
        <v>Error?</v>
      </c>
    </row>
    <row r="1754" spans="1:5" x14ac:dyDescent="0.2">
      <c r="A1754" s="5">
        <v>1693</v>
      </c>
      <c r="B1754" s="1832">
        <f>'Tax Sched 23'!B14</f>
        <v>34800</v>
      </c>
      <c r="C1754" s="2" t="s">
        <v>569</v>
      </c>
      <c r="D1754" s="2" t="str">
        <f t="shared" si="26"/>
        <v>Error?</v>
      </c>
    </row>
    <row r="1755" spans="1:5" x14ac:dyDescent="0.2">
      <c r="A1755" s="10">
        <v>1694</v>
      </c>
      <c r="B1755" s="1832"/>
      <c r="D1755" s="2" t="str">
        <f t="shared" si="26"/>
        <v>OK</v>
      </c>
    </row>
    <row r="1756" spans="1:5" x14ac:dyDescent="0.2">
      <c r="A1756" s="5">
        <v>1695</v>
      </c>
      <c r="B1756" s="1832">
        <f>'Tax Sched 23'!B15</f>
        <v>0</v>
      </c>
      <c r="C1756" s="2" t="s">
        <v>569</v>
      </c>
      <c r="D1756" s="2" t="str">
        <f t="shared" si="26"/>
        <v>Error?</v>
      </c>
    </row>
    <row r="1757" spans="1:5" x14ac:dyDescent="0.2">
      <c r="A1757" s="10">
        <v>1696</v>
      </c>
      <c r="B1757" s="1832"/>
      <c r="C1757" s="2" t="s">
        <v>569</v>
      </c>
      <c r="D1757" s="2" t="str">
        <f t="shared" si="26"/>
        <v>OK</v>
      </c>
    </row>
    <row r="1758" spans="1:5" x14ac:dyDescent="0.2">
      <c r="A1758" s="10">
        <v>1697</v>
      </c>
      <c r="B1758" s="1832"/>
      <c r="C1758" s="2" t="s">
        <v>569</v>
      </c>
      <c r="D1758" s="2" t="str">
        <f t="shared" si="26"/>
        <v>OK</v>
      </c>
    </row>
    <row r="1759" spans="1:5" x14ac:dyDescent="0.2">
      <c r="A1759" s="5">
        <v>1698</v>
      </c>
      <c r="B1759" s="1832">
        <f>'Tax Sched 23'!B19</f>
        <v>4483699</v>
      </c>
      <c r="C1759" s="2" t="s">
        <v>569</v>
      </c>
      <c r="D1759" s="2" t="str">
        <f t="shared" si="26"/>
        <v>Error?</v>
      </c>
    </row>
    <row r="1760" spans="1:5" x14ac:dyDescent="0.2">
      <c r="A1760" s="5">
        <v>1699</v>
      </c>
      <c r="B1760" s="1832">
        <f>'Tax Sched 23'!D4</f>
        <v>2439293</v>
      </c>
      <c r="C1760" s="2" t="s">
        <v>569</v>
      </c>
      <c r="D1760" s="2" t="str">
        <f t="shared" si="26"/>
        <v>Error?</v>
      </c>
    </row>
    <row r="1761" spans="1:7" x14ac:dyDescent="0.2">
      <c r="A1761" s="5">
        <v>1700</v>
      </c>
      <c r="B1761" s="1832">
        <f>'Tax Sched 23'!D5</f>
        <v>372678</v>
      </c>
      <c r="C1761" s="2" t="s">
        <v>569</v>
      </c>
      <c r="D1761" s="2" t="str">
        <f t="shared" si="26"/>
        <v>Error?</v>
      </c>
    </row>
    <row r="1762" spans="1:7" s="8" customFormat="1" x14ac:dyDescent="0.2">
      <c r="A1762" s="5">
        <v>1701</v>
      </c>
      <c r="B1762" s="1832">
        <f>'Tax Sched 23'!D6</f>
        <v>127684</v>
      </c>
      <c r="C1762" s="2" t="s">
        <v>569</v>
      </c>
      <c r="D1762" s="2" t="str">
        <f t="shared" si="26"/>
        <v>Error?</v>
      </c>
      <c r="E1762" s="9"/>
      <c r="G1762"/>
    </row>
    <row r="1763" spans="1:7" x14ac:dyDescent="0.2">
      <c r="A1763" s="5">
        <v>1702</v>
      </c>
      <c r="B1763" s="1832">
        <f>'Tax Sched 23'!D7</f>
        <v>135512</v>
      </c>
      <c r="C1763" s="2" t="s">
        <v>569</v>
      </c>
      <c r="D1763" s="2" t="str">
        <f t="shared" si="26"/>
        <v>Error?</v>
      </c>
    </row>
    <row r="1764" spans="1:7" x14ac:dyDescent="0.2">
      <c r="A1764" s="5">
        <v>1703</v>
      </c>
      <c r="B1764" s="1832">
        <f>'Tax Sched 23'!D8</f>
        <v>61733</v>
      </c>
      <c r="C1764" s="2" t="s">
        <v>569</v>
      </c>
      <c r="D1764" s="2" t="str">
        <f t="shared" si="26"/>
        <v>Error?</v>
      </c>
    </row>
    <row r="1765" spans="1:7" x14ac:dyDescent="0.2">
      <c r="A1765" s="5">
        <v>1704</v>
      </c>
      <c r="B1765" s="1832">
        <f>'Tax Sched 23'!D10</f>
        <v>7516</v>
      </c>
      <c r="C1765" s="2" t="s">
        <v>569</v>
      </c>
      <c r="D1765" s="2" t="str">
        <f t="shared" si="26"/>
        <v>Error?</v>
      </c>
    </row>
    <row r="1766" spans="1:7" x14ac:dyDescent="0.2">
      <c r="A1766" s="10">
        <v>1705</v>
      </c>
      <c r="B1766" s="1832"/>
      <c r="C1766" s="2" t="s">
        <v>569</v>
      </c>
      <c r="D1766" s="2" t="str">
        <f t="shared" si="26"/>
        <v>OK</v>
      </c>
    </row>
    <row r="1767" spans="1:7" x14ac:dyDescent="0.2">
      <c r="A1767" s="5">
        <v>1706</v>
      </c>
      <c r="B1767" s="1832">
        <f>'Tax Sched 23'!D9</f>
        <v>0</v>
      </c>
      <c r="C1767" s="2" t="s">
        <v>569</v>
      </c>
      <c r="D1767" s="2" t="str">
        <f t="shared" si="26"/>
        <v>Error?</v>
      </c>
    </row>
    <row r="1768" spans="1:7" x14ac:dyDescent="0.2">
      <c r="A1768" s="5">
        <v>1707</v>
      </c>
      <c r="B1768" s="1832">
        <f>'Tax Sched 23'!D11</f>
        <v>146018</v>
      </c>
      <c r="C1768" s="2" t="s">
        <v>569</v>
      </c>
      <c r="D1768" s="2" t="str">
        <f t="shared" si="26"/>
        <v>Error?</v>
      </c>
    </row>
    <row r="1769" spans="1:7" x14ac:dyDescent="0.2">
      <c r="A1769" s="5">
        <v>1708</v>
      </c>
      <c r="B1769" s="1832">
        <f>'Tax Sched 23'!D12</f>
        <v>33875</v>
      </c>
      <c r="C1769" s="2" t="s">
        <v>569</v>
      </c>
      <c r="D1769" s="2" t="str">
        <f t="shared" si="26"/>
        <v>Error?</v>
      </c>
    </row>
    <row r="1770" spans="1:7" x14ac:dyDescent="0.2">
      <c r="A1770" s="5">
        <v>1709</v>
      </c>
      <c r="B1770" s="1832">
        <f>'Tax Sched 23'!D14</f>
        <v>27109</v>
      </c>
      <c r="C1770" s="2" t="s">
        <v>569</v>
      </c>
      <c r="D1770" s="2" t="str">
        <f t="shared" si="26"/>
        <v>Error?</v>
      </c>
    </row>
    <row r="1771" spans="1:7" x14ac:dyDescent="0.2">
      <c r="A1771" s="10">
        <v>1710</v>
      </c>
      <c r="B1771" s="1832"/>
      <c r="D1771" s="2" t="str">
        <f t="shared" si="26"/>
        <v>OK</v>
      </c>
    </row>
    <row r="1772" spans="1:7" x14ac:dyDescent="0.2">
      <c r="A1772" s="5">
        <v>1711</v>
      </c>
      <c r="B1772" s="1832">
        <f>'Tax Sched 23'!D15</f>
        <v>0</v>
      </c>
      <c r="C1772" s="2" t="s">
        <v>569</v>
      </c>
      <c r="D1772" s="2" t="str">
        <f t="shared" si="26"/>
        <v>Error?</v>
      </c>
    </row>
    <row r="1773" spans="1:7" x14ac:dyDescent="0.2">
      <c r="A1773" s="10">
        <v>1712</v>
      </c>
      <c r="B1773" s="1832"/>
      <c r="C1773" s="2" t="s">
        <v>569</v>
      </c>
      <c r="D1773" s="2" t="str">
        <f t="shared" si="26"/>
        <v>OK</v>
      </c>
    </row>
    <row r="1774" spans="1:7" x14ac:dyDescent="0.2">
      <c r="A1774" s="10">
        <v>1713</v>
      </c>
      <c r="B1774" s="1832"/>
      <c r="C1774" s="2" t="s">
        <v>569</v>
      </c>
      <c r="D1774" s="2" t="str">
        <f t="shared" si="26"/>
        <v>OK</v>
      </c>
      <c r="G1774" s="8"/>
    </row>
    <row r="1775" spans="1:7" x14ac:dyDescent="0.2">
      <c r="A1775" s="5">
        <v>1714</v>
      </c>
      <c r="B1775" s="1832">
        <f>'Tax Sched 23'!D19</f>
        <v>3501975</v>
      </c>
      <c r="C1775" s="2" t="s">
        <v>569</v>
      </c>
      <c r="D1775" s="2" t="str">
        <f t="shared" si="26"/>
        <v>Error?</v>
      </c>
    </row>
    <row r="1776" spans="1:7" x14ac:dyDescent="0.2">
      <c r="A1776" s="5">
        <v>1715</v>
      </c>
      <c r="B1776" s="1832">
        <f>'Tax Sched 23'!C4</f>
        <v>691611</v>
      </c>
      <c r="D1776" s="2" t="str">
        <f t="shared" si="26"/>
        <v>Error?</v>
      </c>
    </row>
    <row r="1777" spans="1:4" x14ac:dyDescent="0.2">
      <c r="A1777" s="5">
        <v>1716</v>
      </c>
      <c r="B1777" s="1832">
        <f>'Tax Sched 23'!C5</f>
        <v>105664</v>
      </c>
      <c r="D1777" s="2" t="str">
        <f t="shared" si="26"/>
        <v>Error?</v>
      </c>
    </row>
    <row r="1778" spans="1:4" x14ac:dyDescent="0.2">
      <c r="A1778" s="5">
        <v>1717</v>
      </c>
      <c r="B1778" s="1832">
        <f>'Tax Sched 23'!C6</f>
        <v>38378</v>
      </c>
      <c r="D1778" s="2" t="str">
        <f t="shared" si="26"/>
        <v>Error?</v>
      </c>
    </row>
    <row r="1779" spans="1:4" x14ac:dyDescent="0.2">
      <c r="A1779" s="5">
        <v>1718</v>
      </c>
      <c r="B1779" s="1832">
        <f>'Tax Sched 23'!C7</f>
        <v>36870</v>
      </c>
      <c r="D1779" s="2" t="str">
        <f t="shared" si="26"/>
        <v>Error?</v>
      </c>
    </row>
    <row r="1780" spans="1:4" x14ac:dyDescent="0.2">
      <c r="A1780" s="5">
        <v>1719</v>
      </c>
      <c r="B1780" s="1832">
        <f>'Tax Sched 23'!C8</f>
        <v>16793</v>
      </c>
      <c r="D1780" s="2" t="str">
        <f t="shared" si="26"/>
        <v>Error?</v>
      </c>
    </row>
    <row r="1781" spans="1:4" x14ac:dyDescent="0.2">
      <c r="A1781" s="5">
        <v>1720</v>
      </c>
      <c r="B1781" s="1832">
        <f>'Tax Sched 23'!C10</f>
        <v>0</v>
      </c>
      <c r="D1781" s="2" t="str">
        <f t="shared" si="26"/>
        <v>Error?</v>
      </c>
    </row>
    <row r="1782" spans="1:4" x14ac:dyDescent="0.2">
      <c r="A1782" s="10">
        <v>1721</v>
      </c>
      <c r="B1782" s="1832"/>
      <c r="D1782" s="2" t="str">
        <f t="shared" si="26"/>
        <v>OK</v>
      </c>
    </row>
    <row r="1783" spans="1:4" x14ac:dyDescent="0.2">
      <c r="A1783" s="5">
        <v>1722</v>
      </c>
      <c r="B1783" s="1832">
        <f>'Tax Sched 23'!C9</f>
        <v>0</v>
      </c>
      <c r="D1783" s="2" t="str">
        <f t="shared" si="26"/>
        <v>Error?</v>
      </c>
    </row>
    <row r="1784" spans="1:4" x14ac:dyDescent="0.2">
      <c r="A1784" s="5">
        <v>1723</v>
      </c>
      <c r="B1784" s="1832">
        <f>'Tax Sched 23'!C11</f>
        <v>33759</v>
      </c>
      <c r="D1784" s="2" t="str">
        <f t="shared" si="26"/>
        <v>Error?</v>
      </c>
    </row>
    <row r="1785" spans="1:4" x14ac:dyDescent="0.2">
      <c r="A1785" s="5">
        <v>1724</v>
      </c>
      <c r="B1785" s="1832">
        <f>'Tax Sched 23'!C12</f>
        <v>9604</v>
      </c>
      <c r="D1785" s="2" t="str">
        <f t="shared" si="26"/>
        <v>Error?</v>
      </c>
    </row>
    <row r="1786" spans="1:4" x14ac:dyDescent="0.2">
      <c r="A1786" s="5">
        <v>1725</v>
      </c>
      <c r="B1786" s="1832">
        <f>'Tax Sched 23'!C14</f>
        <v>7691</v>
      </c>
      <c r="D1786" s="2" t="str">
        <f t="shared" si="26"/>
        <v>Error?</v>
      </c>
    </row>
    <row r="1787" spans="1:4" x14ac:dyDescent="0.2">
      <c r="A1787" s="10">
        <v>1726</v>
      </c>
      <c r="B1787" s="1832"/>
      <c r="D1787" s="2" t="str">
        <f t="shared" si="26"/>
        <v>OK</v>
      </c>
    </row>
    <row r="1788" spans="1:4" x14ac:dyDescent="0.2">
      <c r="A1788" s="5">
        <v>1727</v>
      </c>
      <c r="B1788" s="1832">
        <f>'Tax Sched 23'!C15</f>
        <v>0</v>
      </c>
      <c r="D1788" s="2" t="str">
        <f t="shared" si="26"/>
        <v>Error?</v>
      </c>
    </row>
    <row r="1789" spans="1:4" x14ac:dyDescent="0.2">
      <c r="A1789" s="10">
        <v>1728</v>
      </c>
      <c r="B1789" s="1832"/>
      <c r="D1789" s="2" t="str">
        <f t="shared" si="26"/>
        <v>OK</v>
      </c>
    </row>
    <row r="1790" spans="1:4" x14ac:dyDescent="0.2">
      <c r="A1790" s="10">
        <v>1729</v>
      </c>
      <c r="B1790" s="1832"/>
      <c r="D1790" s="2" t="str">
        <f t="shared" si="26"/>
        <v>OK</v>
      </c>
    </row>
    <row r="1791" spans="1:4" x14ac:dyDescent="0.2">
      <c r="A1791" s="5">
        <v>1730</v>
      </c>
      <c r="B1791" s="1832">
        <f>'Tax Sched 23'!C19</f>
        <v>981724</v>
      </c>
      <c r="C1791" s="2" t="s">
        <v>569</v>
      </c>
      <c r="D1791" s="2" t="str">
        <f t="shared" ref="D1791:D1854" si="27">IF(ISBLANK(B1791),"OK",IF(A1791-B1791=0,"OK","Error?"))</f>
        <v>Error?</v>
      </c>
    </row>
    <row r="1792" spans="1:4" x14ac:dyDescent="0.2">
      <c r="A1792" s="5">
        <v>1731</v>
      </c>
      <c r="B1792" s="1832">
        <f>'Tax Sched 23'!F4</f>
        <v>2689243</v>
      </c>
      <c r="C1792" s="2" t="s">
        <v>569</v>
      </c>
      <c r="D1792" s="2" t="str">
        <f t="shared" si="27"/>
        <v>Error?</v>
      </c>
    </row>
    <row r="1793" spans="1:4" x14ac:dyDescent="0.2">
      <c r="A1793" s="5">
        <v>1732</v>
      </c>
      <c r="B1793" s="1832">
        <f>'Tax Sched 23'!F5</f>
        <v>410863</v>
      </c>
      <c r="C1793" s="2" t="s">
        <v>569</v>
      </c>
      <c r="D1793" s="2" t="str">
        <f t="shared" si="27"/>
        <v>Error?</v>
      </c>
    </row>
    <row r="1794" spans="1:4" x14ac:dyDescent="0.2">
      <c r="A1794" s="5">
        <v>1733</v>
      </c>
      <c r="B1794" s="1832">
        <f>'Tax Sched 23'!F6</f>
        <v>149227</v>
      </c>
      <c r="C1794" s="2" t="s">
        <v>569</v>
      </c>
      <c r="D1794" s="2" t="str">
        <f t="shared" si="27"/>
        <v>Error?</v>
      </c>
    </row>
    <row r="1795" spans="1:4" x14ac:dyDescent="0.2">
      <c r="A1795" s="5">
        <v>1734</v>
      </c>
      <c r="B1795" s="1832">
        <f>'Tax Sched 23'!F7</f>
        <v>143367</v>
      </c>
      <c r="C1795" s="2" t="s">
        <v>569</v>
      </c>
      <c r="D1795" s="2" t="str">
        <f t="shared" si="27"/>
        <v>Error?</v>
      </c>
    </row>
    <row r="1796" spans="1:4" x14ac:dyDescent="0.2">
      <c r="A1796" s="5">
        <v>1735</v>
      </c>
      <c r="B1796" s="1832">
        <f>'Tax Sched 23'!F8</f>
        <v>65296</v>
      </c>
      <c r="C1796" s="2" t="s">
        <v>569</v>
      </c>
      <c r="D1796" s="2" t="str">
        <f t="shared" si="27"/>
        <v>Error?</v>
      </c>
    </row>
    <row r="1797" spans="1:4" x14ac:dyDescent="0.2">
      <c r="A1797" s="5">
        <v>1736</v>
      </c>
      <c r="B1797" s="1832">
        <f>'Tax Sched 23'!F10</f>
        <v>0</v>
      </c>
      <c r="C1797" s="2" t="s">
        <v>569</v>
      </c>
      <c r="D1797" s="2" t="str">
        <f t="shared" si="27"/>
        <v>Error?</v>
      </c>
    </row>
    <row r="1798" spans="1:4" x14ac:dyDescent="0.2">
      <c r="A1798" s="10">
        <v>1737</v>
      </c>
      <c r="B1798" s="1832"/>
      <c r="C1798" s="2" t="s">
        <v>569</v>
      </c>
      <c r="D1798" s="2" t="str">
        <f t="shared" si="27"/>
        <v>OK</v>
      </c>
    </row>
    <row r="1799" spans="1:4" x14ac:dyDescent="0.2">
      <c r="A1799" s="5">
        <v>1738</v>
      </c>
      <c r="B1799" s="1832">
        <f>'Tax Sched 23'!F9</f>
        <v>0</v>
      </c>
      <c r="C1799" s="2" t="s">
        <v>569</v>
      </c>
      <c r="D1799" s="2" t="str">
        <f t="shared" si="27"/>
        <v>Error?</v>
      </c>
    </row>
    <row r="1800" spans="1:4" x14ac:dyDescent="0.2">
      <c r="A1800" s="5">
        <v>1739</v>
      </c>
      <c r="B1800" s="1832">
        <f>'Tax Sched 23'!F11</f>
        <v>131269</v>
      </c>
      <c r="C1800" s="2" t="s">
        <v>569</v>
      </c>
      <c r="D1800" s="2" t="str">
        <f t="shared" si="27"/>
        <v>Error?</v>
      </c>
    </row>
    <row r="1801" spans="1:4" x14ac:dyDescent="0.2">
      <c r="A1801" s="5">
        <v>1740</v>
      </c>
      <c r="B1801" s="1832">
        <f>'Tax Sched 23'!F12</f>
        <v>37344</v>
      </c>
      <c r="C1801" s="2" t="s">
        <v>569</v>
      </c>
      <c r="D1801" s="2" t="str">
        <f t="shared" si="27"/>
        <v>Error?</v>
      </c>
    </row>
    <row r="1802" spans="1:4" x14ac:dyDescent="0.2">
      <c r="A1802" s="5">
        <v>1741</v>
      </c>
      <c r="B1802" s="1832">
        <f>'Tax Sched 23'!F14</f>
        <v>29906</v>
      </c>
      <c r="C1802" s="2" t="s">
        <v>569</v>
      </c>
      <c r="D1802" s="2" t="str">
        <f t="shared" si="27"/>
        <v>Error?</v>
      </c>
    </row>
    <row r="1803" spans="1:4" x14ac:dyDescent="0.2">
      <c r="A1803" s="10">
        <v>1742</v>
      </c>
      <c r="B1803" s="1832"/>
      <c r="D1803" s="2" t="str">
        <f t="shared" si="27"/>
        <v>OK</v>
      </c>
    </row>
    <row r="1804" spans="1:4" x14ac:dyDescent="0.2">
      <c r="A1804" s="5">
        <v>1743</v>
      </c>
      <c r="B1804" s="1832">
        <f>'Tax Sched 23'!F15</f>
        <v>0</v>
      </c>
      <c r="C1804" s="2" t="s">
        <v>569</v>
      </c>
      <c r="D1804" s="2" t="str">
        <f t="shared" si="27"/>
        <v>Error?</v>
      </c>
    </row>
    <row r="1805" spans="1:4" x14ac:dyDescent="0.2">
      <c r="A1805" s="10">
        <v>1744</v>
      </c>
      <c r="B1805" s="1832"/>
      <c r="C1805" s="2" t="s">
        <v>569</v>
      </c>
      <c r="D1805" s="2" t="str">
        <f t="shared" si="27"/>
        <v>OK</v>
      </c>
    </row>
    <row r="1806" spans="1:4" x14ac:dyDescent="0.2">
      <c r="A1806" s="10">
        <v>1745</v>
      </c>
      <c r="B1806" s="1832"/>
      <c r="C1806" s="2" t="s">
        <v>569</v>
      </c>
      <c r="D1806" s="2" t="str">
        <f t="shared" si="27"/>
        <v>OK</v>
      </c>
    </row>
    <row r="1807" spans="1:4" x14ac:dyDescent="0.2">
      <c r="A1807" s="12">
        <v>1746</v>
      </c>
      <c r="B1807" s="1832">
        <f>'Tax Sched 23'!F19</f>
        <v>3817313</v>
      </c>
      <c r="C1807" s="2" t="s">
        <v>569</v>
      </c>
      <c r="D1807" s="2" t="str">
        <f t="shared" si="27"/>
        <v>Error?</v>
      </c>
    </row>
    <row r="1808" spans="1:4" x14ac:dyDescent="0.2">
      <c r="A1808" s="5">
        <v>1747</v>
      </c>
      <c r="B1808" s="1832">
        <f>'Tax Sched 23'!E4</f>
        <v>3380854</v>
      </c>
      <c r="D1808" s="2" t="str">
        <f t="shared" si="27"/>
        <v>Error?</v>
      </c>
    </row>
    <row r="1809" spans="1:4" x14ac:dyDescent="0.2">
      <c r="A1809" s="5">
        <v>1748</v>
      </c>
      <c r="B1809" s="1832">
        <f>'Tax Sched 23'!E5</f>
        <v>516527</v>
      </c>
      <c r="D1809" s="2" t="str">
        <f t="shared" si="27"/>
        <v>Error?</v>
      </c>
    </row>
    <row r="1810" spans="1:4" x14ac:dyDescent="0.2">
      <c r="A1810" s="5">
        <v>1749</v>
      </c>
      <c r="B1810" s="1832">
        <f>'Tax Sched 23'!E6</f>
        <v>187605</v>
      </c>
      <c r="D1810" s="2" t="str">
        <f t="shared" si="27"/>
        <v>Error?</v>
      </c>
    </row>
    <row r="1811" spans="1:4" x14ac:dyDescent="0.2">
      <c r="A1811" s="5">
        <v>1750</v>
      </c>
      <c r="B1811" s="1832">
        <f>'Tax Sched 23'!E7</f>
        <v>180237</v>
      </c>
      <c r="D1811" s="2" t="str">
        <f t="shared" si="27"/>
        <v>Error?</v>
      </c>
    </row>
    <row r="1812" spans="1:4" x14ac:dyDescent="0.2">
      <c r="A1812" s="5">
        <v>1751</v>
      </c>
      <c r="B1812" s="1832">
        <f>'Tax Sched 23'!E8</f>
        <v>82089</v>
      </c>
      <c r="D1812" s="2" t="str">
        <f t="shared" si="27"/>
        <v>Error?</v>
      </c>
    </row>
    <row r="1813" spans="1:4" x14ac:dyDescent="0.2">
      <c r="A1813" s="5">
        <v>1752</v>
      </c>
      <c r="B1813" s="1832">
        <f>'Tax Sched 23'!E10</f>
        <v>0</v>
      </c>
      <c r="D1813" s="2" t="str">
        <f t="shared" si="27"/>
        <v>Error?</v>
      </c>
    </row>
    <row r="1814" spans="1:4" x14ac:dyDescent="0.2">
      <c r="A1814" s="10">
        <v>1753</v>
      </c>
      <c r="B1814" s="1832"/>
      <c r="D1814" s="2" t="str">
        <f t="shared" si="27"/>
        <v>OK</v>
      </c>
    </row>
    <row r="1815" spans="1:4" x14ac:dyDescent="0.2">
      <c r="A1815" s="5">
        <v>1754</v>
      </c>
      <c r="B1815" s="1832">
        <f>'Tax Sched 23'!E9</f>
        <v>0</v>
      </c>
      <c r="D1815" s="2" t="str">
        <f t="shared" si="27"/>
        <v>Error?</v>
      </c>
    </row>
    <row r="1816" spans="1:4" x14ac:dyDescent="0.2">
      <c r="A1816" s="5">
        <v>1755</v>
      </c>
      <c r="B1816" s="1832">
        <f>'Tax Sched 23'!E11</f>
        <v>165028</v>
      </c>
      <c r="D1816" s="2" t="str">
        <f t="shared" si="27"/>
        <v>Error?</v>
      </c>
    </row>
    <row r="1817" spans="1:4" x14ac:dyDescent="0.2">
      <c r="A1817" s="5">
        <v>1756</v>
      </c>
      <c r="B1817" s="1832">
        <f>'Tax Sched 23'!E12</f>
        <v>46948</v>
      </c>
      <c r="D1817" s="2" t="str">
        <f t="shared" si="27"/>
        <v>Error?</v>
      </c>
    </row>
    <row r="1818" spans="1:4" x14ac:dyDescent="0.2">
      <c r="A1818" s="5">
        <v>1757</v>
      </c>
      <c r="B1818" s="1832">
        <f>'Tax Sched 23'!E14</f>
        <v>37597</v>
      </c>
      <c r="D1818" s="2" t="str">
        <f t="shared" si="27"/>
        <v>Error?</v>
      </c>
    </row>
    <row r="1819" spans="1:4" x14ac:dyDescent="0.2">
      <c r="A1819" s="10">
        <v>1758</v>
      </c>
      <c r="B1819" s="1832"/>
      <c r="D1819" s="2" t="str">
        <f t="shared" si="27"/>
        <v>OK</v>
      </c>
    </row>
    <row r="1820" spans="1:4" x14ac:dyDescent="0.2">
      <c r="A1820" s="5">
        <v>1759</v>
      </c>
      <c r="B1820" s="1832">
        <f>'Tax Sched 23'!E15</f>
        <v>0</v>
      </c>
      <c r="D1820" s="2" t="str">
        <f t="shared" si="27"/>
        <v>Error?</v>
      </c>
    </row>
    <row r="1821" spans="1:4" x14ac:dyDescent="0.2">
      <c r="A1821" s="10">
        <v>1760</v>
      </c>
      <c r="B1821" s="1832"/>
      <c r="D1821" s="2" t="str">
        <f t="shared" si="27"/>
        <v>OK</v>
      </c>
    </row>
    <row r="1822" spans="1:4" x14ac:dyDescent="0.2">
      <c r="A1822" s="10">
        <v>1761</v>
      </c>
      <c r="B1822" s="1832"/>
      <c r="D1822" s="2" t="str">
        <f t="shared" si="27"/>
        <v>OK</v>
      </c>
    </row>
    <row r="1823" spans="1:4" x14ac:dyDescent="0.2">
      <c r="A1823" s="12">
        <v>1762</v>
      </c>
      <c r="B1823" s="1832">
        <f>'Tax Sched 23'!E19</f>
        <v>4799037</v>
      </c>
      <c r="C1823" s="2" t="s">
        <v>569</v>
      </c>
      <c r="D1823" s="2" t="str">
        <f t="shared" si="27"/>
        <v>Error?</v>
      </c>
    </row>
    <row r="1824" spans="1:4" x14ac:dyDescent="0.2">
      <c r="A1824" s="10">
        <v>1763</v>
      </c>
      <c r="B1824" s="1832"/>
      <c r="D1824" s="2" t="str">
        <f t="shared" si="27"/>
        <v>OK</v>
      </c>
    </row>
    <row r="1825" spans="1:4" x14ac:dyDescent="0.2">
      <c r="A1825" s="5">
        <v>1764</v>
      </c>
      <c r="B1825" s="1832">
        <f>'Short-Term Long-Term Debt 24'!C6</f>
        <v>0</v>
      </c>
      <c r="D1825" s="2" t="str">
        <f t="shared" si="27"/>
        <v>Error?</v>
      </c>
    </row>
    <row r="1826" spans="1:4" x14ac:dyDescent="0.2">
      <c r="A1826" s="5">
        <v>1765</v>
      </c>
      <c r="B1826" s="1832">
        <f>'Short-Term Long-Term Debt 24'!C7</f>
        <v>0</v>
      </c>
      <c r="D1826" s="2" t="str">
        <f t="shared" si="27"/>
        <v>Error?</v>
      </c>
    </row>
    <row r="1827" spans="1:4" x14ac:dyDescent="0.2">
      <c r="A1827" s="5">
        <v>1766</v>
      </c>
      <c r="B1827" s="1832">
        <f>'Short-Term Long-Term Debt 24'!C12</f>
        <v>0</v>
      </c>
      <c r="D1827" s="2" t="str">
        <f t="shared" si="27"/>
        <v>Error?</v>
      </c>
    </row>
    <row r="1828" spans="1:4" x14ac:dyDescent="0.2">
      <c r="A1828" s="5">
        <v>1767</v>
      </c>
      <c r="B1828" s="1832">
        <f>'Short-Term Long-Term Debt 24'!C11</f>
        <v>0</v>
      </c>
      <c r="D1828" s="2" t="str">
        <f t="shared" si="27"/>
        <v>Error?</v>
      </c>
    </row>
    <row r="1829" spans="1:4" x14ac:dyDescent="0.2">
      <c r="A1829" s="5">
        <v>1768</v>
      </c>
      <c r="B1829" s="1832">
        <f>'Short-Term Long-Term Debt 24'!C8</f>
        <v>0</v>
      </c>
      <c r="D1829" s="2" t="str">
        <f t="shared" si="27"/>
        <v>Error?</v>
      </c>
    </row>
    <row r="1830" spans="1:4" x14ac:dyDescent="0.2">
      <c r="A1830" s="5">
        <v>1769</v>
      </c>
      <c r="B1830" s="1832">
        <f>'Short-Term Long-Term Debt 24'!C9</f>
        <v>0</v>
      </c>
      <c r="D1830" s="2" t="str">
        <f t="shared" si="27"/>
        <v>Error?</v>
      </c>
    </row>
    <row r="1831" spans="1:4" x14ac:dyDescent="0.2">
      <c r="A1831" s="5">
        <v>1770</v>
      </c>
      <c r="B1831" s="1832">
        <f>'Short-Term Long-Term Debt 24'!C10</f>
        <v>0</v>
      </c>
      <c r="D1831" s="2" t="str">
        <f t="shared" si="27"/>
        <v>Error?</v>
      </c>
    </row>
    <row r="1832" spans="1:4" x14ac:dyDescent="0.2">
      <c r="A1832" s="5">
        <v>1771</v>
      </c>
      <c r="B1832" s="1832">
        <f>'Short-Term Long-Term Debt 24'!C14</f>
        <v>0</v>
      </c>
      <c r="D1832" s="2" t="str">
        <f t="shared" si="27"/>
        <v>Error?</v>
      </c>
    </row>
    <row r="1833" spans="1:4" x14ac:dyDescent="0.2">
      <c r="A1833" s="5">
        <v>1772</v>
      </c>
      <c r="B1833" s="1832">
        <f>'Short-Term Long-Term Debt 24'!C15</f>
        <v>0</v>
      </c>
      <c r="C1833" s="2" t="s">
        <v>569</v>
      </c>
      <c r="D1833" s="2" t="str">
        <f t="shared" si="27"/>
        <v>Error?</v>
      </c>
    </row>
    <row r="1834" spans="1:4" x14ac:dyDescent="0.2">
      <c r="A1834" s="5">
        <v>1773</v>
      </c>
      <c r="B1834" s="1832">
        <f>'Short-Term Long-Term Debt 24'!C17</f>
        <v>0</v>
      </c>
      <c r="D1834" s="2" t="str">
        <f t="shared" si="27"/>
        <v>Error?</v>
      </c>
    </row>
    <row r="1835" spans="1:4" x14ac:dyDescent="0.2">
      <c r="A1835" s="5">
        <v>1774</v>
      </c>
      <c r="B1835" s="1832">
        <f>'Short-Term Long-Term Debt 24'!C18</f>
        <v>0</v>
      </c>
      <c r="D1835" s="2" t="str">
        <f t="shared" si="27"/>
        <v>Error?</v>
      </c>
    </row>
    <row r="1836" spans="1:4" x14ac:dyDescent="0.2">
      <c r="A1836" s="5">
        <v>1775</v>
      </c>
      <c r="B1836" s="1832">
        <f>'Short-Term Long-Term Debt 24'!C20</f>
        <v>0</v>
      </c>
      <c r="D1836" s="2" t="str">
        <f t="shared" si="27"/>
        <v>Error?</v>
      </c>
    </row>
    <row r="1837" spans="1:4" x14ac:dyDescent="0.2">
      <c r="A1837" s="5">
        <v>1776</v>
      </c>
      <c r="B1837" s="1832">
        <f>'Short-Term Long-Term Debt 24'!C21</f>
        <v>0</v>
      </c>
      <c r="C1837" s="2" t="s">
        <v>569</v>
      </c>
      <c r="D1837" s="2" t="str">
        <f t="shared" si="27"/>
        <v>Error?</v>
      </c>
    </row>
    <row r="1838" spans="1:4" x14ac:dyDescent="0.2">
      <c r="A1838" s="5">
        <v>1777</v>
      </c>
      <c r="B1838" s="1832">
        <f>'Short-Term Long-Term Debt 24'!C23</f>
        <v>0</v>
      </c>
      <c r="D1838" s="2" t="str">
        <f t="shared" si="27"/>
        <v>Error?</v>
      </c>
    </row>
    <row r="1839" spans="1:4" x14ac:dyDescent="0.2">
      <c r="A1839" s="5">
        <v>1778</v>
      </c>
      <c r="B1839" s="1832">
        <f>'Short-Term Long-Term Debt 24'!D6</f>
        <v>0</v>
      </c>
      <c r="D1839" s="2" t="str">
        <f t="shared" si="27"/>
        <v>Error?</v>
      </c>
    </row>
    <row r="1840" spans="1:4" x14ac:dyDescent="0.2">
      <c r="A1840" s="5">
        <v>1779</v>
      </c>
      <c r="B1840" s="1832">
        <f>'Short-Term Long-Term Debt 24'!D7</f>
        <v>0</v>
      </c>
      <c r="D1840" s="2" t="str">
        <f t="shared" si="27"/>
        <v>Error?</v>
      </c>
    </row>
    <row r="1841" spans="1:4" x14ac:dyDescent="0.2">
      <c r="A1841" s="5">
        <v>1780</v>
      </c>
      <c r="B1841" s="1832">
        <f>'Short-Term Long-Term Debt 24'!D12</f>
        <v>0</v>
      </c>
      <c r="D1841" s="2" t="str">
        <f t="shared" si="27"/>
        <v>Error?</v>
      </c>
    </row>
    <row r="1842" spans="1:4" x14ac:dyDescent="0.2">
      <c r="A1842" s="5">
        <v>1781</v>
      </c>
      <c r="B1842" s="1832">
        <f>'Short-Term Long-Term Debt 24'!D11</f>
        <v>0</v>
      </c>
      <c r="D1842" s="2" t="str">
        <f t="shared" si="27"/>
        <v>Error?</v>
      </c>
    </row>
    <row r="1843" spans="1:4" x14ac:dyDescent="0.2">
      <c r="A1843" s="5">
        <v>1782</v>
      </c>
      <c r="B1843" s="1832">
        <f>'Short-Term Long-Term Debt 24'!D8</f>
        <v>0</v>
      </c>
      <c r="D1843" s="2" t="str">
        <f t="shared" si="27"/>
        <v>Error?</v>
      </c>
    </row>
    <row r="1844" spans="1:4" x14ac:dyDescent="0.2">
      <c r="A1844" s="5">
        <v>1783</v>
      </c>
      <c r="B1844" s="1832">
        <f>'Short-Term Long-Term Debt 24'!D9</f>
        <v>0</v>
      </c>
      <c r="D1844" s="2" t="str">
        <f t="shared" si="27"/>
        <v>Error?</v>
      </c>
    </row>
    <row r="1845" spans="1:4" x14ac:dyDescent="0.2">
      <c r="A1845" s="5">
        <v>1784</v>
      </c>
      <c r="B1845" s="1832">
        <f>'Short-Term Long-Term Debt 24'!D10</f>
        <v>0</v>
      </c>
      <c r="D1845" s="2" t="str">
        <f t="shared" si="27"/>
        <v>Error?</v>
      </c>
    </row>
    <row r="1846" spans="1:4" x14ac:dyDescent="0.2">
      <c r="A1846" s="5">
        <v>1785</v>
      </c>
      <c r="B1846" s="1832">
        <f>'Short-Term Long-Term Debt 24'!D14</f>
        <v>0</v>
      </c>
      <c r="D1846" s="2" t="str">
        <f t="shared" si="27"/>
        <v>Error?</v>
      </c>
    </row>
    <row r="1847" spans="1:4" x14ac:dyDescent="0.2">
      <c r="A1847" s="5">
        <v>1786</v>
      </c>
      <c r="B1847" s="1832">
        <f>'Short-Term Long-Term Debt 24'!D15</f>
        <v>0</v>
      </c>
      <c r="C1847" s="2" t="s">
        <v>569</v>
      </c>
      <c r="D1847" s="2" t="str">
        <f t="shared" si="27"/>
        <v>Error?</v>
      </c>
    </row>
    <row r="1848" spans="1:4" x14ac:dyDescent="0.2">
      <c r="A1848" s="5">
        <v>1787</v>
      </c>
      <c r="B1848" s="1832">
        <f>'Short-Term Long-Term Debt 24'!D17</f>
        <v>0</v>
      </c>
      <c r="D1848" s="2" t="str">
        <f t="shared" si="27"/>
        <v>Error?</v>
      </c>
    </row>
    <row r="1849" spans="1:4" x14ac:dyDescent="0.2">
      <c r="A1849" s="5">
        <v>1788</v>
      </c>
      <c r="B1849" s="1832">
        <f>'Short-Term Long-Term Debt 24'!D18</f>
        <v>0</v>
      </c>
      <c r="D1849" s="2" t="str">
        <f t="shared" si="27"/>
        <v>Error?</v>
      </c>
    </row>
    <row r="1850" spans="1:4" x14ac:dyDescent="0.2">
      <c r="A1850" s="5">
        <v>1789</v>
      </c>
      <c r="B1850" s="1832">
        <f>'Short-Term Long-Term Debt 24'!D20</f>
        <v>0</v>
      </c>
      <c r="D1850" s="2" t="str">
        <f t="shared" si="27"/>
        <v>Error?</v>
      </c>
    </row>
    <row r="1851" spans="1:4" x14ac:dyDescent="0.2">
      <c r="A1851" s="5">
        <v>1790</v>
      </c>
      <c r="B1851" s="1832">
        <f>'Short-Term Long-Term Debt 24'!D21</f>
        <v>0</v>
      </c>
      <c r="C1851" s="2" t="s">
        <v>569</v>
      </c>
      <c r="D1851" s="2" t="str">
        <f t="shared" si="27"/>
        <v>Error?</v>
      </c>
    </row>
    <row r="1852" spans="1:4" x14ac:dyDescent="0.2">
      <c r="A1852" s="5">
        <v>1791</v>
      </c>
      <c r="B1852" s="1832">
        <f>'Short-Term Long-Term Debt 24'!D23</f>
        <v>0</v>
      </c>
      <c r="D1852" s="2" t="str">
        <f t="shared" si="27"/>
        <v>Error?</v>
      </c>
    </row>
    <row r="1853" spans="1:4" x14ac:dyDescent="0.2">
      <c r="A1853" s="5">
        <v>1792</v>
      </c>
      <c r="B1853" s="1832">
        <f>'Short-Term Long-Term Debt 24'!E6</f>
        <v>0</v>
      </c>
      <c r="D1853" s="2" t="str">
        <f t="shared" si="27"/>
        <v>Error?</v>
      </c>
    </row>
    <row r="1854" spans="1:4" x14ac:dyDescent="0.2">
      <c r="A1854" s="5">
        <v>1793</v>
      </c>
      <c r="B1854" s="1832">
        <f>'Short-Term Long-Term Debt 24'!E7</f>
        <v>0</v>
      </c>
      <c r="D1854" s="2" t="str">
        <f t="shared" si="27"/>
        <v>Error?</v>
      </c>
    </row>
    <row r="1855" spans="1:4" x14ac:dyDescent="0.2">
      <c r="A1855" s="5">
        <v>1794</v>
      </c>
      <c r="B1855" s="1832">
        <f>'Short-Term Long-Term Debt 24'!E12</f>
        <v>0</v>
      </c>
      <c r="D1855" s="2" t="str">
        <f t="shared" ref="D1855:D1918" si="28">IF(ISBLANK(B1855),"OK",IF(A1855-B1855=0,"OK","Error?"))</f>
        <v>Error?</v>
      </c>
    </row>
    <row r="1856" spans="1:4" x14ac:dyDescent="0.2">
      <c r="A1856" s="5">
        <v>1795</v>
      </c>
      <c r="B1856" s="1832">
        <f>'Short-Term Long-Term Debt 24'!E11</f>
        <v>0</v>
      </c>
      <c r="D1856" s="2" t="str">
        <f t="shared" si="28"/>
        <v>Error?</v>
      </c>
    </row>
    <row r="1857" spans="1:4" x14ac:dyDescent="0.2">
      <c r="A1857" s="5">
        <v>1796</v>
      </c>
      <c r="B1857" s="1832">
        <f>'Short-Term Long-Term Debt 24'!E8</f>
        <v>0</v>
      </c>
      <c r="D1857" s="2" t="str">
        <f t="shared" si="28"/>
        <v>Error?</v>
      </c>
    </row>
    <row r="1858" spans="1:4" x14ac:dyDescent="0.2">
      <c r="A1858" s="5">
        <v>1797</v>
      </c>
      <c r="B1858" s="1832">
        <f>'Short-Term Long-Term Debt 24'!E9</f>
        <v>0</v>
      </c>
      <c r="D1858" s="2" t="str">
        <f t="shared" si="28"/>
        <v>Error?</v>
      </c>
    </row>
    <row r="1859" spans="1:4" x14ac:dyDescent="0.2">
      <c r="A1859" s="5">
        <v>1798</v>
      </c>
      <c r="B1859" s="1832">
        <f>'Short-Term Long-Term Debt 24'!E10</f>
        <v>0</v>
      </c>
      <c r="D1859" s="2" t="str">
        <f t="shared" si="28"/>
        <v>Error?</v>
      </c>
    </row>
    <row r="1860" spans="1:4" x14ac:dyDescent="0.2">
      <c r="A1860" s="5">
        <v>1799</v>
      </c>
      <c r="B1860" s="1832">
        <f>'Short-Term Long-Term Debt 24'!E14</f>
        <v>0</v>
      </c>
      <c r="D1860" s="2" t="str">
        <f t="shared" si="28"/>
        <v>Error?</v>
      </c>
    </row>
    <row r="1861" spans="1:4" x14ac:dyDescent="0.2">
      <c r="A1861" s="5">
        <v>1800</v>
      </c>
      <c r="B1861" s="1832">
        <f>'Short-Term Long-Term Debt 24'!E15</f>
        <v>0</v>
      </c>
      <c r="C1861" s="2" t="s">
        <v>569</v>
      </c>
      <c r="D1861" s="2" t="str">
        <f t="shared" si="28"/>
        <v>Error?</v>
      </c>
    </row>
    <row r="1862" spans="1:4" x14ac:dyDescent="0.2">
      <c r="A1862" s="5">
        <v>1801</v>
      </c>
      <c r="B1862" s="1832">
        <f>'Short-Term Long-Term Debt 24'!E17</f>
        <v>0</v>
      </c>
      <c r="D1862" s="2" t="str">
        <f t="shared" si="28"/>
        <v>Error?</v>
      </c>
    </row>
    <row r="1863" spans="1:4" x14ac:dyDescent="0.2">
      <c r="A1863" s="5">
        <v>1802</v>
      </c>
      <c r="B1863" s="1832">
        <f>'Short-Term Long-Term Debt 24'!E18</f>
        <v>0</v>
      </c>
      <c r="D1863" s="2" t="str">
        <f t="shared" si="28"/>
        <v>Error?</v>
      </c>
    </row>
    <row r="1864" spans="1:4" x14ac:dyDescent="0.2">
      <c r="A1864" s="5">
        <v>1803</v>
      </c>
      <c r="B1864" s="1832">
        <f>'Short-Term Long-Term Debt 24'!E20</f>
        <v>0</v>
      </c>
      <c r="D1864" s="2" t="str">
        <f t="shared" si="28"/>
        <v>Error?</v>
      </c>
    </row>
    <row r="1865" spans="1:4" x14ac:dyDescent="0.2">
      <c r="A1865" s="5">
        <v>1804</v>
      </c>
      <c r="B1865" s="1832">
        <f>'Short-Term Long-Term Debt 24'!E21</f>
        <v>0</v>
      </c>
      <c r="C1865" s="2" t="s">
        <v>569</v>
      </c>
      <c r="D1865" s="2" t="str">
        <f t="shared" si="28"/>
        <v>Error?</v>
      </c>
    </row>
    <row r="1866" spans="1:4" x14ac:dyDescent="0.2">
      <c r="A1866" s="5">
        <v>1805</v>
      </c>
      <c r="B1866" s="1832">
        <f>'Short-Term Long-Term Debt 24'!E23</f>
        <v>0</v>
      </c>
      <c r="D1866" s="2" t="str">
        <f t="shared" si="28"/>
        <v>Error?</v>
      </c>
    </row>
    <row r="1867" spans="1:4" x14ac:dyDescent="0.2">
      <c r="A1867" s="5">
        <v>1806</v>
      </c>
      <c r="B1867" s="1832">
        <f>'Short-Term Long-Term Debt 24'!F6</f>
        <v>0</v>
      </c>
      <c r="C1867" s="2" t="s">
        <v>569</v>
      </c>
      <c r="D1867" s="2" t="str">
        <f t="shared" si="28"/>
        <v>Error?</v>
      </c>
    </row>
    <row r="1868" spans="1:4" x14ac:dyDescent="0.2">
      <c r="A1868" s="5">
        <v>1807</v>
      </c>
      <c r="B1868" s="1832">
        <f>'Short-Term Long-Term Debt 24'!F7</f>
        <v>0</v>
      </c>
      <c r="C1868" s="2" t="s">
        <v>569</v>
      </c>
      <c r="D1868" s="2" t="str">
        <f t="shared" si="28"/>
        <v>Error?</v>
      </c>
    </row>
    <row r="1869" spans="1:4" x14ac:dyDescent="0.2">
      <c r="A1869" s="5">
        <v>1808</v>
      </c>
      <c r="B1869" s="1832">
        <f>'Short-Term Long-Term Debt 24'!F12</f>
        <v>0</v>
      </c>
      <c r="C1869" s="2" t="s">
        <v>569</v>
      </c>
      <c r="D1869" s="2" t="str">
        <f t="shared" si="28"/>
        <v>Error?</v>
      </c>
    </row>
    <row r="1870" spans="1:4" x14ac:dyDescent="0.2">
      <c r="A1870" s="5">
        <v>1809</v>
      </c>
      <c r="B1870" s="1832">
        <f>'Short-Term Long-Term Debt 24'!F11</f>
        <v>0</v>
      </c>
      <c r="C1870" s="2" t="s">
        <v>569</v>
      </c>
      <c r="D1870" s="2" t="str">
        <f t="shared" si="28"/>
        <v>Error?</v>
      </c>
    </row>
    <row r="1871" spans="1:4" x14ac:dyDescent="0.2">
      <c r="A1871" s="5">
        <v>1810</v>
      </c>
      <c r="B1871" s="1832">
        <f>'Short-Term Long-Term Debt 24'!F8</f>
        <v>0</v>
      </c>
      <c r="C1871" s="2" t="s">
        <v>569</v>
      </c>
      <c r="D1871" s="2" t="str">
        <f t="shared" si="28"/>
        <v>Error?</v>
      </c>
    </row>
    <row r="1872" spans="1:4" x14ac:dyDescent="0.2">
      <c r="A1872" s="5">
        <v>1811</v>
      </c>
      <c r="B1872" s="1832">
        <f>'Short-Term Long-Term Debt 24'!F9</f>
        <v>0</v>
      </c>
      <c r="C1872" s="2" t="s">
        <v>569</v>
      </c>
      <c r="D1872" s="2" t="str">
        <f t="shared" si="28"/>
        <v>Error?</v>
      </c>
    </row>
    <row r="1873" spans="1:4" x14ac:dyDescent="0.2">
      <c r="A1873" s="5">
        <v>1812</v>
      </c>
      <c r="B1873" s="1832">
        <f>'Short-Term Long-Term Debt 24'!F10</f>
        <v>0</v>
      </c>
      <c r="C1873" s="2" t="s">
        <v>569</v>
      </c>
      <c r="D1873" s="2" t="str">
        <f t="shared" si="28"/>
        <v>Error?</v>
      </c>
    </row>
    <row r="1874" spans="1:4" x14ac:dyDescent="0.2">
      <c r="A1874" s="5">
        <v>1813</v>
      </c>
      <c r="B1874" s="1832">
        <f>'Short-Term Long-Term Debt 24'!F14</f>
        <v>0</v>
      </c>
      <c r="C1874" s="2" t="s">
        <v>569</v>
      </c>
      <c r="D1874" s="2" t="str">
        <f t="shared" si="28"/>
        <v>Error?</v>
      </c>
    </row>
    <row r="1875" spans="1:4" x14ac:dyDescent="0.2">
      <c r="A1875" s="5">
        <v>1814</v>
      </c>
      <c r="B1875" s="1832">
        <f>'Short-Term Long-Term Debt 24'!F15</f>
        <v>0</v>
      </c>
      <c r="C1875" s="2" t="s">
        <v>569</v>
      </c>
      <c r="D1875" s="2" t="str">
        <f t="shared" si="28"/>
        <v>Error?</v>
      </c>
    </row>
    <row r="1876" spans="1:4" x14ac:dyDescent="0.2">
      <c r="A1876" s="5">
        <v>1815</v>
      </c>
      <c r="B1876" s="1832">
        <f>'Short-Term Long-Term Debt 24'!F17</f>
        <v>0</v>
      </c>
      <c r="C1876" s="2" t="s">
        <v>569</v>
      </c>
      <c r="D1876" s="2" t="str">
        <f t="shared" si="28"/>
        <v>Error?</v>
      </c>
    </row>
    <row r="1877" spans="1:4" x14ac:dyDescent="0.2">
      <c r="A1877" s="5">
        <v>1816</v>
      </c>
      <c r="B1877" s="1832">
        <f>'Short-Term Long-Term Debt 24'!F18</f>
        <v>0</v>
      </c>
      <c r="C1877" s="2" t="s">
        <v>569</v>
      </c>
      <c r="D1877" s="2" t="str">
        <f t="shared" si="28"/>
        <v>Error?</v>
      </c>
    </row>
    <row r="1878" spans="1:4" x14ac:dyDescent="0.2">
      <c r="A1878" s="5">
        <v>1817</v>
      </c>
      <c r="B1878" s="1832">
        <f>'Short-Term Long-Term Debt 24'!F20</f>
        <v>0</v>
      </c>
      <c r="C1878" s="2" t="s">
        <v>569</v>
      </c>
      <c r="D1878" s="2" t="str">
        <f t="shared" si="28"/>
        <v>Error?</v>
      </c>
    </row>
    <row r="1879" spans="1:4" x14ac:dyDescent="0.2">
      <c r="A1879" s="5">
        <v>1818</v>
      </c>
      <c r="B1879" s="1832">
        <f>'Short-Term Long-Term Debt 24'!F21</f>
        <v>0</v>
      </c>
      <c r="C1879" s="2" t="s">
        <v>569</v>
      </c>
      <c r="D1879" s="2" t="str">
        <f t="shared" si="28"/>
        <v>Error?</v>
      </c>
    </row>
    <row r="1880" spans="1:4" x14ac:dyDescent="0.2">
      <c r="A1880" s="5">
        <v>1819</v>
      </c>
      <c r="B1880" s="1832">
        <f>'Short-Term Long-Term Debt 24'!F23</f>
        <v>0</v>
      </c>
      <c r="C1880" s="2" t="s">
        <v>569</v>
      </c>
      <c r="D1880" s="2" t="str">
        <f t="shared" si="28"/>
        <v>Error?</v>
      </c>
    </row>
    <row r="1881" spans="1:4" x14ac:dyDescent="0.2">
      <c r="A1881" s="10">
        <v>1820</v>
      </c>
      <c r="B1881" s="1832"/>
      <c r="D1881" s="2" t="str">
        <f t="shared" si="28"/>
        <v>OK</v>
      </c>
    </row>
    <row r="1882" spans="1:4" x14ac:dyDescent="0.2">
      <c r="A1882" s="10">
        <v>1821</v>
      </c>
      <c r="B1882" s="1832"/>
      <c r="D1882" s="2" t="str">
        <f t="shared" si="28"/>
        <v>OK</v>
      </c>
    </row>
    <row r="1883" spans="1:4" x14ac:dyDescent="0.2">
      <c r="A1883" s="10">
        <v>1822</v>
      </c>
      <c r="B1883" s="1832"/>
      <c r="D1883" s="2" t="str">
        <f t="shared" si="28"/>
        <v>OK</v>
      </c>
    </row>
    <row r="1884" spans="1:4" x14ac:dyDescent="0.2">
      <c r="A1884" s="10">
        <v>1823</v>
      </c>
      <c r="B1884" s="1832"/>
      <c r="D1884" s="2" t="str">
        <f t="shared" si="28"/>
        <v>OK</v>
      </c>
    </row>
    <row r="1885" spans="1:4" x14ac:dyDescent="0.2">
      <c r="A1885" s="10">
        <v>1824</v>
      </c>
      <c r="B1885" s="1832"/>
      <c r="D1885" s="2" t="str">
        <f t="shared" si="28"/>
        <v>OK</v>
      </c>
    </row>
    <row r="1886" spans="1:4" x14ac:dyDescent="0.2">
      <c r="A1886" s="10">
        <v>1825</v>
      </c>
      <c r="B1886" s="1832"/>
      <c r="D1886" s="2" t="str">
        <f t="shared" si="28"/>
        <v>OK</v>
      </c>
    </row>
    <row r="1887" spans="1:4" x14ac:dyDescent="0.2">
      <c r="A1887" s="10">
        <v>1826</v>
      </c>
      <c r="B1887" s="1832"/>
      <c r="D1887" s="2" t="str">
        <f t="shared" si="28"/>
        <v>OK</v>
      </c>
    </row>
    <row r="1888" spans="1:4" x14ac:dyDescent="0.2">
      <c r="A1888" s="10">
        <v>1827</v>
      </c>
      <c r="B1888" s="1832"/>
      <c r="D1888" s="2" t="str">
        <f t="shared" si="28"/>
        <v>OK</v>
      </c>
    </row>
    <row r="1889" spans="1:4" x14ac:dyDescent="0.2">
      <c r="A1889" s="10">
        <v>1828</v>
      </c>
      <c r="B1889" s="1832"/>
      <c r="D1889" s="2" t="str">
        <f t="shared" si="28"/>
        <v>OK</v>
      </c>
    </row>
    <row r="1890" spans="1:4" x14ac:dyDescent="0.2">
      <c r="A1890" s="10">
        <v>1829</v>
      </c>
      <c r="B1890" s="1832"/>
      <c r="D1890" s="2" t="str">
        <f t="shared" si="28"/>
        <v>OK</v>
      </c>
    </row>
    <row r="1891" spans="1:4" x14ac:dyDescent="0.2">
      <c r="A1891" s="10">
        <v>1830</v>
      </c>
      <c r="B1891" s="1832"/>
      <c r="D1891" s="2" t="str">
        <f t="shared" si="28"/>
        <v>OK</v>
      </c>
    </row>
    <row r="1892" spans="1:4" x14ac:dyDescent="0.2">
      <c r="A1892" s="10">
        <v>1831</v>
      </c>
      <c r="B1892" s="1832"/>
      <c r="D1892" s="2" t="str">
        <f t="shared" si="28"/>
        <v>OK</v>
      </c>
    </row>
    <row r="1893" spans="1:4" x14ac:dyDescent="0.2">
      <c r="A1893" s="10">
        <v>1832</v>
      </c>
      <c r="B1893" s="1832"/>
      <c r="D1893" s="2" t="str">
        <f t="shared" si="28"/>
        <v>OK</v>
      </c>
    </row>
    <row r="1894" spans="1:4" x14ac:dyDescent="0.2">
      <c r="A1894" s="10">
        <v>1833</v>
      </c>
      <c r="B1894" s="1832"/>
      <c r="D1894" s="2" t="str">
        <f t="shared" si="28"/>
        <v>OK</v>
      </c>
    </row>
    <row r="1895" spans="1:4" x14ac:dyDescent="0.2">
      <c r="A1895" s="10">
        <v>1834</v>
      </c>
      <c r="B1895" s="1832"/>
      <c r="D1895" s="2" t="str">
        <f t="shared" si="28"/>
        <v>OK</v>
      </c>
    </row>
    <row r="1896" spans="1:4" x14ac:dyDescent="0.2">
      <c r="A1896" s="10">
        <v>1835</v>
      </c>
      <c r="B1896" s="1832"/>
      <c r="D1896" s="2" t="str">
        <f t="shared" si="28"/>
        <v>OK</v>
      </c>
    </row>
    <row r="1897" spans="1:4" x14ac:dyDescent="0.2">
      <c r="A1897" s="10">
        <v>1836</v>
      </c>
      <c r="B1897" s="1832"/>
      <c r="D1897" s="2" t="str">
        <f t="shared" si="28"/>
        <v>OK</v>
      </c>
    </row>
    <row r="1898" spans="1:4" x14ac:dyDescent="0.2">
      <c r="A1898" s="10">
        <v>1837</v>
      </c>
      <c r="B1898" s="1832"/>
      <c r="D1898" s="2" t="str">
        <f t="shared" si="28"/>
        <v>OK</v>
      </c>
    </row>
    <row r="1899" spans="1:4" x14ac:dyDescent="0.2">
      <c r="A1899" s="10">
        <v>1838</v>
      </c>
      <c r="B1899" s="1832"/>
      <c r="D1899" s="2" t="str">
        <f t="shared" si="28"/>
        <v>OK</v>
      </c>
    </row>
    <row r="1900" spans="1:4" x14ac:dyDescent="0.2">
      <c r="A1900" s="10">
        <v>1839</v>
      </c>
      <c r="B1900" s="1832"/>
      <c r="D1900" s="2" t="str">
        <f t="shared" si="28"/>
        <v>OK</v>
      </c>
    </row>
    <row r="1901" spans="1:4" x14ac:dyDescent="0.2">
      <c r="A1901" s="10">
        <v>1840</v>
      </c>
      <c r="B1901" s="1832"/>
      <c r="D1901" s="2" t="str">
        <f t="shared" si="28"/>
        <v>OK</v>
      </c>
    </row>
    <row r="1902" spans="1:4" x14ac:dyDescent="0.2">
      <c r="A1902" s="10">
        <v>1841</v>
      </c>
      <c r="B1902" s="1832"/>
      <c r="D1902" s="2" t="str">
        <f t="shared" si="28"/>
        <v>OK</v>
      </c>
    </row>
    <row r="1903" spans="1:4" x14ac:dyDescent="0.2">
      <c r="A1903" s="10">
        <v>1842</v>
      </c>
      <c r="B1903" s="1832"/>
      <c r="D1903" s="2" t="str">
        <f t="shared" si="28"/>
        <v>OK</v>
      </c>
    </row>
    <row r="1904" spans="1:4" x14ac:dyDescent="0.2">
      <c r="A1904" s="10">
        <v>1843</v>
      </c>
      <c r="B1904" s="1832"/>
      <c r="D1904" s="2" t="str">
        <f t="shared" si="28"/>
        <v>OK</v>
      </c>
    </row>
    <row r="1905" spans="1:4" x14ac:dyDescent="0.2">
      <c r="A1905" s="10">
        <v>1844</v>
      </c>
      <c r="B1905" s="1832"/>
      <c r="D1905" s="2" t="str">
        <f t="shared" si="28"/>
        <v>OK</v>
      </c>
    </row>
    <row r="1906" spans="1:4" x14ac:dyDescent="0.2">
      <c r="A1906" s="10">
        <v>1845</v>
      </c>
      <c r="B1906" s="1832"/>
      <c r="D1906" s="2" t="str">
        <f t="shared" si="28"/>
        <v>OK</v>
      </c>
    </row>
    <row r="1907" spans="1:4" x14ac:dyDescent="0.2">
      <c r="A1907" s="10">
        <v>1846</v>
      </c>
      <c r="B1907" s="1832"/>
      <c r="D1907" s="2" t="str">
        <f t="shared" si="28"/>
        <v>OK</v>
      </c>
    </row>
    <row r="1908" spans="1:4" x14ac:dyDescent="0.2">
      <c r="A1908" s="10">
        <v>1847</v>
      </c>
      <c r="B1908" s="1832"/>
      <c r="D1908" s="2" t="str">
        <f t="shared" si="28"/>
        <v>OK</v>
      </c>
    </row>
    <row r="1909" spans="1:4" x14ac:dyDescent="0.2">
      <c r="A1909" s="10">
        <v>1848</v>
      </c>
      <c r="B1909" s="1832"/>
      <c r="D1909" s="2" t="str">
        <f t="shared" si="28"/>
        <v>OK</v>
      </c>
    </row>
    <row r="1910" spans="1:4" x14ac:dyDescent="0.2">
      <c r="A1910" s="10">
        <v>1849</v>
      </c>
      <c r="B1910" s="1832"/>
      <c r="D1910" s="2" t="str">
        <f t="shared" si="28"/>
        <v>OK</v>
      </c>
    </row>
    <row r="1911" spans="1:4" x14ac:dyDescent="0.2">
      <c r="A1911" s="10">
        <v>1850</v>
      </c>
      <c r="B1911" s="1832"/>
      <c r="D1911" s="2" t="str">
        <f t="shared" si="28"/>
        <v>OK</v>
      </c>
    </row>
    <row r="1912" spans="1:4" x14ac:dyDescent="0.2">
      <c r="A1912" s="10">
        <v>1851</v>
      </c>
      <c r="B1912" s="1832"/>
      <c r="D1912" s="2" t="str">
        <f t="shared" si="28"/>
        <v>OK</v>
      </c>
    </row>
    <row r="1913" spans="1:4" x14ac:dyDescent="0.2">
      <c r="A1913" s="10">
        <v>1852</v>
      </c>
      <c r="B1913" s="1832"/>
      <c r="D1913" s="2" t="str">
        <f t="shared" si="28"/>
        <v>OK</v>
      </c>
    </row>
    <row r="1914" spans="1:4" x14ac:dyDescent="0.2">
      <c r="A1914" s="10">
        <v>1853</v>
      </c>
      <c r="B1914" s="1832"/>
      <c r="D1914" s="2" t="str">
        <f t="shared" si="28"/>
        <v>OK</v>
      </c>
    </row>
    <row r="1915" spans="1:4" x14ac:dyDescent="0.2">
      <c r="A1915" s="10">
        <v>1854</v>
      </c>
      <c r="B1915" s="1832"/>
      <c r="D1915" s="2" t="str">
        <f t="shared" si="28"/>
        <v>OK</v>
      </c>
    </row>
    <row r="1916" spans="1:4" x14ac:dyDescent="0.2">
      <c r="A1916" s="10">
        <v>1855</v>
      </c>
      <c r="B1916" s="1832"/>
      <c r="D1916" s="2" t="str">
        <f t="shared" si="28"/>
        <v>OK</v>
      </c>
    </row>
    <row r="1917" spans="1:4" x14ac:dyDescent="0.2">
      <c r="A1917" s="10">
        <v>1856</v>
      </c>
      <c r="B1917" s="1832"/>
      <c r="D1917" s="2" t="str">
        <f t="shared" si="28"/>
        <v>OK</v>
      </c>
    </row>
    <row r="1918" spans="1:4" x14ac:dyDescent="0.2">
      <c r="A1918" s="10">
        <v>1857</v>
      </c>
      <c r="B1918" s="1832"/>
      <c r="D1918" s="2" t="str">
        <f t="shared" si="28"/>
        <v>OK</v>
      </c>
    </row>
    <row r="1919" spans="1:4" x14ac:dyDescent="0.2">
      <c r="A1919" s="10">
        <v>1858</v>
      </c>
      <c r="B1919" s="1832"/>
      <c r="D1919" s="2" t="str">
        <f t="shared" ref="D1919:D1982" si="29">IF(ISBLANK(B1919),"OK",IF(A1919-B1919=0,"OK","Error?"))</f>
        <v>OK</v>
      </c>
    </row>
    <row r="1920" spans="1:4" x14ac:dyDescent="0.2">
      <c r="A1920" s="10">
        <v>1859</v>
      </c>
      <c r="B1920" s="1832"/>
      <c r="D1920" s="2" t="str">
        <f t="shared" si="29"/>
        <v>OK</v>
      </c>
    </row>
    <row r="1921" spans="1:4" x14ac:dyDescent="0.2">
      <c r="A1921" s="10">
        <v>1860</v>
      </c>
      <c r="B1921" s="1832"/>
      <c r="D1921" s="2" t="str">
        <f t="shared" si="29"/>
        <v>OK</v>
      </c>
    </row>
    <row r="1922" spans="1:4" x14ac:dyDescent="0.2">
      <c r="A1922" s="10">
        <v>1861</v>
      </c>
      <c r="B1922" s="1832"/>
      <c r="D1922" s="2" t="str">
        <f t="shared" si="29"/>
        <v>OK</v>
      </c>
    </row>
    <row r="1923" spans="1:4" x14ac:dyDescent="0.2">
      <c r="A1923" s="10">
        <v>1862</v>
      </c>
      <c r="B1923" s="1832"/>
      <c r="D1923" s="2" t="str">
        <f t="shared" si="29"/>
        <v>OK</v>
      </c>
    </row>
    <row r="1924" spans="1:4" x14ac:dyDescent="0.2">
      <c r="A1924" s="10">
        <v>1863</v>
      </c>
      <c r="B1924" s="1832"/>
      <c r="D1924" s="2" t="str">
        <f t="shared" si="29"/>
        <v>OK</v>
      </c>
    </row>
    <row r="1925" spans="1:4" x14ac:dyDescent="0.2">
      <c r="A1925" s="10">
        <v>1864</v>
      </c>
      <c r="B1925" s="1832"/>
      <c r="D1925" s="2" t="str">
        <f t="shared" si="29"/>
        <v>OK</v>
      </c>
    </row>
    <row r="1926" spans="1:4" x14ac:dyDescent="0.2">
      <c r="A1926" s="10">
        <v>1865</v>
      </c>
      <c r="B1926" s="1832"/>
      <c r="D1926" s="2" t="str">
        <f t="shared" si="29"/>
        <v>OK</v>
      </c>
    </row>
    <row r="1927" spans="1:4" x14ac:dyDescent="0.2">
      <c r="A1927" s="10">
        <v>1866</v>
      </c>
      <c r="B1927" s="1832"/>
      <c r="D1927" s="2" t="str">
        <f t="shared" si="29"/>
        <v>OK</v>
      </c>
    </row>
    <row r="1928" spans="1:4" x14ac:dyDescent="0.2">
      <c r="A1928" s="10">
        <v>1867</v>
      </c>
      <c r="B1928" s="1832"/>
      <c r="D1928" s="2" t="str">
        <f t="shared" si="29"/>
        <v>OK</v>
      </c>
    </row>
    <row r="1929" spans="1:4" x14ac:dyDescent="0.2">
      <c r="A1929" s="10">
        <v>1868</v>
      </c>
      <c r="B1929" s="1832"/>
      <c r="D1929" s="2" t="str">
        <f t="shared" si="29"/>
        <v>OK</v>
      </c>
    </row>
    <row r="1930" spans="1:4" x14ac:dyDescent="0.2">
      <c r="A1930" s="10">
        <v>1869</v>
      </c>
      <c r="B1930" s="1832"/>
      <c r="D1930" s="2" t="str">
        <f t="shared" si="29"/>
        <v>OK</v>
      </c>
    </row>
    <row r="1931" spans="1:4" x14ac:dyDescent="0.2">
      <c r="A1931" s="10">
        <v>1870</v>
      </c>
      <c r="B1931" s="1832"/>
      <c r="D1931" s="2" t="str">
        <f t="shared" si="29"/>
        <v>OK</v>
      </c>
    </row>
    <row r="1932" spans="1:4" x14ac:dyDescent="0.2">
      <c r="A1932" s="10">
        <v>1871</v>
      </c>
      <c r="B1932" s="1832"/>
      <c r="D1932" s="2" t="str">
        <f t="shared" si="29"/>
        <v>OK</v>
      </c>
    </row>
    <row r="1933" spans="1:4" x14ac:dyDescent="0.2">
      <c r="A1933" s="10">
        <v>1872</v>
      </c>
      <c r="B1933" s="1832"/>
      <c r="D1933" s="2" t="str">
        <f t="shared" si="29"/>
        <v>OK</v>
      </c>
    </row>
    <row r="1934" spans="1:4" x14ac:dyDescent="0.2">
      <c r="A1934" s="10">
        <v>1873</v>
      </c>
      <c r="B1934" s="1832"/>
      <c r="D1934" s="2" t="str">
        <f t="shared" si="29"/>
        <v>OK</v>
      </c>
    </row>
    <row r="1935" spans="1:4" x14ac:dyDescent="0.2">
      <c r="A1935" s="10">
        <v>1874</v>
      </c>
      <c r="B1935" s="1832"/>
      <c r="D1935" s="2" t="str">
        <f t="shared" si="29"/>
        <v>OK</v>
      </c>
    </row>
    <row r="1936" spans="1:4" x14ac:dyDescent="0.2">
      <c r="A1936" s="10">
        <v>1875</v>
      </c>
      <c r="B1936" s="1832"/>
      <c r="D1936" s="2" t="str">
        <f t="shared" si="29"/>
        <v>OK</v>
      </c>
    </row>
    <row r="1937" spans="1:5" x14ac:dyDescent="0.2">
      <c r="A1937" s="10">
        <v>1876</v>
      </c>
      <c r="B1937" s="1832"/>
      <c r="D1937" s="2" t="str">
        <f t="shared" si="29"/>
        <v>OK</v>
      </c>
    </row>
    <row r="1938" spans="1:5" x14ac:dyDescent="0.2">
      <c r="A1938" s="10">
        <v>1877</v>
      </c>
      <c r="B1938" s="1832"/>
      <c r="D1938" s="2" t="str">
        <f t="shared" si="29"/>
        <v>OK</v>
      </c>
    </row>
    <row r="1939" spans="1:5" x14ac:dyDescent="0.2">
      <c r="A1939" s="5">
        <v>1878</v>
      </c>
      <c r="B1939" s="1832">
        <f>'Short-Term Long-Term Debt 24'!E49</f>
        <v>528705</v>
      </c>
      <c r="C1939" s="2" t="s">
        <v>569</v>
      </c>
      <c r="D1939" s="2" t="str">
        <f t="shared" si="29"/>
        <v>Error?</v>
      </c>
    </row>
    <row r="1940" spans="1:5" x14ac:dyDescent="0.2">
      <c r="A1940" s="5">
        <v>1879</v>
      </c>
      <c r="B1940" s="1832">
        <f>'Short-Term Long-Term Debt 24'!F49</f>
        <v>8460000</v>
      </c>
      <c r="C1940" s="2" t="s">
        <v>569</v>
      </c>
      <c r="D1940" s="2" t="str">
        <f t="shared" si="29"/>
        <v>Error?</v>
      </c>
    </row>
    <row r="1941" spans="1:5" x14ac:dyDescent="0.2">
      <c r="A1941" s="10">
        <v>1880</v>
      </c>
      <c r="B1941" s="1832"/>
      <c r="C1941" s="2" t="s">
        <v>569</v>
      </c>
      <c r="D1941" s="2" t="str">
        <f t="shared" si="29"/>
        <v>OK</v>
      </c>
    </row>
    <row r="1942" spans="1:5" x14ac:dyDescent="0.2">
      <c r="A1942" s="10">
        <v>1881</v>
      </c>
      <c r="B1942" s="1832"/>
      <c r="D1942" s="2" t="str">
        <f t="shared" si="29"/>
        <v>OK</v>
      </c>
    </row>
    <row r="1943" spans="1:5" x14ac:dyDescent="0.2">
      <c r="A1943" s="10">
        <v>1882</v>
      </c>
      <c r="B1943" s="1832"/>
      <c r="D1943" s="2" t="str">
        <f t="shared" si="29"/>
        <v>OK</v>
      </c>
    </row>
    <row r="1944" spans="1:5" x14ac:dyDescent="0.2">
      <c r="A1944" s="10">
        <v>1883</v>
      </c>
      <c r="B1944" s="1832"/>
      <c r="D1944" s="2" t="str">
        <f t="shared" si="29"/>
        <v>OK</v>
      </c>
    </row>
    <row r="1945" spans="1:5" x14ac:dyDescent="0.2">
      <c r="A1945" s="10">
        <v>1884</v>
      </c>
      <c r="B1945" s="1832"/>
      <c r="D1945" s="2" t="str">
        <f t="shared" si="29"/>
        <v>OK</v>
      </c>
    </row>
    <row r="1946" spans="1:5" x14ac:dyDescent="0.2">
      <c r="A1946" s="10">
        <v>1885</v>
      </c>
      <c r="B1946" s="1832"/>
      <c r="D1946" s="2" t="str">
        <f t="shared" si="29"/>
        <v>OK</v>
      </c>
    </row>
    <row r="1947" spans="1:5" x14ac:dyDescent="0.2">
      <c r="A1947" s="10">
        <v>1886</v>
      </c>
      <c r="B1947" s="1832"/>
      <c r="D1947" s="2" t="str">
        <f t="shared" si="29"/>
        <v>OK</v>
      </c>
    </row>
    <row r="1948" spans="1:5" x14ac:dyDescent="0.2">
      <c r="A1948" s="5">
        <v>1887</v>
      </c>
      <c r="B1948" s="1832">
        <f>'Rest Tax Levies-Tort Im 25'!G3</f>
        <v>0</v>
      </c>
      <c r="D1948" s="2" t="str">
        <f t="shared" si="29"/>
        <v>Error?</v>
      </c>
    </row>
    <row r="1949" spans="1:5" x14ac:dyDescent="0.2">
      <c r="A1949" s="10">
        <v>1888</v>
      </c>
      <c r="B1949" s="1832"/>
      <c r="D1949" s="2" t="str">
        <f t="shared" si="29"/>
        <v>OK</v>
      </c>
    </row>
    <row r="1950" spans="1:5" x14ac:dyDescent="0.2">
      <c r="A1950" s="5">
        <v>1889</v>
      </c>
      <c r="B1950" s="1832">
        <f>'Rest Tax Levies-Tort Im 25'!G6</f>
        <v>0</v>
      </c>
      <c r="D1950" s="2" t="str">
        <f t="shared" si="29"/>
        <v>Error?</v>
      </c>
    </row>
    <row r="1951" spans="1:5" x14ac:dyDescent="0.2">
      <c r="A1951" s="10">
        <v>1890</v>
      </c>
      <c r="B1951" s="1832"/>
      <c r="D1951" s="2" t="str">
        <f t="shared" si="29"/>
        <v>OK</v>
      </c>
    </row>
    <row r="1952" spans="1:5" x14ac:dyDescent="0.2">
      <c r="A1952" s="10">
        <v>1891</v>
      </c>
      <c r="B1952" s="1832"/>
      <c r="D1952" s="2" t="str">
        <f t="shared" si="29"/>
        <v>OK</v>
      </c>
      <c r="E1952" s="2" t="s">
        <v>134</v>
      </c>
    </row>
    <row r="1953" spans="1:5" x14ac:dyDescent="0.2">
      <c r="A1953" s="5">
        <v>1892</v>
      </c>
      <c r="B1953" s="1832">
        <f>'Rest Tax Levies-Tort Im 25'!G12</f>
        <v>0</v>
      </c>
      <c r="C1953" s="2" t="s">
        <v>569</v>
      </c>
      <c r="D1953" s="2" t="str">
        <f t="shared" si="29"/>
        <v>Error?</v>
      </c>
    </row>
    <row r="1954" spans="1:5" x14ac:dyDescent="0.2">
      <c r="A1954" s="10">
        <v>1893</v>
      </c>
      <c r="B1954" s="1832"/>
      <c r="C1954" s="2" t="s">
        <v>569</v>
      </c>
      <c r="D1954" s="2" t="str">
        <f t="shared" si="29"/>
        <v>OK</v>
      </c>
      <c r="E1954" s="2" t="s">
        <v>134</v>
      </c>
    </row>
    <row r="1955" spans="1:5" x14ac:dyDescent="0.2">
      <c r="A1955" s="5">
        <v>1894</v>
      </c>
      <c r="B1955" s="1832">
        <f>'Rest Tax Levies-Tort Im 25'!G16</f>
        <v>0</v>
      </c>
      <c r="D1955" s="2" t="str">
        <f t="shared" si="29"/>
        <v>Error?</v>
      </c>
    </row>
    <row r="1956" spans="1:5" x14ac:dyDescent="0.2">
      <c r="A1956" s="10">
        <v>1895</v>
      </c>
      <c r="B1956" s="1832"/>
      <c r="D1956" s="2" t="str">
        <f t="shared" si="29"/>
        <v>OK</v>
      </c>
    </row>
    <row r="1957" spans="1:5" x14ac:dyDescent="0.2">
      <c r="A1957" s="5">
        <v>1896</v>
      </c>
      <c r="B1957" s="1832">
        <f>'Rest Tax Levies-Tort Im 25'!G23</f>
        <v>0</v>
      </c>
      <c r="C1957" s="2" t="s">
        <v>569</v>
      </c>
      <c r="D1957" s="2" t="str">
        <f t="shared" si="29"/>
        <v>Error?</v>
      </c>
    </row>
    <row r="1958" spans="1:5" x14ac:dyDescent="0.2">
      <c r="A1958" s="5">
        <v>1897</v>
      </c>
      <c r="B1958" s="1832">
        <f>'Rest Tax Levies-Tort Im 25'!G24</f>
        <v>0</v>
      </c>
      <c r="C1958" s="2" t="s">
        <v>569</v>
      </c>
      <c r="D1958" s="2" t="str">
        <f t="shared" si="29"/>
        <v>Error?</v>
      </c>
    </row>
    <row r="1959" spans="1:5" x14ac:dyDescent="0.2">
      <c r="A1959" s="10">
        <v>1898</v>
      </c>
      <c r="B1959" s="1832"/>
      <c r="D1959" s="2" t="str">
        <f t="shared" si="29"/>
        <v>OK</v>
      </c>
    </row>
    <row r="1960" spans="1:5" x14ac:dyDescent="0.2">
      <c r="A1960" s="10">
        <v>1899</v>
      </c>
      <c r="B1960" s="1832"/>
      <c r="D1960" s="2" t="str">
        <f t="shared" si="29"/>
        <v>OK</v>
      </c>
    </row>
    <row r="1961" spans="1:5" x14ac:dyDescent="0.2">
      <c r="A1961" s="10">
        <v>1900</v>
      </c>
      <c r="B1961" s="1832"/>
      <c r="D1961" s="2" t="str">
        <f t="shared" si="29"/>
        <v>OK</v>
      </c>
    </row>
    <row r="1962" spans="1:5" x14ac:dyDescent="0.2">
      <c r="A1962" s="10">
        <v>1901</v>
      </c>
      <c r="B1962" s="1832"/>
      <c r="D1962" s="2" t="str">
        <f t="shared" si="29"/>
        <v>OK</v>
      </c>
    </row>
    <row r="1963" spans="1:5" x14ac:dyDescent="0.2">
      <c r="A1963" s="10">
        <v>1902</v>
      </c>
      <c r="B1963" s="1832"/>
      <c r="D1963" s="2" t="str">
        <f t="shared" si="29"/>
        <v>OK</v>
      </c>
    </row>
    <row r="1964" spans="1:5" x14ac:dyDescent="0.2">
      <c r="A1964" s="10">
        <v>1903</v>
      </c>
      <c r="B1964" s="1832"/>
      <c r="D1964" s="2" t="str">
        <f t="shared" si="29"/>
        <v>OK</v>
      </c>
    </row>
    <row r="1965" spans="1:5" x14ac:dyDescent="0.2">
      <c r="A1965" s="10">
        <v>1904</v>
      </c>
      <c r="B1965" s="1832"/>
      <c r="D1965" s="2" t="str">
        <f t="shared" si="29"/>
        <v>OK</v>
      </c>
    </row>
    <row r="1966" spans="1:5" x14ac:dyDescent="0.2">
      <c r="A1966" s="10">
        <v>1905</v>
      </c>
      <c r="B1966" s="1832"/>
      <c r="D1966" s="2" t="str">
        <f t="shared" si="29"/>
        <v>OK</v>
      </c>
    </row>
    <row r="1967" spans="1:5" x14ac:dyDescent="0.2">
      <c r="A1967" s="10">
        <v>1906</v>
      </c>
      <c r="B1967" s="1832"/>
      <c r="D1967" s="2" t="str">
        <f t="shared" si="29"/>
        <v>OK</v>
      </c>
    </row>
    <row r="1968" spans="1:5" x14ac:dyDescent="0.2">
      <c r="A1968" s="10">
        <v>1907</v>
      </c>
      <c r="B1968" s="1832"/>
      <c r="D1968" s="2" t="str">
        <f t="shared" si="29"/>
        <v>OK</v>
      </c>
    </row>
    <row r="1969" spans="1:5" x14ac:dyDescent="0.2">
      <c r="A1969" s="10">
        <v>1908</v>
      </c>
      <c r="B1969" s="1832"/>
      <c r="D1969" s="2" t="str">
        <f t="shared" si="29"/>
        <v>OK</v>
      </c>
    </row>
    <row r="1970" spans="1:5" x14ac:dyDescent="0.2">
      <c r="A1970" s="10">
        <v>1909</v>
      </c>
      <c r="B1970" s="1832"/>
      <c r="D1970" s="2" t="str">
        <f t="shared" si="29"/>
        <v>OK</v>
      </c>
    </row>
    <row r="1971" spans="1:5" x14ac:dyDescent="0.2">
      <c r="A1971" s="5">
        <v>1910</v>
      </c>
      <c r="B1971" s="1832">
        <f>'Rest Tax Levies-Tort Im 25'!H3</f>
        <v>0</v>
      </c>
      <c r="D1971" s="2" t="str">
        <f t="shared" si="29"/>
        <v>Error?</v>
      </c>
    </row>
    <row r="1972" spans="1:5" x14ac:dyDescent="0.2">
      <c r="A1972" s="5">
        <v>1911</v>
      </c>
      <c r="B1972" s="1832">
        <f>'Rest Tax Levies-Tort Im 25'!H5</f>
        <v>34800</v>
      </c>
      <c r="D1972" s="2" t="str">
        <f t="shared" si="29"/>
        <v>Error?</v>
      </c>
    </row>
    <row r="1973" spans="1:5" x14ac:dyDescent="0.2">
      <c r="A1973" s="5">
        <v>1912</v>
      </c>
      <c r="B1973" s="1832">
        <f>'Rest Tax Levies-Tort Im 25'!H6</f>
        <v>0</v>
      </c>
      <c r="D1973" s="2" t="str">
        <f t="shared" si="29"/>
        <v>Error?</v>
      </c>
    </row>
    <row r="1974" spans="1:5" x14ac:dyDescent="0.2">
      <c r="A1974" s="5">
        <v>1913</v>
      </c>
      <c r="B1974" s="1832">
        <f>'Rest Tax Levies-Tort Im 25'!H10</f>
        <v>0</v>
      </c>
      <c r="D1974" s="2" t="str">
        <f t="shared" si="29"/>
        <v>Error?</v>
      </c>
    </row>
    <row r="1975" spans="1:5" x14ac:dyDescent="0.2">
      <c r="A1975" s="10">
        <v>1914</v>
      </c>
      <c r="B1975" s="1832"/>
      <c r="D1975" s="2" t="str">
        <f t="shared" si="29"/>
        <v>OK</v>
      </c>
    </row>
    <row r="1976" spans="1:5" x14ac:dyDescent="0.2">
      <c r="A1976" s="10">
        <v>1915</v>
      </c>
      <c r="B1976" s="1832"/>
      <c r="D1976" s="2" t="str">
        <f t="shared" si="29"/>
        <v>OK</v>
      </c>
      <c r="E1976" s="2" t="s">
        <v>134</v>
      </c>
    </row>
    <row r="1977" spans="1:5" x14ac:dyDescent="0.2">
      <c r="A1977" s="5">
        <v>1916</v>
      </c>
      <c r="B1977" s="1832">
        <f>'Rest Tax Levies-Tort Im 25'!H12</f>
        <v>34800</v>
      </c>
      <c r="C1977" s="2" t="s">
        <v>569</v>
      </c>
      <c r="D1977" s="2" t="str">
        <f t="shared" si="29"/>
        <v>Error?</v>
      </c>
    </row>
    <row r="1978" spans="1:5" x14ac:dyDescent="0.2">
      <c r="A1978" s="10">
        <v>1917</v>
      </c>
      <c r="B1978" s="1832"/>
      <c r="C1978" s="2" t="s">
        <v>569</v>
      </c>
      <c r="D1978" s="2" t="str">
        <f t="shared" si="29"/>
        <v>OK</v>
      </c>
      <c r="E1978" s="2" t="s">
        <v>134</v>
      </c>
    </row>
    <row r="1979" spans="1:5" x14ac:dyDescent="0.2">
      <c r="A1979" s="5">
        <v>1918</v>
      </c>
      <c r="B1979" s="1832">
        <f>'Rest Tax Levies-Tort Im 25'!H15</f>
        <v>0</v>
      </c>
      <c r="D1979" s="2" t="str">
        <f t="shared" si="29"/>
        <v>Error?</v>
      </c>
    </row>
    <row r="1980" spans="1:5" x14ac:dyDescent="0.2">
      <c r="A1980" s="5">
        <v>1919</v>
      </c>
      <c r="B1980" s="1832">
        <f>'Rest Tax Levies-Tort Im 25'!H22</f>
        <v>0</v>
      </c>
      <c r="D1980" s="2" t="str">
        <f t="shared" si="29"/>
        <v>Error?</v>
      </c>
    </row>
    <row r="1981" spans="1:5" x14ac:dyDescent="0.2">
      <c r="A1981" s="10">
        <v>1920</v>
      </c>
      <c r="B1981" s="1832"/>
      <c r="D1981" s="2" t="str">
        <f t="shared" si="29"/>
        <v>OK</v>
      </c>
      <c r="E1981" s="2" t="s">
        <v>134</v>
      </c>
    </row>
    <row r="1982" spans="1:5" x14ac:dyDescent="0.2">
      <c r="A1982" s="5">
        <v>1921</v>
      </c>
      <c r="B1982" s="1832">
        <f>'Rest Tax Levies-Tort Im 25'!H23</f>
        <v>34800</v>
      </c>
      <c r="C1982" s="2" t="s">
        <v>569</v>
      </c>
      <c r="D1982" s="2" t="str">
        <f t="shared" si="29"/>
        <v>Error?</v>
      </c>
    </row>
    <row r="1983" spans="1:5" x14ac:dyDescent="0.2">
      <c r="A1983" s="5">
        <v>1922</v>
      </c>
      <c r="B1983" s="1832">
        <f>'Rest Tax Levies-Tort Im 25'!H24</f>
        <v>0</v>
      </c>
      <c r="C1983" s="2" t="s">
        <v>569</v>
      </c>
      <c r="D1983" s="2" t="str">
        <f t="shared" ref="D1983:D2046" si="30">IF(ISBLANK(B1983),"OK",IF(A1983-B1983=0,"OK","Error?"))</f>
        <v>Error?</v>
      </c>
    </row>
    <row r="1984" spans="1:5" x14ac:dyDescent="0.2">
      <c r="A1984" s="5">
        <v>1923</v>
      </c>
      <c r="B1984" s="1832">
        <f>'Rest Tax Levies-Tort Im 25'!I3</f>
        <v>0</v>
      </c>
      <c r="D1984" s="2" t="str">
        <f t="shared" si="30"/>
        <v>Error?</v>
      </c>
    </row>
    <row r="1985" spans="1:5" x14ac:dyDescent="0.2">
      <c r="A1985" s="5">
        <v>1924</v>
      </c>
      <c r="B1985" s="1832">
        <f>'Rest Tax Levies-Tort Im 25'!I5</f>
        <v>0</v>
      </c>
      <c r="D1985" s="2" t="str">
        <f t="shared" si="30"/>
        <v>Error?</v>
      </c>
    </row>
    <row r="1986" spans="1:5" x14ac:dyDescent="0.2">
      <c r="A1986" s="5">
        <v>1925</v>
      </c>
      <c r="B1986" s="1832">
        <f>'Rest Tax Levies-Tort Im 25'!I6</f>
        <v>0</v>
      </c>
      <c r="D1986" s="2" t="str">
        <f t="shared" si="30"/>
        <v>Error?</v>
      </c>
    </row>
    <row r="1987" spans="1:5" x14ac:dyDescent="0.2">
      <c r="A1987" s="5">
        <v>1926</v>
      </c>
      <c r="B1987" s="1832">
        <f>'Rest Tax Levies-Tort Im 25'!I11</f>
        <v>0</v>
      </c>
      <c r="D1987" s="2" t="str">
        <f t="shared" si="30"/>
        <v>Error?</v>
      </c>
    </row>
    <row r="1988" spans="1:5" x14ac:dyDescent="0.2">
      <c r="A1988" s="5">
        <v>1927</v>
      </c>
      <c r="B1988" s="1832">
        <f>'Rest Tax Levies-Tort Im 25'!I10</f>
        <v>0</v>
      </c>
      <c r="D1988" s="2" t="str">
        <f t="shared" si="30"/>
        <v>Error?</v>
      </c>
    </row>
    <row r="1989" spans="1:5" x14ac:dyDescent="0.2">
      <c r="A1989" s="10">
        <v>1928</v>
      </c>
      <c r="B1989" s="1832"/>
      <c r="D1989" s="2" t="str">
        <f t="shared" si="30"/>
        <v>OK</v>
      </c>
      <c r="E1989" s="2" t="s">
        <v>134</v>
      </c>
    </row>
    <row r="1990" spans="1:5" x14ac:dyDescent="0.2">
      <c r="A1990" s="5">
        <v>1929</v>
      </c>
      <c r="B1990" s="1832">
        <f>'Rest Tax Levies-Tort Im 25'!I12</f>
        <v>0</v>
      </c>
      <c r="C1990" s="2" t="s">
        <v>569</v>
      </c>
      <c r="D1990" s="2" t="str">
        <f t="shared" si="30"/>
        <v>Error?</v>
      </c>
    </row>
    <row r="1991" spans="1:5" x14ac:dyDescent="0.2">
      <c r="A1991" s="10">
        <v>1930</v>
      </c>
      <c r="B1991" s="1832"/>
      <c r="C1991" s="2" t="s">
        <v>569</v>
      </c>
      <c r="D1991" s="2" t="str">
        <f t="shared" si="30"/>
        <v>OK</v>
      </c>
      <c r="E1991" s="2" t="s">
        <v>134</v>
      </c>
    </row>
    <row r="1992" spans="1:5" x14ac:dyDescent="0.2">
      <c r="A1992" s="5">
        <v>1931</v>
      </c>
      <c r="B1992" s="1832">
        <f>'Rest Tax Levies-Tort Im 25'!I15</f>
        <v>0</v>
      </c>
      <c r="D1992" s="2" t="str">
        <f t="shared" si="30"/>
        <v>Error?</v>
      </c>
    </row>
    <row r="1993" spans="1:5" x14ac:dyDescent="0.2">
      <c r="A1993" s="5">
        <v>1932</v>
      </c>
      <c r="B1993" s="1832">
        <f>'Rest Tax Levies-Tort Im 25'!I22</f>
        <v>0</v>
      </c>
      <c r="D1993" s="2" t="str">
        <f t="shared" si="30"/>
        <v>Error?</v>
      </c>
    </row>
    <row r="1994" spans="1:5" x14ac:dyDescent="0.2">
      <c r="A1994" s="10">
        <v>1933</v>
      </c>
      <c r="B1994" s="1832"/>
      <c r="D1994" s="2" t="str">
        <f t="shared" si="30"/>
        <v>OK</v>
      </c>
      <c r="E1994" s="2" t="s">
        <v>134</v>
      </c>
    </row>
    <row r="1995" spans="1:5" x14ac:dyDescent="0.2">
      <c r="A1995" s="5">
        <v>1934</v>
      </c>
      <c r="B1995" s="1832">
        <f>'Rest Tax Levies-Tort Im 25'!I23</f>
        <v>0</v>
      </c>
      <c r="C1995" s="2" t="s">
        <v>569</v>
      </c>
      <c r="D1995" s="2" t="str">
        <f t="shared" si="30"/>
        <v>Error?</v>
      </c>
    </row>
    <row r="1996" spans="1:5" x14ac:dyDescent="0.2">
      <c r="A1996" s="5">
        <v>1935</v>
      </c>
      <c r="B1996" s="1832">
        <f>'Rest Tax Levies-Tort Im 25'!I24</f>
        <v>0</v>
      </c>
      <c r="C1996" s="2" t="s">
        <v>569</v>
      </c>
      <c r="D1996" s="2" t="str">
        <f t="shared" si="30"/>
        <v>Error?</v>
      </c>
    </row>
    <row r="1997" spans="1:5" x14ac:dyDescent="0.2">
      <c r="A1997" s="10">
        <v>1936</v>
      </c>
      <c r="B1997" s="1832"/>
      <c r="D1997" s="2" t="str">
        <f t="shared" si="30"/>
        <v>OK</v>
      </c>
    </row>
    <row r="1998" spans="1:5" x14ac:dyDescent="0.2">
      <c r="A1998" s="10">
        <v>1937</v>
      </c>
      <c r="B1998" s="1832"/>
      <c r="D1998" s="2" t="str">
        <f t="shared" si="30"/>
        <v>OK</v>
      </c>
    </row>
    <row r="1999" spans="1:5" x14ac:dyDescent="0.2">
      <c r="A1999" s="10">
        <v>1938</v>
      </c>
      <c r="B1999" s="1832"/>
      <c r="D1999" s="2" t="str">
        <f t="shared" si="30"/>
        <v>OK</v>
      </c>
    </row>
    <row r="2000" spans="1:5" x14ac:dyDescent="0.2">
      <c r="A2000" s="10">
        <v>1939</v>
      </c>
      <c r="B2000" s="1832"/>
      <c r="D2000" s="2" t="str">
        <f t="shared" si="30"/>
        <v>OK</v>
      </c>
    </row>
    <row r="2001" spans="1:4" x14ac:dyDescent="0.2">
      <c r="A2001" s="10">
        <v>1940</v>
      </c>
      <c r="B2001" s="1832"/>
      <c r="D2001" s="2" t="str">
        <f t="shared" si="30"/>
        <v>OK</v>
      </c>
    </row>
    <row r="2002" spans="1:4" x14ac:dyDescent="0.2">
      <c r="A2002" s="10">
        <v>1941</v>
      </c>
      <c r="B2002" s="1832"/>
      <c r="D2002" s="2" t="str">
        <f t="shared" si="30"/>
        <v>OK</v>
      </c>
    </row>
    <row r="2003" spans="1:4" x14ac:dyDescent="0.2">
      <c r="A2003" s="10">
        <v>1942</v>
      </c>
      <c r="B2003" s="1832"/>
      <c r="D2003" s="2" t="str">
        <f t="shared" si="30"/>
        <v>OK</v>
      </c>
    </row>
    <row r="2004" spans="1:4" x14ac:dyDescent="0.2">
      <c r="A2004" s="10">
        <v>1943</v>
      </c>
      <c r="B2004" s="1832"/>
      <c r="D2004" s="2" t="str">
        <f t="shared" si="30"/>
        <v>OK</v>
      </c>
    </row>
    <row r="2005" spans="1:4" x14ac:dyDescent="0.2">
      <c r="A2005" s="10">
        <v>1944</v>
      </c>
      <c r="B2005" s="1832"/>
      <c r="D2005" s="2" t="str">
        <f t="shared" si="30"/>
        <v>OK</v>
      </c>
    </row>
    <row r="2006" spans="1:4" x14ac:dyDescent="0.2">
      <c r="A2006" s="10">
        <v>1945</v>
      </c>
      <c r="B2006" s="1832"/>
      <c r="D2006" s="2" t="str">
        <f t="shared" si="30"/>
        <v>OK</v>
      </c>
    </row>
    <row r="2007" spans="1:4" x14ac:dyDescent="0.2">
      <c r="A2007" s="10">
        <v>1946</v>
      </c>
      <c r="B2007" s="1832"/>
      <c r="D2007" s="2" t="str">
        <f t="shared" si="30"/>
        <v>OK</v>
      </c>
    </row>
    <row r="2008" spans="1:4" x14ac:dyDescent="0.2">
      <c r="A2008" s="5">
        <v>1947</v>
      </c>
      <c r="B2008" s="1832">
        <f>'Cap Outlay Deprec 26'!C5</f>
        <v>56972</v>
      </c>
      <c r="D2008" s="2" t="str">
        <f t="shared" si="30"/>
        <v>Error?</v>
      </c>
    </row>
    <row r="2009" spans="1:4" x14ac:dyDescent="0.2">
      <c r="A2009" s="5">
        <v>1948</v>
      </c>
      <c r="B2009" s="1832">
        <f>'Cap Outlay Deprec 26'!C8</f>
        <v>5467040</v>
      </c>
      <c r="D2009" s="2" t="str">
        <f t="shared" si="30"/>
        <v>Error?</v>
      </c>
    </row>
    <row r="2010" spans="1:4" x14ac:dyDescent="0.2">
      <c r="A2010" s="5">
        <v>1949</v>
      </c>
      <c r="B2010" s="1832">
        <f>'Cap Outlay Deprec 26'!C10</f>
        <v>1688550</v>
      </c>
      <c r="D2010" s="2" t="str">
        <f t="shared" si="30"/>
        <v>Error?</v>
      </c>
    </row>
    <row r="2011" spans="1:4" x14ac:dyDescent="0.2">
      <c r="A2011" s="5">
        <v>1950</v>
      </c>
      <c r="B2011" s="1832">
        <f>'Cap Outlay Deprec 26'!C12</f>
        <v>2643583</v>
      </c>
      <c r="D2011" s="2" t="str">
        <f t="shared" si="30"/>
        <v>Error?</v>
      </c>
    </row>
    <row r="2012" spans="1:4" x14ac:dyDescent="0.2">
      <c r="A2012" s="5">
        <v>1951</v>
      </c>
      <c r="B2012" s="1832">
        <f>'Cap Outlay Deprec 26'!C13</f>
        <v>1380133</v>
      </c>
      <c r="D2012" s="2" t="str">
        <f t="shared" si="30"/>
        <v>Error?</v>
      </c>
    </row>
    <row r="2013" spans="1:4" x14ac:dyDescent="0.2">
      <c r="A2013" s="5">
        <v>1952</v>
      </c>
      <c r="B2013" s="1832">
        <f>'Cap Outlay Deprec 26'!C16</f>
        <v>11256201</v>
      </c>
      <c r="C2013" s="2" t="s">
        <v>569</v>
      </c>
      <c r="D2013" s="2" t="str">
        <f t="shared" si="30"/>
        <v>Error?</v>
      </c>
    </row>
    <row r="2014" spans="1:4" x14ac:dyDescent="0.2">
      <c r="A2014" s="5">
        <v>1953</v>
      </c>
      <c r="B2014" s="1832">
        <f>'Cap Outlay Deprec 26'!D5</f>
        <v>0</v>
      </c>
      <c r="D2014" s="2" t="str">
        <f t="shared" si="30"/>
        <v>Error?</v>
      </c>
    </row>
    <row r="2015" spans="1:4" x14ac:dyDescent="0.2">
      <c r="A2015" s="5">
        <v>1954</v>
      </c>
      <c r="B2015" s="1832">
        <f>'Cap Outlay Deprec 26'!D8</f>
        <v>1884813</v>
      </c>
      <c r="D2015" s="2" t="str">
        <f t="shared" si="30"/>
        <v>Error?</v>
      </c>
    </row>
    <row r="2016" spans="1:4" x14ac:dyDescent="0.2">
      <c r="A2016" s="5">
        <v>1955</v>
      </c>
      <c r="B2016" s="1832">
        <f>'Cap Outlay Deprec 26'!D10</f>
        <v>57798</v>
      </c>
      <c r="D2016" s="2" t="str">
        <f t="shared" si="30"/>
        <v>Error?</v>
      </c>
    </row>
    <row r="2017" spans="1:4" x14ac:dyDescent="0.2">
      <c r="A2017" s="5">
        <v>1956</v>
      </c>
      <c r="B2017" s="1832">
        <f>'Cap Outlay Deprec 26'!D12</f>
        <v>71268</v>
      </c>
      <c r="D2017" s="2" t="str">
        <f t="shared" si="30"/>
        <v>Error?</v>
      </c>
    </row>
    <row r="2018" spans="1:4" x14ac:dyDescent="0.2">
      <c r="A2018" s="5">
        <v>1957</v>
      </c>
      <c r="B2018" s="1832">
        <f>'Cap Outlay Deprec 26'!D13</f>
        <v>2163</v>
      </c>
      <c r="D2018" s="2" t="str">
        <f t="shared" si="30"/>
        <v>Error?</v>
      </c>
    </row>
    <row r="2019" spans="1:4" x14ac:dyDescent="0.2">
      <c r="A2019" s="5">
        <v>1958</v>
      </c>
      <c r="B2019" s="1832">
        <f>'Cap Outlay Deprec 26'!D16</f>
        <v>2016042</v>
      </c>
      <c r="C2019" s="2" t="s">
        <v>569</v>
      </c>
      <c r="D2019" s="2" t="str">
        <f t="shared" si="30"/>
        <v>Error?</v>
      </c>
    </row>
    <row r="2020" spans="1:4" x14ac:dyDescent="0.2">
      <c r="A2020" s="5">
        <v>1959</v>
      </c>
      <c r="B2020" s="1832">
        <f>'Cap Outlay Deprec 26'!E5</f>
        <v>0</v>
      </c>
      <c r="D2020" s="2" t="str">
        <f t="shared" si="30"/>
        <v>Error?</v>
      </c>
    </row>
    <row r="2021" spans="1:4" x14ac:dyDescent="0.2">
      <c r="A2021" s="5">
        <v>1960</v>
      </c>
      <c r="B2021" s="1832">
        <f>'Cap Outlay Deprec 26'!E8</f>
        <v>0</v>
      </c>
      <c r="D2021" s="2" t="str">
        <f t="shared" si="30"/>
        <v>Error?</v>
      </c>
    </row>
    <row r="2022" spans="1:4" x14ac:dyDescent="0.2">
      <c r="A2022" s="5">
        <v>1961</v>
      </c>
      <c r="B2022" s="1832">
        <f>'Cap Outlay Deprec 26'!E10</f>
        <v>0</v>
      </c>
      <c r="D2022" s="2" t="str">
        <f t="shared" si="30"/>
        <v>Error?</v>
      </c>
    </row>
    <row r="2023" spans="1:4" x14ac:dyDescent="0.2">
      <c r="A2023" s="5">
        <v>1962</v>
      </c>
      <c r="B2023" s="1832">
        <f>'Cap Outlay Deprec 26'!E12</f>
        <v>0</v>
      </c>
      <c r="D2023" s="2" t="str">
        <f t="shared" si="30"/>
        <v>Error?</v>
      </c>
    </row>
    <row r="2024" spans="1:4" x14ac:dyDescent="0.2">
      <c r="A2024" s="5">
        <v>1963</v>
      </c>
      <c r="B2024" s="1832">
        <f>'Cap Outlay Deprec 26'!E13</f>
        <v>0</v>
      </c>
      <c r="D2024" s="2" t="str">
        <f t="shared" si="30"/>
        <v>Error?</v>
      </c>
    </row>
    <row r="2025" spans="1:4" x14ac:dyDescent="0.2">
      <c r="A2025" s="5">
        <v>1964</v>
      </c>
      <c r="B2025" s="1832">
        <f>'Cap Outlay Deprec 26'!E16</f>
        <v>19923</v>
      </c>
      <c r="C2025" s="2" t="s">
        <v>569</v>
      </c>
      <c r="D2025" s="2" t="str">
        <f t="shared" si="30"/>
        <v>Error?</v>
      </c>
    </row>
    <row r="2026" spans="1:4" x14ac:dyDescent="0.2">
      <c r="A2026" s="5">
        <v>1965</v>
      </c>
      <c r="B2026" s="1832">
        <f>'Cap Outlay Deprec 26'!F5</f>
        <v>56972</v>
      </c>
      <c r="C2026" s="2" t="s">
        <v>569</v>
      </c>
      <c r="D2026" s="2" t="str">
        <f t="shared" si="30"/>
        <v>Error?</v>
      </c>
    </row>
    <row r="2027" spans="1:4" x14ac:dyDescent="0.2">
      <c r="A2027" s="5">
        <v>1966</v>
      </c>
      <c r="B2027" s="1832">
        <f>'Cap Outlay Deprec 26'!F8</f>
        <v>7351853</v>
      </c>
      <c r="C2027" s="2" t="s">
        <v>569</v>
      </c>
      <c r="D2027" s="2" t="str">
        <f t="shared" si="30"/>
        <v>Error?</v>
      </c>
    </row>
    <row r="2028" spans="1:4" x14ac:dyDescent="0.2">
      <c r="A2028" s="5">
        <v>1967</v>
      </c>
      <c r="B2028" s="1832">
        <f>'Cap Outlay Deprec 26'!F10</f>
        <v>1746348</v>
      </c>
      <c r="C2028" s="2" t="s">
        <v>569</v>
      </c>
      <c r="D2028" s="2" t="str">
        <f t="shared" si="30"/>
        <v>Error?</v>
      </c>
    </row>
    <row r="2029" spans="1:4" x14ac:dyDescent="0.2">
      <c r="A2029" s="5">
        <v>1968</v>
      </c>
      <c r="B2029" s="1832">
        <f>'Cap Outlay Deprec 26'!F12</f>
        <v>2714851</v>
      </c>
      <c r="C2029" s="2" t="s">
        <v>569</v>
      </c>
      <c r="D2029" s="2" t="str">
        <f t="shared" si="30"/>
        <v>Error?</v>
      </c>
    </row>
    <row r="2030" spans="1:4" x14ac:dyDescent="0.2">
      <c r="A2030" s="5">
        <v>1969</v>
      </c>
      <c r="B2030" s="1832">
        <f>'Cap Outlay Deprec 26'!F13</f>
        <v>1382296</v>
      </c>
      <c r="C2030" s="2" t="s">
        <v>569</v>
      </c>
      <c r="D2030" s="2" t="str">
        <f t="shared" si="30"/>
        <v>Error?</v>
      </c>
    </row>
    <row r="2031" spans="1:4" x14ac:dyDescent="0.2">
      <c r="A2031" s="5">
        <v>1970</v>
      </c>
      <c r="B2031" s="1832">
        <f>'Cap Outlay Deprec 26'!F16</f>
        <v>13252320</v>
      </c>
      <c r="C2031" s="2" t="s">
        <v>569</v>
      </c>
      <c r="D2031" s="2" t="str">
        <f t="shared" si="30"/>
        <v>Error?</v>
      </c>
    </row>
    <row r="2032" spans="1:4" x14ac:dyDescent="0.2">
      <c r="A2032" s="10">
        <v>1971</v>
      </c>
      <c r="B2032" s="1832"/>
      <c r="D2032" s="2" t="str">
        <f t="shared" si="30"/>
        <v>OK</v>
      </c>
    </row>
    <row r="2033" spans="1:4" x14ac:dyDescent="0.2">
      <c r="A2033" s="5">
        <v>1972</v>
      </c>
      <c r="B2033" s="1832">
        <f>'Cap Outlay Deprec 26'!H8</f>
        <v>3788545</v>
      </c>
      <c r="D2033" s="2" t="str">
        <f t="shared" si="30"/>
        <v>Error?</v>
      </c>
    </row>
    <row r="2034" spans="1:4" x14ac:dyDescent="0.2">
      <c r="A2034" s="5">
        <v>1973</v>
      </c>
      <c r="B2034" s="1832">
        <f>'Cap Outlay Deprec 26'!H10</f>
        <v>586576</v>
      </c>
      <c r="D2034" s="2" t="str">
        <f t="shared" si="30"/>
        <v>Error?</v>
      </c>
    </row>
    <row r="2035" spans="1:4" x14ac:dyDescent="0.2">
      <c r="A2035" s="5">
        <v>1974</v>
      </c>
      <c r="B2035" s="1832">
        <f>'Cap Outlay Deprec 26'!H12</f>
        <v>2177771</v>
      </c>
      <c r="D2035" s="2" t="str">
        <f t="shared" si="30"/>
        <v>Error?</v>
      </c>
    </row>
    <row r="2036" spans="1:4" x14ac:dyDescent="0.2">
      <c r="A2036" s="5">
        <v>1975</v>
      </c>
      <c r="B2036" s="1832">
        <f>'Cap Outlay Deprec 26'!H13</f>
        <v>1317324</v>
      </c>
      <c r="D2036" s="2" t="str">
        <f t="shared" si="30"/>
        <v>Error?</v>
      </c>
    </row>
    <row r="2037" spans="1:4" x14ac:dyDescent="0.2">
      <c r="A2037" s="5">
        <v>1976</v>
      </c>
      <c r="B2037" s="1832">
        <f>'Cap Outlay Deprec 26'!H16</f>
        <v>7870216</v>
      </c>
      <c r="C2037" s="2" t="s">
        <v>569</v>
      </c>
      <c r="D2037" s="2" t="str">
        <f t="shared" si="30"/>
        <v>Error?</v>
      </c>
    </row>
    <row r="2038" spans="1:4" x14ac:dyDescent="0.2">
      <c r="A2038" s="10">
        <v>1977</v>
      </c>
      <c r="B2038" s="1832"/>
      <c r="D2038" s="2" t="str">
        <f t="shared" si="30"/>
        <v>OK</v>
      </c>
    </row>
    <row r="2039" spans="1:4" x14ac:dyDescent="0.2">
      <c r="A2039" s="5">
        <v>1978</v>
      </c>
      <c r="B2039" s="1832">
        <f>'Cap Outlay Deprec 26'!I8</f>
        <v>109007</v>
      </c>
      <c r="D2039" s="2" t="str">
        <f t="shared" si="30"/>
        <v>Error?</v>
      </c>
    </row>
    <row r="2040" spans="1:4" x14ac:dyDescent="0.2">
      <c r="A2040" s="5">
        <v>1979</v>
      </c>
      <c r="B2040" s="1832">
        <f>'Cap Outlay Deprec 26'!I10</f>
        <v>83389</v>
      </c>
      <c r="D2040" s="2" t="str">
        <f t="shared" si="30"/>
        <v>Error?</v>
      </c>
    </row>
    <row r="2041" spans="1:4" x14ac:dyDescent="0.2">
      <c r="A2041" s="5">
        <v>1980</v>
      </c>
      <c r="B2041" s="1832">
        <f>'Cap Outlay Deprec 26'!I12</f>
        <v>110758</v>
      </c>
      <c r="D2041" s="2" t="str">
        <f t="shared" si="30"/>
        <v>Error?</v>
      </c>
    </row>
    <row r="2042" spans="1:4" x14ac:dyDescent="0.2">
      <c r="A2042" s="5">
        <v>1981</v>
      </c>
      <c r="B2042" s="1832">
        <f>'Cap Outlay Deprec 26'!I13</f>
        <v>17769</v>
      </c>
      <c r="D2042" s="2" t="str">
        <f t="shared" si="30"/>
        <v>Error?</v>
      </c>
    </row>
    <row r="2043" spans="1:4" x14ac:dyDescent="0.2">
      <c r="A2043" s="5">
        <v>1982</v>
      </c>
      <c r="B2043" s="1832">
        <f>'Cap Outlay Deprec 26'!I16</f>
        <v>320923</v>
      </c>
      <c r="C2043" s="2" t="s">
        <v>569</v>
      </c>
      <c r="D2043" s="2" t="str">
        <f t="shared" si="30"/>
        <v>Error?</v>
      </c>
    </row>
    <row r="2044" spans="1:4" x14ac:dyDescent="0.2">
      <c r="A2044" s="10">
        <v>1983</v>
      </c>
      <c r="B2044" s="1832"/>
      <c r="D2044" s="2" t="str">
        <f t="shared" si="30"/>
        <v>OK</v>
      </c>
    </row>
    <row r="2045" spans="1:4" x14ac:dyDescent="0.2">
      <c r="A2045" s="5">
        <v>1984</v>
      </c>
      <c r="B2045" s="1832">
        <f>'Cap Outlay Deprec 26'!J8</f>
        <v>0</v>
      </c>
      <c r="D2045" s="2" t="str">
        <f t="shared" si="30"/>
        <v>Error?</v>
      </c>
    </row>
    <row r="2046" spans="1:4" x14ac:dyDescent="0.2">
      <c r="A2046" s="5">
        <v>1985</v>
      </c>
      <c r="B2046" s="1832">
        <f>'Cap Outlay Deprec 26'!J10</f>
        <v>0</v>
      </c>
      <c r="D2046" s="2" t="str">
        <f t="shared" si="30"/>
        <v>Error?</v>
      </c>
    </row>
    <row r="2047" spans="1:4" x14ac:dyDescent="0.2">
      <c r="A2047" s="5">
        <v>1986</v>
      </c>
      <c r="B2047" s="1832">
        <f>'Cap Outlay Deprec 26'!J12</f>
        <v>0</v>
      </c>
      <c r="D2047" s="2" t="str">
        <f t="shared" ref="D2047:D2110" si="31">IF(ISBLANK(B2047),"OK",IF(A2047-B2047=0,"OK","Error?"))</f>
        <v>Error?</v>
      </c>
    </row>
    <row r="2048" spans="1:4" x14ac:dyDescent="0.2">
      <c r="A2048" s="5">
        <v>1987</v>
      </c>
      <c r="B2048" s="1832">
        <f>'Cap Outlay Deprec 26'!J13</f>
        <v>0</v>
      </c>
      <c r="D2048" s="2" t="str">
        <f t="shared" si="31"/>
        <v>Error?</v>
      </c>
    </row>
    <row r="2049" spans="1:4" x14ac:dyDescent="0.2">
      <c r="A2049" s="5">
        <v>1988</v>
      </c>
      <c r="B2049" s="1832">
        <f>'Cap Outlay Deprec 26'!J16</f>
        <v>0</v>
      </c>
      <c r="C2049" s="2" t="s">
        <v>569</v>
      </c>
      <c r="D2049" s="2" t="str">
        <f t="shared" si="31"/>
        <v>Error?</v>
      </c>
    </row>
    <row r="2050" spans="1:4" x14ac:dyDescent="0.2">
      <c r="A2050" s="10">
        <v>1989</v>
      </c>
      <c r="B2050" s="1832"/>
      <c r="D2050" s="2" t="str">
        <f t="shared" si="31"/>
        <v>OK</v>
      </c>
    </row>
    <row r="2051" spans="1:4" x14ac:dyDescent="0.2">
      <c r="A2051" s="5">
        <v>1990</v>
      </c>
      <c r="B2051" s="1832">
        <f>'Cap Outlay Deprec 26'!K8</f>
        <v>3897552</v>
      </c>
      <c r="C2051" s="2" t="s">
        <v>569</v>
      </c>
      <c r="D2051" s="2" t="str">
        <f t="shared" si="31"/>
        <v>Error?</v>
      </c>
    </row>
    <row r="2052" spans="1:4" x14ac:dyDescent="0.2">
      <c r="A2052" s="5">
        <v>1991</v>
      </c>
      <c r="B2052" s="1832">
        <f>'Cap Outlay Deprec 26'!K10</f>
        <v>669965</v>
      </c>
      <c r="C2052" s="2" t="s">
        <v>569</v>
      </c>
      <c r="D2052" s="2" t="str">
        <f t="shared" si="31"/>
        <v>Error?</v>
      </c>
    </row>
    <row r="2053" spans="1:4" x14ac:dyDescent="0.2">
      <c r="A2053" s="5">
        <v>1992</v>
      </c>
      <c r="B2053" s="1832">
        <f>'Cap Outlay Deprec 26'!K12</f>
        <v>2288529</v>
      </c>
      <c r="C2053" s="2" t="s">
        <v>569</v>
      </c>
      <c r="D2053" s="2" t="str">
        <f t="shared" si="31"/>
        <v>Error?</v>
      </c>
    </row>
    <row r="2054" spans="1:4" x14ac:dyDescent="0.2">
      <c r="A2054" s="5">
        <v>1993</v>
      </c>
      <c r="B2054" s="1832">
        <f>'Cap Outlay Deprec 26'!K13</f>
        <v>1335093</v>
      </c>
      <c r="C2054" s="2" t="s">
        <v>569</v>
      </c>
      <c r="D2054" s="2" t="str">
        <f t="shared" si="31"/>
        <v>Error?</v>
      </c>
    </row>
    <row r="2055" spans="1:4" x14ac:dyDescent="0.2">
      <c r="A2055" s="5">
        <v>1994</v>
      </c>
      <c r="B2055" s="1832">
        <f>'Cap Outlay Deprec 26'!K16</f>
        <v>8191139</v>
      </c>
      <c r="C2055" s="2" t="s">
        <v>569</v>
      </c>
      <c r="D2055" s="2" t="str">
        <f t="shared" si="31"/>
        <v>Error?</v>
      </c>
    </row>
    <row r="2056" spans="1:4" x14ac:dyDescent="0.2">
      <c r="A2056" s="5">
        <v>1995</v>
      </c>
      <c r="B2056" s="1832">
        <f>'Cap Outlay Deprec 26'!L5</f>
        <v>56972</v>
      </c>
      <c r="C2056" s="2" t="s">
        <v>569</v>
      </c>
      <c r="D2056" s="2" t="str">
        <f t="shared" si="31"/>
        <v>Error?</v>
      </c>
    </row>
    <row r="2057" spans="1:4" x14ac:dyDescent="0.2">
      <c r="A2057" s="5">
        <v>1996</v>
      </c>
      <c r="B2057" s="1832">
        <f>'Cap Outlay Deprec 26'!L8</f>
        <v>3454301</v>
      </c>
      <c r="C2057" s="2" t="s">
        <v>569</v>
      </c>
      <c r="D2057" s="2" t="str">
        <f t="shared" si="31"/>
        <v>Error?</v>
      </c>
    </row>
    <row r="2058" spans="1:4" x14ac:dyDescent="0.2">
      <c r="A2058" s="5">
        <v>1997</v>
      </c>
      <c r="B2058" s="1832">
        <f>'Cap Outlay Deprec 26'!L10</f>
        <v>1076383</v>
      </c>
      <c r="C2058" s="2" t="s">
        <v>569</v>
      </c>
      <c r="D2058" s="2" t="str">
        <f t="shared" si="31"/>
        <v>Error?</v>
      </c>
    </row>
    <row r="2059" spans="1:4" x14ac:dyDescent="0.2">
      <c r="A2059" s="5">
        <v>1998</v>
      </c>
      <c r="B2059" s="1832">
        <f>'Cap Outlay Deprec 26'!L12</f>
        <v>426322</v>
      </c>
      <c r="C2059" s="2" t="s">
        <v>569</v>
      </c>
      <c r="D2059" s="2" t="str">
        <f t="shared" si="31"/>
        <v>Error?</v>
      </c>
    </row>
    <row r="2060" spans="1:4" x14ac:dyDescent="0.2">
      <c r="A2060" s="5">
        <v>1999</v>
      </c>
      <c r="B2060" s="1832">
        <f>'Cap Outlay Deprec 26'!L13</f>
        <v>47203</v>
      </c>
      <c r="C2060" s="2" t="s">
        <v>569</v>
      </c>
      <c r="D2060" s="2" t="str">
        <f t="shared" si="31"/>
        <v>Error?</v>
      </c>
    </row>
    <row r="2061" spans="1:4" x14ac:dyDescent="0.2">
      <c r="A2061" s="5">
        <v>2000</v>
      </c>
      <c r="B2061" s="1832">
        <f>'Cap Outlay Deprec 26'!L16</f>
        <v>5061181</v>
      </c>
      <c r="C2061" s="2" t="s">
        <v>569</v>
      </c>
      <c r="D2061" s="2" t="str">
        <f t="shared" si="31"/>
        <v>Error?</v>
      </c>
    </row>
    <row r="2062" spans="1:4" x14ac:dyDescent="0.2">
      <c r="A2062" s="10">
        <v>2001</v>
      </c>
      <c r="B2062" s="1832"/>
      <c r="D2062" s="2" t="str">
        <f t="shared" si="31"/>
        <v>OK</v>
      </c>
    </row>
    <row r="2063" spans="1:4" x14ac:dyDescent="0.2">
      <c r="A2063" s="10">
        <v>2002</v>
      </c>
      <c r="B2063" s="1832"/>
      <c r="D2063" s="2" t="str">
        <f t="shared" si="31"/>
        <v>OK</v>
      </c>
    </row>
    <row r="2064" spans="1:4" x14ac:dyDescent="0.2">
      <c r="A2064" s="10">
        <v>2003</v>
      </c>
      <c r="B2064" s="1832"/>
      <c r="D2064" s="2" t="str">
        <f t="shared" si="31"/>
        <v>OK</v>
      </c>
    </row>
    <row r="2065" spans="1:4" x14ac:dyDescent="0.2">
      <c r="A2065" s="10">
        <v>2004</v>
      </c>
      <c r="B2065" s="1832"/>
      <c r="D2065" s="2" t="str">
        <f t="shared" si="31"/>
        <v>OK</v>
      </c>
    </row>
    <row r="2066" spans="1:4" x14ac:dyDescent="0.2">
      <c r="A2066" s="10">
        <v>2005</v>
      </c>
      <c r="B2066" s="1832"/>
      <c r="D2066" s="2" t="str">
        <f t="shared" si="31"/>
        <v>OK</v>
      </c>
    </row>
    <row r="2067" spans="1:4" x14ac:dyDescent="0.2">
      <c r="A2067" s="10">
        <v>2006</v>
      </c>
      <c r="B2067" s="1832"/>
      <c r="D2067" s="2" t="str">
        <f t="shared" si="31"/>
        <v>OK</v>
      </c>
    </row>
    <row r="2068" spans="1:4" x14ac:dyDescent="0.2">
      <c r="A2068" s="10">
        <v>2007</v>
      </c>
      <c r="B2068" s="1832"/>
      <c r="D2068" s="2" t="str">
        <f t="shared" si="31"/>
        <v>OK</v>
      </c>
    </row>
    <row r="2069" spans="1:4" x14ac:dyDescent="0.2">
      <c r="A2069" s="10">
        <v>2008</v>
      </c>
      <c r="B2069" s="1832"/>
      <c r="D2069" s="2" t="str">
        <f t="shared" si="31"/>
        <v>OK</v>
      </c>
    </row>
    <row r="2070" spans="1:4" x14ac:dyDescent="0.2">
      <c r="A2070" s="10">
        <v>2009</v>
      </c>
      <c r="B2070" s="1832"/>
      <c r="D2070" s="2" t="str">
        <f t="shared" si="31"/>
        <v>OK</v>
      </c>
    </row>
    <row r="2071" spans="1:4" x14ac:dyDescent="0.2">
      <c r="A2071" s="10">
        <v>2010</v>
      </c>
      <c r="B2071" s="1832"/>
      <c r="D2071" s="2" t="str">
        <f t="shared" si="31"/>
        <v>OK</v>
      </c>
    </row>
    <row r="2072" spans="1:4" x14ac:dyDescent="0.2">
      <c r="A2072" s="10">
        <v>2011</v>
      </c>
      <c r="B2072" s="1832"/>
      <c r="D2072" s="2" t="str">
        <f t="shared" si="31"/>
        <v>OK</v>
      </c>
    </row>
    <row r="2073" spans="1:4" x14ac:dyDescent="0.2">
      <c r="A2073" s="10">
        <v>2012</v>
      </c>
      <c r="B2073" s="1832"/>
      <c r="D2073" s="2" t="str">
        <f t="shared" si="31"/>
        <v>OK</v>
      </c>
    </row>
    <row r="2074" spans="1:4" x14ac:dyDescent="0.2">
      <c r="A2074" s="10">
        <v>2013</v>
      </c>
      <c r="B2074" s="1832"/>
      <c r="D2074" s="2" t="str">
        <f t="shared" si="31"/>
        <v>OK</v>
      </c>
    </row>
    <row r="2075" spans="1:4" x14ac:dyDescent="0.2">
      <c r="A2075" s="10">
        <v>2014</v>
      </c>
      <c r="B2075" s="1832"/>
      <c r="D2075" s="2" t="str">
        <f t="shared" si="31"/>
        <v>OK</v>
      </c>
    </row>
    <row r="2076" spans="1:4" x14ac:dyDescent="0.2">
      <c r="A2076" s="10">
        <v>2015</v>
      </c>
      <c r="B2076" s="1832"/>
      <c r="D2076" s="2" t="str">
        <f t="shared" si="31"/>
        <v>OK</v>
      </c>
    </row>
    <row r="2077" spans="1:4" x14ac:dyDescent="0.2">
      <c r="A2077" s="10">
        <v>2016</v>
      </c>
      <c r="B2077" s="1832"/>
      <c r="C2077" s="2" t="s">
        <v>569</v>
      </c>
      <c r="D2077" s="2" t="str">
        <f t="shared" si="31"/>
        <v>OK</v>
      </c>
    </row>
    <row r="2078" spans="1:4" x14ac:dyDescent="0.2">
      <c r="A2078" s="10">
        <v>2017</v>
      </c>
      <c r="B2078" s="1832"/>
      <c r="C2078" s="2" t="s">
        <v>569</v>
      </c>
      <c r="D2078" s="2" t="str">
        <f t="shared" si="31"/>
        <v>OK</v>
      </c>
    </row>
    <row r="2079" spans="1:4" x14ac:dyDescent="0.2">
      <c r="A2079" s="10">
        <v>2018</v>
      </c>
      <c r="B2079" s="1832"/>
      <c r="D2079" s="2" t="str">
        <f t="shared" si="31"/>
        <v>OK</v>
      </c>
    </row>
    <row r="2080" spans="1:4" x14ac:dyDescent="0.2">
      <c r="A2080" s="10">
        <v>2019</v>
      </c>
      <c r="B2080" s="1832"/>
      <c r="D2080" s="2" t="str">
        <f t="shared" si="31"/>
        <v>OK</v>
      </c>
    </row>
    <row r="2081" spans="1:4" x14ac:dyDescent="0.2">
      <c r="A2081" s="5">
        <v>2020</v>
      </c>
      <c r="B2081" s="1832">
        <f>'Expenditures 15-22'!H84</f>
        <v>720364</v>
      </c>
      <c r="C2081" s="2" t="s">
        <v>569</v>
      </c>
      <c r="D2081" s="2" t="str">
        <f t="shared" si="31"/>
        <v>Error?</v>
      </c>
    </row>
    <row r="2082" spans="1:4" x14ac:dyDescent="0.2">
      <c r="A2082" s="10">
        <v>2021</v>
      </c>
      <c r="B2082" s="1832"/>
      <c r="C2082" s="2" t="s">
        <v>569</v>
      </c>
      <c r="D2082" s="2" t="str">
        <f t="shared" si="31"/>
        <v>OK</v>
      </c>
    </row>
    <row r="2083" spans="1:4" x14ac:dyDescent="0.2">
      <c r="A2083" s="10">
        <v>2022</v>
      </c>
      <c r="B2083" s="1832"/>
      <c r="D2083" s="2" t="str">
        <f t="shared" si="31"/>
        <v>OK</v>
      </c>
    </row>
    <row r="2084" spans="1:4" x14ac:dyDescent="0.2">
      <c r="A2084" s="10">
        <v>2023</v>
      </c>
      <c r="B2084" s="1832"/>
      <c r="D2084" s="2" t="str">
        <f t="shared" si="31"/>
        <v>OK</v>
      </c>
    </row>
    <row r="2085" spans="1:4" x14ac:dyDescent="0.2">
      <c r="A2085" s="10">
        <v>2024</v>
      </c>
      <c r="B2085" s="1832"/>
      <c r="C2085" s="2" t="s">
        <v>569</v>
      </c>
      <c r="D2085" s="2" t="str">
        <f t="shared" si="31"/>
        <v>OK</v>
      </c>
    </row>
    <row r="2086" spans="1:4" x14ac:dyDescent="0.2">
      <c r="A2086" s="10">
        <v>2025</v>
      </c>
      <c r="B2086" s="1832"/>
      <c r="D2086" s="2" t="str">
        <f t="shared" si="31"/>
        <v>OK</v>
      </c>
    </row>
    <row r="2087" spans="1:4" x14ac:dyDescent="0.2">
      <c r="A2087" s="10">
        <v>2026</v>
      </c>
      <c r="B2087" s="1832"/>
      <c r="D2087" s="2" t="str">
        <f t="shared" si="31"/>
        <v>OK</v>
      </c>
    </row>
    <row r="2088" spans="1:4" x14ac:dyDescent="0.2">
      <c r="A2088" s="5">
        <v>2027</v>
      </c>
      <c r="B2088" s="1832">
        <f>'Expenditures 15-22'!K84</f>
        <v>720364</v>
      </c>
      <c r="C2088" s="2" t="s">
        <v>569</v>
      </c>
      <c r="D2088" s="2" t="str">
        <f t="shared" si="31"/>
        <v>Error?</v>
      </c>
    </row>
    <row r="2089" spans="1:4" x14ac:dyDescent="0.2">
      <c r="A2089" s="5">
        <v>2028</v>
      </c>
      <c r="B2089" s="1832">
        <f>'Expenditures 15-22'!K92</f>
        <v>0</v>
      </c>
      <c r="C2089" s="2" t="s">
        <v>569</v>
      </c>
      <c r="D2089" s="2" t="str">
        <f t="shared" si="31"/>
        <v>Error?</v>
      </c>
    </row>
    <row r="2090" spans="1:4" x14ac:dyDescent="0.2">
      <c r="A2090" s="10">
        <v>2029</v>
      </c>
      <c r="B2090" s="1832"/>
      <c r="D2090" s="2" t="str">
        <f t="shared" si="31"/>
        <v>OK</v>
      </c>
    </row>
    <row r="2091" spans="1:4" x14ac:dyDescent="0.2">
      <c r="A2091" s="5">
        <v>2030</v>
      </c>
      <c r="B2091" s="1832">
        <f>'Expenditures 15-22'!H137</f>
        <v>0</v>
      </c>
      <c r="C2091" s="2" t="s">
        <v>569</v>
      </c>
      <c r="D2091" s="2" t="str">
        <f t="shared" si="31"/>
        <v>Error?</v>
      </c>
    </row>
    <row r="2092" spans="1:4" x14ac:dyDescent="0.2">
      <c r="A2092" s="5">
        <v>2031</v>
      </c>
      <c r="B2092" s="1832">
        <f>'Expenditures 15-22'!H138</f>
        <v>0</v>
      </c>
      <c r="D2092" s="2" t="str">
        <f t="shared" si="31"/>
        <v>Error?</v>
      </c>
    </row>
    <row r="2093" spans="1:4" x14ac:dyDescent="0.2">
      <c r="A2093" s="5">
        <v>2032</v>
      </c>
      <c r="B2093" s="1832">
        <f>'Expenditures 15-22'!K137</f>
        <v>0</v>
      </c>
      <c r="C2093" s="2" t="s">
        <v>569</v>
      </c>
      <c r="D2093" s="2" t="str">
        <f t="shared" si="31"/>
        <v>Error?</v>
      </c>
    </row>
    <row r="2094" spans="1:4" x14ac:dyDescent="0.2">
      <c r="A2094" s="5">
        <v>2033</v>
      </c>
      <c r="B2094" s="1832">
        <f>'Expenditures 15-22'!K138</f>
        <v>0</v>
      </c>
      <c r="C2094" s="2" t="s">
        <v>569</v>
      </c>
      <c r="D2094" s="2" t="str">
        <f t="shared" si="31"/>
        <v>Error?</v>
      </c>
    </row>
    <row r="2095" spans="1:4" x14ac:dyDescent="0.2">
      <c r="A2095" s="10">
        <v>2034</v>
      </c>
      <c r="B2095" s="1832"/>
      <c r="D2095" s="2" t="str">
        <f t="shared" si="31"/>
        <v>OK</v>
      </c>
    </row>
    <row r="2096" spans="1:4" x14ac:dyDescent="0.2">
      <c r="A2096" s="10">
        <v>2035</v>
      </c>
      <c r="B2096" s="1832"/>
      <c r="D2096" s="2" t="str">
        <f t="shared" si="31"/>
        <v>OK</v>
      </c>
    </row>
    <row r="2097" spans="1:4" x14ac:dyDescent="0.2">
      <c r="A2097" s="10">
        <v>2036</v>
      </c>
      <c r="B2097" s="1832"/>
      <c r="D2097" s="2" t="str">
        <f t="shared" si="31"/>
        <v>OK</v>
      </c>
    </row>
    <row r="2098" spans="1:4" x14ac:dyDescent="0.2">
      <c r="A2098" s="10">
        <v>2037</v>
      </c>
      <c r="B2098" s="1832"/>
      <c r="D2098" s="2" t="str">
        <f t="shared" si="31"/>
        <v>OK</v>
      </c>
    </row>
    <row r="2099" spans="1:4" x14ac:dyDescent="0.2">
      <c r="A2099" s="10">
        <v>2038</v>
      </c>
      <c r="B2099" s="1832"/>
      <c r="C2099" s="2" t="s">
        <v>569</v>
      </c>
      <c r="D2099" s="2" t="str">
        <f t="shared" si="31"/>
        <v>OK</v>
      </c>
    </row>
    <row r="2100" spans="1:4" x14ac:dyDescent="0.2">
      <c r="A2100" s="10">
        <v>2039</v>
      </c>
      <c r="B2100" s="1832"/>
      <c r="D2100" s="2" t="str">
        <f t="shared" si="31"/>
        <v>OK</v>
      </c>
    </row>
    <row r="2101" spans="1:4" x14ac:dyDescent="0.2">
      <c r="A2101" s="10">
        <v>2040</v>
      </c>
      <c r="B2101" s="1832"/>
      <c r="C2101" s="2" t="s">
        <v>569</v>
      </c>
      <c r="D2101" s="2" t="str">
        <f t="shared" si="31"/>
        <v>OK</v>
      </c>
    </row>
    <row r="2102" spans="1:4" x14ac:dyDescent="0.2">
      <c r="A2102" s="5">
        <v>2041</v>
      </c>
      <c r="B2102" s="1832">
        <f>'Expenditures 15-22'!K310</f>
        <v>0</v>
      </c>
      <c r="C2102" s="2" t="s">
        <v>569</v>
      </c>
      <c r="D2102" s="2" t="str">
        <f t="shared" si="31"/>
        <v>Error?</v>
      </c>
    </row>
    <row r="2103" spans="1:4" x14ac:dyDescent="0.2">
      <c r="A2103" s="10">
        <v>2042</v>
      </c>
      <c r="B2103" s="1832"/>
      <c r="D2103" s="2" t="str">
        <f t="shared" si="31"/>
        <v>OK</v>
      </c>
    </row>
    <row r="2104" spans="1:4" x14ac:dyDescent="0.2">
      <c r="A2104" s="10">
        <v>2043</v>
      </c>
      <c r="B2104" s="1832"/>
      <c r="D2104" s="2" t="str">
        <f t="shared" si="31"/>
        <v>OK</v>
      </c>
    </row>
    <row r="2105" spans="1:4" x14ac:dyDescent="0.2">
      <c r="A2105" s="5">
        <v>2044</v>
      </c>
      <c r="B2105" s="1832">
        <f>'Acct Summary 7-8'!I47</f>
        <v>211000</v>
      </c>
      <c r="C2105" s="2" t="s">
        <v>569</v>
      </c>
      <c r="D2105" s="2" t="str">
        <f t="shared" si="31"/>
        <v>Error?</v>
      </c>
    </row>
    <row r="2106" spans="1:4" x14ac:dyDescent="0.2">
      <c r="A2106" s="5">
        <v>2045</v>
      </c>
      <c r="B2106" s="1832">
        <f>'Acct Summary 7-8'!I48</f>
        <v>0</v>
      </c>
      <c r="D2106" s="2" t="str">
        <f t="shared" si="31"/>
        <v>Error?</v>
      </c>
    </row>
    <row r="2107" spans="1:4" x14ac:dyDescent="0.2">
      <c r="A2107" s="5">
        <v>2046</v>
      </c>
      <c r="B2107" s="1832">
        <f>'Rest Tax Levies-Tort Im 25'!H11</f>
        <v>0</v>
      </c>
      <c r="D2107" s="2" t="str">
        <f t="shared" si="31"/>
        <v>Error?</v>
      </c>
    </row>
    <row r="2108" spans="1:4" x14ac:dyDescent="0.2">
      <c r="A2108" s="10">
        <v>2047</v>
      </c>
      <c r="B2108" s="1832"/>
      <c r="D2108" s="2" t="str">
        <f t="shared" si="31"/>
        <v>OK</v>
      </c>
    </row>
    <row r="2109" spans="1:4" x14ac:dyDescent="0.2">
      <c r="A2109" s="10">
        <v>2048</v>
      </c>
      <c r="B2109" s="1832"/>
      <c r="D2109" s="2" t="str">
        <f t="shared" si="31"/>
        <v>OK</v>
      </c>
    </row>
    <row r="2110" spans="1:4" x14ac:dyDescent="0.2">
      <c r="A2110" s="10">
        <v>2049</v>
      </c>
      <c r="B2110" s="1832"/>
      <c r="D2110" s="2" t="str">
        <f t="shared" si="31"/>
        <v>OK</v>
      </c>
    </row>
    <row r="2111" spans="1:4" x14ac:dyDescent="0.2">
      <c r="A2111" s="10">
        <v>2050</v>
      </c>
      <c r="B2111" s="1832"/>
      <c r="D2111" s="2" t="str">
        <f t="shared" ref="D2111:D2174" si="32">IF(ISBLANK(B2111),"OK",IF(A2111-B2111=0,"OK","Error?"))</f>
        <v>OK</v>
      </c>
    </row>
    <row r="2112" spans="1:4" x14ac:dyDescent="0.2">
      <c r="A2112" s="10">
        <v>2051</v>
      </c>
      <c r="B2112" s="1832"/>
      <c r="D2112" s="2" t="str">
        <f t="shared" si="32"/>
        <v>OK</v>
      </c>
    </row>
    <row r="2113" spans="1:4" x14ac:dyDescent="0.2">
      <c r="A2113" s="10">
        <v>2052</v>
      </c>
      <c r="B2113" s="1832"/>
      <c r="D2113" s="2" t="str">
        <f t="shared" si="32"/>
        <v>OK</v>
      </c>
    </row>
    <row r="2114" spans="1:4" x14ac:dyDescent="0.2">
      <c r="A2114" s="10">
        <v>2053</v>
      </c>
      <c r="B2114" s="1832"/>
      <c r="D2114" s="2" t="str">
        <f t="shared" si="32"/>
        <v>OK</v>
      </c>
    </row>
    <row r="2115" spans="1:4" x14ac:dyDescent="0.2">
      <c r="A2115" s="10">
        <v>2054</v>
      </c>
      <c r="B2115" s="1832"/>
      <c r="D2115" s="2" t="str">
        <f t="shared" si="32"/>
        <v>OK</v>
      </c>
    </row>
    <row r="2116" spans="1:4" x14ac:dyDescent="0.2">
      <c r="A2116" s="10">
        <v>2055</v>
      </c>
      <c r="B2116" s="1832"/>
      <c r="D2116" s="2" t="str">
        <f t="shared" si="32"/>
        <v>OK</v>
      </c>
    </row>
    <row r="2117" spans="1:4" x14ac:dyDescent="0.2">
      <c r="A2117" s="10">
        <v>2056</v>
      </c>
      <c r="B2117" s="1832"/>
      <c r="D2117" s="2" t="str">
        <f t="shared" si="32"/>
        <v>OK</v>
      </c>
    </row>
    <row r="2118" spans="1:4" x14ac:dyDescent="0.2">
      <c r="A2118" s="10">
        <v>2057</v>
      </c>
      <c r="B2118" s="1832"/>
      <c r="D2118" s="2" t="str">
        <f t="shared" si="32"/>
        <v>OK</v>
      </c>
    </row>
    <row r="2119" spans="1:4" x14ac:dyDescent="0.2">
      <c r="A2119" s="10">
        <v>2058</v>
      </c>
      <c r="B2119" s="1832"/>
      <c r="D2119" s="2" t="str">
        <f t="shared" si="32"/>
        <v>OK</v>
      </c>
    </row>
    <row r="2120" spans="1:4" x14ac:dyDescent="0.2">
      <c r="A2120" s="10">
        <v>2059</v>
      </c>
      <c r="B2120" s="1832"/>
      <c r="D2120" s="2" t="str">
        <f t="shared" si="32"/>
        <v>OK</v>
      </c>
    </row>
    <row r="2121" spans="1:4" x14ac:dyDescent="0.2">
      <c r="A2121" s="10">
        <v>2060</v>
      </c>
      <c r="B2121" s="1832"/>
      <c r="D2121" s="2" t="str">
        <f t="shared" si="32"/>
        <v>OK</v>
      </c>
    </row>
    <row r="2122" spans="1:4" x14ac:dyDescent="0.2">
      <c r="A2122" s="10">
        <v>2061</v>
      </c>
      <c r="B2122" s="1832"/>
      <c r="D2122" s="2" t="str">
        <f t="shared" si="32"/>
        <v>OK</v>
      </c>
    </row>
    <row r="2123" spans="1:4" x14ac:dyDescent="0.2">
      <c r="A2123" s="10">
        <v>2062</v>
      </c>
      <c r="B2123" s="1832"/>
      <c r="D2123" s="2" t="str">
        <f t="shared" si="32"/>
        <v>OK</v>
      </c>
    </row>
    <row r="2124" spans="1:4" x14ac:dyDescent="0.2">
      <c r="A2124" s="10">
        <v>2063</v>
      </c>
      <c r="B2124" s="1832"/>
      <c r="D2124" s="2" t="str">
        <f t="shared" si="32"/>
        <v>OK</v>
      </c>
    </row>
    <row r="2125" spans="1:4" x14ac:dyDescent="0.2">
      <c r="A2125" s="10">
        <v>2064</v>
      </c>
      <c r="B2125" s="1832"/>
      <c r="D2125" s="2" t="str">
        <f t="shared" si="32"/>
        <v>OK</v>
      </c>
    </row>
    <row r="2126" spans="1:4" x14ac:dyDescent="0.2">
      <c r="A2126" s="10">
        <v>2065</v>
      </c>
      <c r="B2126" s="1832"/>
      <c r="D2126" s="2" t="str">
        <f t="shared" si="32"/>
        <v>OK</v>
      </c>
    </row>
    <row r="2127" spans="1:4" x14ac:dyDescent="0.2">
      <c r="A2127" s="10">
        <v>2066</v>
      </c>
      <c r="B2127" s="1832"/>
      <c r="D2127" s="2" t="str">
        <f t="shared" si="32"/>
        <v>OK</v>
      </c>
    </row>
    <row r="2128" spans="1:4" x14ac:dyDescent="0.2">
      <c r="A2128" s="10">
        <v>2067</v>
      </c>
      <c r="B2128" s="1832"/>
      <c r="D2128" s="2" t="str">
        <f t="shared" si="32"/>
        <v>OK</v>
      </c>
    </row>
    <row r="2129" spans="1:4" x14ac:dyDescent="0.2">
      <c r="A2129" s="10">
        <v>2068</v>
      </c>
      <c r="B2129" s="1832"/>
      <c r="D2129" s="2" t="str">
        <f t="shared" si="32"/>
        <v>OK</v>
      </c>
    </row>
    <row r="2130" spans="1:4" x14ac:dyDescent="0.2">
      <c r="A2130" s="10">
        <v>2069</v>
      </c>
      <c r="B2130" s="1832"/>
      <c r="D2130" s="2" t="str">
        <f t="shared" si="32"/>
        <v>OK</v>
      </c>
    </row>
    <row r="2131" spans="1:4" x14ac:dyDescent="0.2">
      <c r="A2131" s="10">
        <v>2070</v>
      </c>
      <c r="B2131" s="1832"/>
      <c r="C2131" s="2" t="s">
        <v>569</v>
      </c>
      <c r="D2131" s="2" t="str">
        <f t="shared" si="32"/>
        <v>OK</v>
      </c>
    </row>
    <row r="2132" spans="1:4" x14ac:dyDescent="0.2">
      <c r="A2132" s="10">
        <v>2071</v>
      </c>
      <c r="B2132" s="1832"/>
      <c r="D2132" s="2" t="str">
        <f t="shared" si="32"/>
        <v>OK</v>
      </c>
    </row>
    <row r="2133" spans="1:4" x14ac:dyDescent="0.2">
      <c r="A2133" s="10">
        <v>2072</v>
      </c>
      <c r="B2133" s="1832"/>
      <c r="D2133" s="2" t="str">
        <f t="shared" si="32"/>
        <v>OK</v>
      </c>
    </row>
    <row r="2134" spans="1:4" x14ac:dyDescent="0.2">
      <c r="A2134" s="10">
        <v>2073</v>
      </c>
      <c r="B2134" s="1832"/>
      <c r="D2134" s="2" t="str">
        <f t="shared" si="32"/>
        <v>OK</v>
      </c>
    </row>
    <row r="2135" spans="1:4" x14ac:dyDescent="0.2">
      <c r="A2135" s="10">
        <v>2074</v>
      </c>
      <c r="B2135" s="1832"/>
      <c r="D2135" s="2" t="str">
        <f t="shared" si="32"/>
        <v>OK</v>
      </c>
    </row>
    <row r="2136" spans="1:4" x14ac:dyDescent="0.2">
      <c r="A2136" s="10">
        <v>2075</v>
      </c>
      <c r="B2136" s="1832"/>
      <c r="D2136" s="2" t="str">
        <f t="shared" si="32"/>
        <v>OK</v>
      </c>
    </row>
    <row r="2137" spans="1:4" x14ac:dyDescent="0.2">
      <c r="A2137" s="10">
        <v>2076</v>
      </c>
      <c r="B2137" s="1832"/>
      <c r="D2137" s="2" t="str">
        <f t="shared" si="32"/>
        <v>OK</v>
      </c>
    </row>
    <row r="2138" spans="1:4" x14ac:dyDescent="0.2">
      <c r="A2138" s="10">
        <v>2077</v>
      </c>
      <c r="B2138" s="1832"/>
      <c r="D2138" s="2" t="str">
        <f t="shared" si="32"/>
        <v>OK</v>
      </c>
    </row>
    <row r="2139" spans="1:4" x14ac:dyDescent="0.2">
      <c r="A2139" s="10">
        <v>2078</v>
      </c>
      <c r="B2139" s="1832"/>
      <c r="D2139" s="2" t="str">
        <f t="shared" si="32"/>
        <v>OK</v>
      </c>
    </row>
    <row r="2140" spans="1:4" x14ac:dyDescent="0.2">
      <c r="A2140" s="10">
        <v>2079</v>
      </c>
      <c r="B2140" s="1832"/>
      <c r="D2140" s="2" t="str">
        <f t="shared" si="32"/>
        <v>OK</v>
      </c>
    </row>
    <row r="2141" spans="1:4" x14ac:dyDescent="0.2">
      <c r="A2141" s="10">
        <v>2080</v>
      </c>
      <c r="B2141" s="1832"/>
      <c r="D2141" s="2" t="str">
        <f t="shared" si="32"/>
        <v>OK</v>
      </c>
    </row>
    <row r="2142" spans="1:4" x14ac:dyDescent="0.2">
      <c r="A2142" s="10">
        <v>2081</v>
      </c>
      <c r="B2142" s="1832"/>
      <c r="D2142" s="2" t="str">
        <f t="shared" si="32"/>
        <v>OK</v>
      </c>
    </row>
    <row r="2143" spans="1:4" x14ac:dyDescent="0.2">
      <c r="A2143" s="10">
        <v>2082</v>
      </c>
      <c r="B2143" s="1832"/>
      <c r="D2143" s="2" t="str">
        <f t="shared" si="32"/>
        <v>OK</v>
      </c>
    </row>
    <row r="2144" spans="1:4" x14ac:dyDescent="0.2">
      <c r="A2144" s="10">
        <v>2083</v>
      </c>
      <c r="B2144" s="1832"/>
      <c r="D2144" s="2" t="str">
        <f t="shared" si="32"/>
        <v>OK</v>
      </c>
    </row>
    <row r="2145" spans="1:4" x14ac:dyDescent="0.2">
      <c r="A2145" s="10">
        <v>2084</v>
      </c>
      <c r="B2145" s="1832"/>
      <c r="D2145" s="2" t="str">
        <f t="shared" si="32"/>
        <v>OK</v>
      </c>
    </row>
    <row r="2146" spans="1:4" x14ac:dyDescent="0.2">
      <c r="A2146" s="10">
        <v>2085</v>
      </c>
      <c r="B2146" s="1832"/>
      <c r="D2146" s="2" t="str">
        <f t="shared" si="32"/>
        <v>OK</v>
      </c>
    </row>
    <row r="2147" spans="1:4" x14ac:dyDescent="0.2">
      <c r="A2147" s="10">
        <v>2086</v>
      </c>
      <c r="B2147" s="1832"/>
      <c r="D2147" s="2" t="str">
        <f t="shared" si="32"/>
        <v>OK</v>
      </c>
    </row>
    <row r="2148" spans="1:4" x14ac:dyDescent="0.2">
      <c r="A2148" s="10">
        <v>2087</v>
      </c>
      <c r="B2148" s="1832"/>
      <c r="D2148" s="2" t="str">
        <f t="shared" si="32"/>
        <v>OK</v>
      </c>
    </row>
    <row r="2149" spans="1:4" x14ac:dyDescent="0.2">
      <c r="A2149" s="10">
        <v>2088</v>
      </c>
      <c r="B2149" s="1832"/>
      <c r="D2149" s="2" t="str">
        <f t="shared" si="32"/>
        <v>OK</v>
      </c>
    </row>
    <row r="2150" spans="1:4" x14ac:dyDescent="0.2">
      <c r="A2150" s="10">
        <v>2089</v>
      </c>
      <c r="B2150" s="1832"/>
      <c r="D2150" s="2" t="str">
        <f t="shared" si="32"/>
        <v>OK</v>
      </c>
    </row>
    <row r="2151" spans="1:4" x14ac:dyDescent="0.2">
      <c r="A2151" s="10">
        <v>2090</v>
      </c>
      <c r="B2151" s="1832"/>
      <c r="D2151" s="2" t="str">
        <f t="shared" si="32"/>
        <v>OK</v>
      </c>
    </row>
    <row r="2152" spans="1:4" x14ac:dyDescent="0.2">
      <c r="A2152" s="10">
        <v>2091</v>
      </c>
      <c r="B2152" s="1832"/>
      <c r="D2152" s="2" t="str">
        <f t="shared" si="32"/>
        <v>OK</v>
      </c>
    </row>
    <row r="2153" spans="1:4" x14ac:dyDescent="0.2">
      <c r="A2153" s="10">
        <v>2092</v>
      </c>
      <c r="B2153" s="1832"/>
      <c r="D2153" s="2" t="str">
        <f t="shared" si="32"/>
        <v>OK</v>
      </c>
    </row>
    <row r="2154" spans="1:4" x14ac:dyDescent="0.2">
      <c r="A2154" s="10">
        <v>2093</v>
      </c>
      <c r="B2154" s="1832"/>
      <c r="D2154" s="2" t="str">
        <f t="shared" si="32"/>
        <v>OK</v>
      </c>
    </row>
    <row r="2155" spans="1:4" x14ac:dyDescent="0.2">
      <c r="A2155" s="10">
        <v>2094</v>
      </c>
      <c r="B2155" s="1832"/>
      <c r="D2155" s="2" t="str">
        <f t="shared" si="32"/>
        <v>OK</v>
      </c>
    </row>
    <row r="2156" spans="1:4" x14ac:dyDescent="0.2">
      <c r="A2156" s="10">
        <v>2095</v>
      </c>
      <c r="B2156" s="1832"/>
      <c r="D2156" s="2" t="str">
        <f t="shared" si="32"/>
        <v>OK</v>
      </c>
    </row>
    <row r="2157" spans="1:4" x14ac:dyDescent="0.2">
      <c r="A2157" s="10">
        <v>2096</v>
      </c>
      <c r="B2157" s="1832"/>
      <c r="D2157" s="2" t="str">
        <f t="shared" si="32"/>
        <v>OK</v>
      </c>
    </row>
    <row r="2158" spans="1:4" x14ac:dyDescent="0.2">
      <c r="A2158" s="10">
        <v>2097</v>
      </c>
      <c r="B2158" s="1832"/>
      <c r="D2158" s="2" t="str">
        <f t="shared" si="32"/>
        <v>OK</v>
      </c>
    </row>
    <row r="2159" spans="1:4" x14ac:dyDescent="0.2">
      <c r="A2159" s="10">
        <v>2098</v>
      </c>
      <c r="B2159" s="1832"/>
      <c r="D2159" s="2" t="str">
        <f t="shared" si="32"/>
        <v>OK</v>
      </c>
    </row>
    <row r="2160" spans="1:4" x14ac:dyDescent="0.2">
      <c r="A2160" s="10">
        <v>2099</v>
      </c>
      <c r="B2160" s="1832"/>
      <c r="D2160" s="2" t="str">
        <f t="shared" si="32"/>
        <v>OK</v>
      </c>
    </row>
    <row r="2161" spans="1:4" x14ac:dyDescent="0.2">
      <c r="A2161" s="10">
        <v>2100</v>
      </c>
      <c r="B2161" s="1832"/>
      <c r="D2161" s="2" t="str">
        <f t="shared" si="32"/>
        <v>OK</v>
      </c>
    </row>
    <row r="2162" spans="1:4" x14ac:dyDescent="0.2">
      <c r="A2162" s="10">
        <v>2101</v>
      </c>
      <c r="B2162" s="1832"/>
      <c r="D2162" s="2" t="str">
        <f t="shared" si="32"/>
        <v>OK</v>
      </c>
    </row>
    <row r="2163" spans="1:4" x14ac:dyDescent="0.2">
      <c r="A2163" s="10">
        <v>2102</v>
      </c>
      <c r="B2163" s="1832"/>
      <c r="D2163" s="2" t="str">
        <f t="shared" si="32"/>
        <v>OK</v>
      </c>
    </row>
    <row r="2164" spans="1:4" x14ac:dyDescent="0.2">
      <c r="A2164" s="10">
        <v>2103</v>
      </c>
      <c r="B2164" s="1832"/>
      <c r="D2164" s="2" t="str">
        <f t="shared" si="32"/>
        <v>OK</v>
      </c>
    </row>
    <row r="2165" spans="1:4" x14ac:dyDescent="0.2">
      <c r="A2165" s="10">
        <v>2104</v>
      </c>
      <c r="B2165" s="1832"/>
      <c r="D2165" s="2" t="str">
        <f t="shared" si="32"/>
        <v>OK</v>
      </c>
    </row>
    <row r="2166" spans="1:4" x14ac:dyDescent="0.2">
      <c r="A2166" s="10">
        <v>2105</v>
      </c>
      <c r="B2166" s="1832"/>
      <c r="D2166" s="2" t="str">
        <f t="shared" si="32"/>
        <v>OK</v>
      </c>
    </row>
    <row r="2167" spans="1:4" x14ac:dyDescent="0.2">
      <c r="A2167" s="10">
        <v>2106</v>
      </c>
      <c r="B2167" s="1832"/>
      <c r="D2167" s="2" t="str">
        <f t="shared" si="32"/>
        <v>OK</v>
      </c>
    </row>
    <row r="2168" spans="1:4" x14ac:dyDescent="0.2">
      <c r="A2168" s="10">
        <v>2107</v>
      </c>
      <c r="B2168" s="1832"/>
      <c r="D2168" s="2" t="str">
        <f t="shared" si="32"/>
        <v>OK</v>
      </c>
    </row>
    <row r="2169" spans="1:4" x14ac:dyDescent="0.2">
      <c r="A2169" s="10">
        <v>2108</v>
      </c>
      <c r="B2169" s="1832"/>
      <c r="D2169" s="2" t="str">
        <f t="shared" si="32"/>
        <v>OK</v>
      </c>
    </row>
    <row r="2170" spans="1:4" x14ac:dyDescent="0.2">
      <c r="A2170" s="10">
        <v>2109</v>
      </c>
      <c r="B2170" s="1832"/>
      <c r="D2170" s="2" t="str">
        <f t="shared" si="32"/>
        <v>OK</v>
      </c>
    </row>
    <row r="2171" spans="1:4" x14ac:dyDescent="0.2">
      <c r="A2171" s="10">
        <v>2110</v>
      </c>
      <c r="B2171" s="1832"/>
      <c r="D2171" s="2" t="str">
        <f t="shared" si="32"/>
        <v>OK</v>
      </c>
    </row>
    <row r="2172" spans="1:4" x14ac:dyDescent="0.2">
      <c r="A2172" s="10">
        <v>2111</v>
      </c>
      <c r="B2172" s="1832"/>
      <c r="D2172" s="2" t="str">
        <f t="shared" si="32"/>
        <v>OK</v>
      </c>
    </row>
    <row r="2173" spans="1:4" x14ac:dyDescent="0.2">
      <c r="A2173" s="10">
        <v>2112</v>
      </c>
      <c r="B2173" s="1832"/>
      <c r="D2173" s="2" t="str">
        <f t="shared" si="32"/>
        <v>OK</v>
      </c>
    </row>
    <row r="2174" spans="1:4" x14ac:dyDescent="0.2">
      <c r="A2174" s="10">
        <v>2113</v>
      </c>
      <c r="B2174" s="1832"/>
      <c r="D2174" s="2" t="str">
        <f t="shared" si="32"/>
        <v>OK</v>
      </c>
    </row>
    <row r="2175" spans="1:4" x14ac:dyDescent="0.2">
      <c r="A2175" s="10">
        <v>2114</v>
      </c>
      <c r="B2175" s="1832"/>
      <c r="D2175" s="2" t="str">
        <f t="shared" ref="D2175:D2238" si="33">IF(ISBLANK(B2175),"OK",IF(A2175-B2175=0,"OK","Error?"))</f>
        <v>OK</v>
      </c>
    </row>
    <row r="2176" spans="1:4" x14ac:dyDescent="0.2">
      <c r="A2176" s="10">
        <v>2115</v>
      </c>
      <c r="B2176" s="1832"/>
      <c r="D2176" s="2" t="str">
        <f t="shared" si="33"/>
        <v>OK</v>
      </c>
    </row>
    <row r="2177" spans="1:4" x14ac:dyDescent="0.2">
      <c r="A2177" s="10">
        <v>2116</v>
      </c>
      <c r="B2177" s="1832"/>
      <c r="D2177" s="2" t="str">
        <f t="shared" si="33"/>
        <v>OK</v>
      </c>
    </row>
    <row r="2178" spans="1:4" x14ac:dyDescent="0.2">
      <c r="A2178" s="10">
        <v>2117</v>
      </c>
      <c r="B2178" s="1832"/>
      <c r="D2178" s="2" t="str">
        <f t="shared" si="33"/>
        <v>OK</v>
      </c>
    </row>
    <row r="2179" spans="1:4" x14ac:dyDescent="0.2">
      <c r="A2179" s="10">
        <v>2118</v>
      </c>
      <c r="B2179" s="1832"/>
      <c r="D2179" s="2" t="str">
        <f t="shared" si="33"/>
        <v>OK</v>
      </c>
    </row>
    <row r="2180" spans="1:4" x14ac:dyDescent="0.2">
      <c r="A2180" s="10">
        <v>2119</v>
      </c>
      <c r="B2180" s="1832"/>
      <c r="D2180" s="2" t="str">
        <f t="shared" si="33"/>
        <v>OK</v>
      </c>
    </row>
    <row r="2181" spans="1:4" x14ac:dyDescent="0.2">
      <c r="A2181" s="10">
        <v>2120</v>
      </c>
      <c r="B2181" s="1832"/>
      <c r="D2181" s="2" t="str">
        <f t="shared" si="33"/>
        <v>OK</v>
      </c>
    </row>
    <row r="2182" spans="1:4" x14ac:dyDescent="0.2">
      <c r="A2182" s="10">
        <v>2121</v>
      </c>
      <c r="B2182" s="1832"/>
      <c r="D2182" s="2" t="str">
        <f t="shared" si="33"/>
        <v>OK</v>
      </c>
    </row>
    <row r="2183" spans="1:4" x14ac:dyDescent="0.2">
      <c r="A2183" s="10">
        <v>2122</v>
      </c>
      <c r="B2183" s="1832"/>
      <c r="D2183" s="2" t="str">
        <f t="shared" si="33"/>
        <v>OK</v>
      </c>
    </row>
    <row r="2184" spans="1:4" x14ac:dyDescent="0.2">
      <c r="A2184" s="10">
        <v>2123</v>
      </c>
      <c r="B2184" s="1832"/>
      <c r="D2184" s="2" t="str">
        <f t="shared" si="33"/>
        <v>OK</v>
      </c>
    </row>
    <row r="2185" spans="1:4" x14ac:dyDescent="0.2">
      <c r="A2185" s="10">
        <v>2124</v>
      </c>
      <c r="B2185" s="1832"/>
      <c r="D2185" s="2" t="str">
        <f t="shared" si="33"/>
        <v>OK</v>
      </c>
    </row>
    <row r="2186" spans="1:4" x14ac:dyDescent="0.2">
      <c r="A2186" s="10">
        <v>2125</v>
      </c>
      <c r="B2186" s="1832"/>
      <c r="D2186" s="2" t="str">
        <f t="shared" si="33"/>
        <v>OK</v>
      </c>
    </row>
    <row r="2187" spans="1:4" x14ac:dyDescent="0.2">
      <c r="A2187" s="10">
        <v>2126</v>
      </c>
      <c r="B2187" s="1832"/>
      <c r="D2187" s="2" t="str">
        <f t="shared" si="33"/>
        <v>OK</v>
      </c>
    </row>
    <row r="2188" spans="1:4" x14ac:dyDescent="0.2">
      <c r="A2188" s="10">
        <v>2127</v>
      </c>
      <c r="B2188" s="1832"/>
      <c r="D2188" s="2" t="str">
        <f t="shared" si="33"/>
        <v>OK</v>
      </c>
    </row>
    <row r="2189" spans="1:4" x14ac:dyDescent="0.2">
      <c r="A2189" s="10">
        <v>2128</v>
      </c>
      <c r="B2189" s="1832"/>
      <c r="D2189" s="2" t="str">
        <f t="shared" si="33"/>
        <v>OK</v>
      </c>
    </row>
    <row r="2190" spans="1:4" x14ac:dyDescent="0.2">
      <c r="A2190" s="10">
        <v>2129</v>
      </c>
      <c r="B2190" s="1832"/>
      <c r="D2190" s="2" t="str">
        <f t="shared" si="33"/>
        <v>OK</v>
      </c>
    </row>
    <row r="2191" spans="1:4" x14ac:dyDescent="0.2">
      <c r="A2191" s="10">
        <v>2130</v>
      </c>
      <c r="B2191" s="1832"/>
      <c r="D2191" s="2" t="str">
        <f t="shared" si="33"/>
        <v>OK</v>
      </c>
    </row>
    <row r="2192" spans="1:4" x14ac:dyDescent="0.2">
      <c r="A2192" s="10">
        <v>2131</v>
      </c>
      <c r="B2192" s="1832"/>
      <c r="D2192" s="2" t="str">
        <f t="shared" si="33"/>
        <v>OK</v>
      </c>
    </row>
    <row r="2193" spans="1:4" x14ac:dyDescent="0.2">
      <c r="A2193" s="10">
        <v>2132</v>
      </c>
      <c r="B2193" s="1832"/>
      <c r="D2193" s="2" t="str">
        <f t="shared" si="33"/>
        <v>OK</v>
      </c>
    </row>
    <row r="2194" spans="1:4" x14ac:dyDescent="0.2">
      <c r="A2194" s="10">
        <v>2133</v>
      </c>
      <c r="B2194" s="1832"/>
      <c r="D2194" s="2" t="str">
        <f t="shared" si="33"/>
        <v>OK</v>
      </c>
    </row>
    <row r="2195" spans="1:4" x14ac:dyDescent="0.2">
      <c r="A2195" s="10">
        <v>2134</v>
      </c>
      <c r="B2195" s="1832"/>
      <c r="D2195" s="2" t="str">
        <f t="shared" si="33"/>
        <v>OK</v>
      </c>
    </row>
    <row r="2196" spans="1:4" x14ac:dyDescent="0.2">
      <c r="A2196" s="10">
        <v>2135</v>
      </c>
      <c r="B2196" s="1832"/>
      <c r="D2196" s="2" t="str">
        <f t="shared" si="33"/>
        <v>OK</v>
      </c>
    </row>
    <row r="2197" spans="1:4" x14ac:dyDescent="0.2">
      <c r="A2197" s="10">
        <v>2136</v>
      </c>
      <c r="B2197" s="1832"/>
      <c r="D2197" s="2" t="str">
        <f t="shared" si="33"/>
        <v>OK</v>
      </c>
    </row>
    <row r="2198" spans="1:4" x14ac:dyDescent="0.2">
      <c r="A2198" s="10">
        <v>2137</v>
      </c>
      <c r="B2198" s="1832"/>
      <c r="D2198" s="2" t="str">
        <f t="shared" si="33"/>
        <v>OK</v>
      </c>
    </row>
    <row r="2199" spans="1:4" x14ac:dyDescent="0.2">
      <c r="A2199" s="10">
        <v>2138</v>
      </c>
      <c r="B2199" s="1832"/>
      <c r="D2199" s="2" t="str">
        <f t="shared" si="33"/>
        <v>OK</v>
      </c>
    </row>
    <row r="2200" spans="1:4" x14ac:dyDescent="0.2">
      <c r="A2200" s="10">
        <v>2139</v>
      </c>
      <c r="B2200" s="1832"/>
      <c r="D2200" s="2" t="str">
        <f t="shared" si="33"/>
        <v>OK</v>
      </c>
    </row>
    <row r="2201" spans="1:4" x14ac:dyDescent="0.2">
      <c r="A2201" s="10">
        <v>2140</v>
      </c>
      <c r="B2201" s="1832"/>
      <c r="D2201" s="2" t="str">
        <f t="shared" si="33"/>
        <v>OK</v>
      </c>
    </row>
    <row r="2202" spans="1:4" x14ac:dyDescent="0.2">
      <c r="A2202" s="10">
        <v>2141</v>
      </c>
      <c r="B2202" s="1832"/>
      <c r="D2202" s="2" t="str">
        <f t="shared" si="33"/>
        <v>OK</v>
      </c>
    </row>
    <row r="2203" spans="1:4" x14ac:dyDescent="0.2">
      <c r="A2203" s="10">
        <v>2142</v>
      </c>
      <c r="B2203" s="1832"/>
      <c r="D2203" s="2" t="str">
        <f t="shared" si="33"/>
        <v>OK</v>
      </c>
    </row>
    <row r="2204" spans="1:4" x14ac:dyDescent="0.2">
      <c r="A2204" s="10">
        <v>2143</v>
      </c>
      <c r="B2204" s="1832"/>
      <c r="D2204" s="2" t="str">
        <f t="shared" si="33"/>
        <v>OK</v>
      </c>
    </row>
    <row r="2205" spans="1:4" x14ac:dyDescent="0.2">
      <c r="A2205" s="10">
        <v>2144</v>
      </c>
      <c r="B2205" s="1832"/>
      <c r="D2205" s="2" t="str">
        <f t="shared" si="33"/>
        <v>OK</v>
      </c>
    </row>
    <row r="2206" spans="1:4" x14ac:dyDescent="0.2">
      <c r="A2206" s="10">
        <v>2145</v>
      </c>
      <c r="B2206" s="1832"/>
      <c r="D2206" s="2" t="str">
        <f t="shared" si="33"/>
        <v>OK</v>
      </c>
    </row>
    <row r="2207" spans="1:4" x14ac:dyDescent="0.2">
      <c r="A2207" s="10">
        <v>2146</v>
      </c>
      <c r="B2207" s="1832"/>
      <c r="D2207" s="2" t="str">
        <f t="shared" si="33"/>
        <v>OK</v>
      </c>
    </row>
    <row r="2208" spans="1:4" x14ac:dyDescent="0.2">
      <c r="A2208" s="10">
        <v>2147</v>
      </c>
      <c r="B2208" s="1832"/>
      <c r="D2208" s="2" t="str">
        <f t="shared" si="33"/>
        <v>OK</v>
      </c>
    </row>
    <row r="2209" spans="1:4" x14ac:dyDescent="0.2">
      <c r="A2209" s="10">
        <v>2148</v>
      </c>
      <c r="B2209" s="1832"/>
      <c r="D2209" s="2" t="str">
        <f t="shared" si="33"/>
        <v>OK</v>
      </c>
    </row>
    <row r="2210" spans="1:4" x14ac:dyDescent="0.2">
      <c r="A2210" s="10">
        <v>2149</v>
      </c>
      <c r="B2210" s="1832"/>
      <c r="D2210" s="2" t="str">
        <f t="shared" si="33"/>
        <v>OK</v>
      </c>
    </row>
    <row r="2211" spans="1:4" x14ac:dyDescent="0.2">
      <c r="A2211" s="10">
        <v>2150</v>
      </c>
      <c r="B2211" s="1832"/>
      <c r="D2211" s="2" t="str">
        <f t="shared" si="33"/>
        <v>OK</v>
      </c>
    </row>
    <row r="2212" spans="1:4" x14ac:dyDescent="0.2">
      <c r="A2212" s="10">
        <v>2151</v>
      </c>
      <c r="B2212" s="1832"/>
      <c r="D2212" s="2" t="str">
        <f t="shared" si="33"/>
        <v>OK</v>
      </c>
    </row>
    <row r="2213" spans="1:4" x14ac:dyDescent="0.2">
      <c r="A2213" s="10">
        <v>2152</v>
      </c>
      <c r="B2213" s="1832"/>
      <c r="D2213" s="2" t="str">
        <f t="shared" si="33"/>
        <v>OK</v>
      </c>
    </row>
    <row r="2214" spans="1:4" x14ac:dyDescent="0.2">
      <c r="A2214" s="10">
        <v>2153</v>
      </c>
      <c r="B2214" s="1832"/>
      <c r="D2214" s="2" t="str">
        <f t="shared" si="33"/>
        <v>OK</v>
      </c>
    </row>
    <row r="2215" spans="1:4" x14ac:dyDescent="0.2">
      <c r="A2215" s="10">
        <v>2154</v>
      </c>
      <c r="B2215" s="1832"/>
      <c r="D2215" s="2" t="str">
        <f t="shared" si="33"/>
        <v>OK</v>
      </c>
    </row>
    <row r="2216" spans="1:4" x14ac:dyDescent="0.2">
      <c r="A2216" s="10">
        <v>2155</v>
      </c>
      <c r="B2216" s="1832"/>
      <c r="D2216" s="2" t="str">
        <f t="shared" si="33"/>
        <v>OK</v>
      </c>
    </row>
    <row r="2217" spans="1:4" x14ac:dyDescent="0.2">
      <c r="A2217" s="10">
        <v>2156</v>
      </c>
      <c r="B2217" s="1832"/>
      <c r="D2217" s="2" t="str">
        <f t="shared" si="33"/>
        <v>OK</v>
      </c>
    </row>
    <row r="2218" spans="1:4" x14ac:dyDescent="0.2">
      <c r="A2218" s="10">
        <v>2157</v>
      </c>
      <c r="B2218" s="1832"/>
      <c r="D2218" s="2" t="str">
        <f t="shared" si="33"/>
        <v>OK</v>
      </c>
    </row>
    <row r="2219" spans="1:4" x14ac:dyDescent="0.2">
      <c r="A2219" s="10">
        <v>2158</v>
      </c>
      <c r="B2219" s="1832"/>
      <c r="D2219" s="2" t="str">
        <f t="shared" si="33"/>
        <v>OK</v>
      </c>
    </row>
    <row r="2220" spans="1:4" x14ac:dyDescent="0.2">
      <c r="A2220" s="10">
        <v>2159</v>
      </c>
      <c r="B2220" s="1832"/>
      <c r="D2220" s="2" t="str">
        <f t="shared" si="33"/>
        <v>OK</v>
      </c>
    </row>
    <row r="2221" spans="1:4" x14ac:dyDescent="0.2">
      <c r="A2221" s="10">
        <v>2160</v>
      </c>
      <c r="B2221" s="1832"/>
      <c r="D2221" s="2" t="str">
        <f t="shared" si="33"/>
        <v>OK</v>
      </c>
    </row>
    <row r="2222" spans="1:4" x14ac:dyDescent="0.2">
      <c r="A2222" s="10">
        <v>2161</v>
      </c>
      <c r="B2222" s="1832"/>
      <c r="D2222" s="2" t="str">
        <f t="shared" si="33"/>
        <v>OK</v>
      </c>
    </row>
    <row r="2223" spans="1:4" x14ac:dyDescent="0.2">
      <c r="A2223" s="10">
        <v>2162</v>
      </c>
      <c r="B2223" s="1832"/>
      <c r="D2223" s="2" t="str">
        <f t="shared" si="33"/>
        <v>OK</v>
      </c>
    </row>
    <row r="2224" spans="1:4" x14ac:dyDescent="0.2">
      <c r="A2224" s="10">
        <v>2163</v>
      </c>
      <c r="B2224" s="1832"/>
      <c r="D2224" s="2" t="str">
        <f t="shared" si="33"/>
        <v>OK</v>
      </c>
    </row>
    <row r="2225" spans="1:4" x14ac:dyDescent="0.2">
      <c r="A2225" s="10">
        <v>2164</v>
      </c>
      <c r="B2225" s="1832"/>
      <c r="D2225" s="2" t="str">
        <f t="shared" si="33"/>
        <v>OK</v>
      </c>
    </row>
    <row r="2226" spans="1:4" x14ac:dyDescent="0.2">
      <c r="A2226" s="10">
        <v>2165</v>
      </c>
      <c r="B2226" s="1832"/>
      <c r="D2226" s="2" t="str">
        <f t="shared" si="33"/>
        <v>OK</v>
      </c>
    </row>
    <row r="2227" spans="1:4" x14ac:dyDescent="0.2">
      <c r="A2227" s="10">
        <v>2166</v>
      </c>
      <c r="B2227" s="1832"/>
      <c r="D2227" s="2" t="str">
        <f t="shared" si="33"/>
        <v>OK</v>
      </c>
    </row>
    <row r="2228" spans="1:4" x14ac:dyDescent="0.2">
      <c r="A2228" s="10">
        <v>2167</v>
      </c>
      <c r="B2228" s="1832"/>
      <c r="D2228" s="2" t="str">
        <f t="shared" si="33"/>
        <v>OK</v>
      </c>
    </row>
    <row r="2229" spans="1:4" x14ac:dyDescent="0.2">
      <c r="A2229" s="10">
        <v>2168</v>
      </c>
      <c r="B2229" s="1832"/>
      <c r="D2229" s="2" t="str">
        <f t="shared" si="33"/>
        <v>OK</v>
      </c>
    </row>
    <row r="2230" spans="1:4" x14ac:dyDescent="0.2">
      <c r="A2230" s="10">
        <v>2169</v>
      </c>
      <c r="B2230" s="1832"/>
      <c r="D2230" s="2" t="str">
        <f t="shared" si="33"/>
        <v>OK</v>
      </c>
    </row>
    <row r="2231" spans="1:4" x14ac:dyDescent="0.2">
      <c r="A2231" s="10">
        <v>2170</v>
      </c>
      <c r="B2231" s="1832"/>
      <c r="D2231" s="2" t="str">
        <f t="shared" si="33"/>
        <v>OK</v>
      </c>
    </row>
    <row r="2232" spans="1:4" x14ac:dyDescent="0.2">
      <c r="A2232" s="10">
        <v>2171</v>
      </c>
      <c r="B2232" s="1832"/>
      <c r="D2232" s="2" t="str">
        <f t="shared" si="33"/>
        <v>OK</v>
      </c>
    </row>
    <row r="2233" spans="1:4" x14ac:dyDescent="0.2">
      <c r="A2233" s="10">
        <v>2172</v>
      </c>
      <c r="B2233" s="1832"/>
      <c r="D2233" s="2" t="str">
        <f t="shared" si="33"/>
        <v>OK</v>
      </c>
    </row>
    <row r="2234" spans="1:4" x14ac:dyDescent="0.2">
      <c r="A2234" s="10">
        <v>2173</v>
      </c>
      <c r="B2234" s="1832"/>
      <c r="D2234" s="2" t="str">
        <f t="shared" si="33"/>
        <v>OK</v>
      </c>
    </row>
    <row r="2235" spans="1:4" x14ac:dyDescent="0.2">
      <c r="A2235" s="10">
        <v>2174</v>
      </c>
      <c r="B2235" s="1832"/>
      <c r="D2235" s="2" t="str">
        <f t="shared" si="33"/>
        <v>OK</v>
      </c>
    </row>
    <row r="2236" spans="1:4" x14ac:dyDescent="0.2">
      <c r="A2236" s="10">
        <v>2175</v>
      </c>
      <c r="B2236" s="1832"/>
      <c r="D2236" s="2" t="str">
        <f t="shared" si="33"/>
        <v>OK</v>
      </c>
    </row>
    <row r="2237" spans="1:4" x14ac:dyDescent="0.2">
      <c r="A2237" s="10">
        <v>2176</v>
      </c>
      <c r="B2237" s="1832"/>
      <c r="D2237" s="2" t="str">
        <f t="shared" si="33"/>
        <v>OK</v>
      </c>
    </row>
    <row r="2238" spans="1:4" x14ac:dyDescent="0.2">
      <c r="A2238" s="10">
        <v>2177</v>
      </c>
      <c r="B2238" s="1832"/>
      <c r="D2238" s="2" t="str">
        <f t="shared" si="33"/>
        <v>OK</v>
      </c>
    </row>
    <row r="2239" spans="1:4" x14ac:dyDescent="0.2">
      <c r="A2239" s="10">
        <v>2178</v>
      </c>
      <c r="B2239" s="1832"/>
      <c r="D2239" s="2" t="str">
        <f t="shared" ref="D2239:D2302" si="34">IF(ISBLANK(B2239),"OK",IF(A2239-B2239=0,"OK","Error?"))</f>
        <v>OK</v>
      </c>
    </row>
    <row r="2240" spans="1:4" x14ac:dyDescent="0.2">
      <c r="A2240" s="10">
        <v>2179</v>
      </c>
      <c r="B2240" s="1832"/>
      <c r="D2240" s="2" t="str">
        <f t="shared" si="34"/>
        <v>OK</v>
      </c>
    </row>
    <row r="2241" spans="1:4" x14ac:dyDescent="0.2">
      <c r="A2241" s="10">
        <v>2180</v>
      </c>
      <c r="B2241" s="1832"/>
      <c r="D2241" s="2" t="str">
        <f t="shared" si="34"/>
        <v>OK</v>
      </c>
    </row>
    <row r="2242" spans="1:4" x14ac:dyDescent="0.2">
      <c r="A2242" s="10">
        <v>2181</v>
      </c>
      <c r="B2242" s="1832"/>
      <c r="D2242" s="2" t="str">
        <f t="shared" si="34"/>
        <v>OK</v>
      </c>
    </row>
    <row r="2243" spans="1:4" x14ac:dyDescent="0.2">
      <c r="A2243" s="10">
        <v>2182</v>
      </c>
      <c r="B2243" s="1832"/>
      <c r="D2243" s="2" t="str">
        <f t="shared" si="34"/>
        <v>OK</v>
      </c>
    </row>
    <row r="2244" spans="1:4" x14ac:dyDescent="0.2">
      <c r="A2244" s="10">
        <v>2183</v>
      </c>
      <c r="B2244" s="1832"/>
      <c r="D2244" s="2" t="str">
        <f t="shared" si="34"/>
        <v>OK</v>
      </c>
    </row>
    <row r="2245" spans="1:4" x14ac:dyDescent="0.2">
      <c r="A2245" s="10">
        <v>2184</v>
      </c>
      <c r="B2245" s="1832"/>
      <c r="D2245" s="2" t="str">
        <f t="shared" si="34"/>
        <v>OK</v>
      </c>
    </row>
    <row r="2246" spans="1:4" x14ac:dyDescent="0.2">
      <c r="A2246" s="10">
        <v>2185</v>
      </c>
      <c r="B2246" s="1832"/>
      <c r="D2246" s="2" t="str">
        <f t="shared" si="34"/>
        <v>OK</v>
      </c>
    </row>
    <row r="2247" spans="1:4" x14ac:dyDescent="0.2">
      <c r="A2247" s="10">
        <v>2186</v>
      </c>
      <c r="B2247" s="1832"/>
      <c r="D2247" s="2" t="str">
        <f t="shared" si="34"/>
        <v>OK</v>
      </c>
    </row>
    <row r="2248" spans="1:4" x14ac:dyDescent="0.2">
      <c r="A2248" s="10">
        <v>2187</v>
      </c>
      <c r="B2248" s="1832"/>
      <c r="D2248" s="2" t="str">
        <f t="shared" si="34"/>
        <v>OK</v>
      </c>
    </row>
    <row r="2249" spans="1:4" x14ac:dyDescent="0.2">
      <c r="A2249" s="10">
        <v>2188</v>
      </c>
      <c r="B2249" s="1832"/>
      <c r="D2249" s="2" t="str">
        <f t="shared" si="34"/>
        <v>OK</v>
      </c>
    </row>
    <row r="2250" spans="1:4" x14ac:dyDescent="0.2">
      <c r="A2250" s="10">
        <v>2189</v>
      </c>
      <c r="B2250" s="1832"/>
      <c r="D2250" s="2" t="str">
        <f t="shared" si="34"/>
        <v>OK</v>
      </c>
    </row>
    <row r="2251" spans="1:4" x14ac:dyDescent="0.2">
      <c r="A2251" s="10">
        <v>2190</v>
      </c>
      <c r="B2251" s="1832"/>
      <c r="D2251" s="2" t="str">
        <f t="shared" si="34"/>
        <v>OK</v>
      </c>
    </row>
    <row r="2252" spans="1:4" x14ac:dyDescent="0.2">
      <c r="A2252" s="10">
        <v>2191</v>
      </c>
      <c r="B2252" s="1832"/>
      <c r="D2252" s="2" t="str">
        <f t="shared" si="34"/>
        <v>OK</v>
      </c>
    </row>
    <row r="2253" spans="1:4" x14ac:dyDescent="0.2">
      <c r="A2253" s="10">
        <v>2192</v>
      </c>
      <c r="B2253" s="1832"/>
      <c r="D2253" s="2" t="str">
        <f t="shared" si="34"/>
        <v>OK</v>
      </c>
    </row>
    <row r="2254" spans="1:4" x14ac:dyDescent="0.2">
      <c r="A2254" s="10">
        <v>2193</v>
      </c>
      <c r="B2254" s="1832"/>
      <c r="D2254" s="2" t="str">
        <f t="shared" si="34"/>
        <v>OK</v>
      </c>
    </row>
    <row r="2255" spans="1:4" x14ac:dyDescent="0.2">
      <c r="A2255" s="10">
        <v>2194</v>
      </c>
      <c r="B2255" s="1832"/>
      <c r="D2255" s="2" t="str">
        <f t="shared" si="34"/>
        <v>OK</v>
      </c>
    </row>
    <row r="2256" spans="1:4" x14ac:dyDescent="0.2">
      <c r="A2256" s="10">
        <v>2195</v>
      </c>
      <c r="B2256" s="1832"/>
      <c r="D2256" s="2" t="str">
        <f t="shared" si="34"/>
        <v>OK</v>
      </c>
    </row>
    <row r="2257" spans="1:4" x14ac:dyDescent="0.2">
      <c r="A2257" s="10">
        <v>2196</v>
      </c>
      <c r="B2257" s="1832"/>
      <c r="D2257" s="2" t="str">
        <f t="shared" si="34"/>
        <v>OK</v>
      </c>
    </row>
    <row r="2258" spans="1:4" x14ac:dyDescent="0.2">
      <c r="A2258" s="10">
        <v>2197</v>
      </c>
      <c r="B2258" s="1832"/>
      <c r="D2258" s="2" t="str">
        <f t="shared" si="34"/>
        <v>OK</v>
      </c>
    </row>
    <row r="2259" spans="1:4" x14ac:dyDescent="0.2">
      <c r="A2259" s="10">
        <v>2198</v>
      </c>
      <c r="B2259" s="1832"/>
      <c r="D2259" s="2" t="str">
        <f t="shared" si="34"/>
        <v>OK</v>
      </c>
    </row>
    <row r="2260" spans="1:4" x14ac:dyDescent="0.2">
      <c r="A2260" s="10">
        <v>2199</v>
      </c>
      <c r="B2260" s="1832"/>
      <c r="D2260" s="2" t="str">
        <f t="shared" si="34"/>
        <v>OK</v>
      </c>
    </row>
    <row r="2261" spans="1:4" x14ac:dyDescent="0.2">
      <c r="A2261" s="10">
        <v>2200</v>
      </c>
      <c r="B2261" s="1832"/>
      <c r="D2261" s="2" t="str">
        <f t="shared" si="34"/>
        <v>OK</v>
      </c>
    </row>
    <row r="2262" spans="1:4" x14ac:dyDescent="0.2">
      <c r="A2262" s="10">
        <v>2201</v>
      </c>
      <c r="B2262" s="1832"/>
      <c r="D2262" s="2" t="str">
        <f t="shared" si="34"/>
        <v>OK</v>
      </c>
    </row>
    <row r="2263" spans="1:4" x14ac:dyDescent="0.2">
      <c r="A2263" s="10">
        <v>2202</v>
      </c>
      <c r="B2263" s="1832"/>
      <c r="D2263" s="2" t="str">
        <f t="shared" si="34"/>
        <v>OK</v>
      </c>
    </row>
    <row r="2264" spans="1:4" x14ac:dyDescent="0.2">
      <c r="A2264" s="10">
        <v>2203</v>
      </c>
      <c r="B2264" s="1832"/>
      <c r="D2264" s="2" t="str">
        <f t="shared" si="34"/>
        <v>OK</v>
      </c>
    </row>
    <row r="2265" spans="1:4" x14ac:dyDescent="0.2">
      <c r="A2265" s="10">
        <v>2204</v>
      </c>
      <c r="B2265" s="1832"/>
      <c r="D2265" s="2" t="str">
        <f t="shared" si="34"/>
        <v>OK</v>
      </c>
    </row>
    <row r="2266" spans="1:4" x14ac:dyDescent="0.2">
      <c r="A2266" s="10">
        <v>2205</v>
      </c>
      <c r="B2266" s="1832"/>
      <c r="D2266" s="2" t="str">
        <f t="shared" si="34"/>
        <v>OK</v>
      </c>
    </row>
    <row r="2267" spans="1:4" x14ac:dyDescent="0.2">
      <c r="A2267" s="10">
        <v>2206</v>
      </c>
      <c r="B2267" s="1832"/>
      <c r="D2267" s="2" t="str">
        <f t="shared" si="34"/>
        <v>OK</v>
      </c>
    </row>
    <row r="2268" spans="1:4" x14ac:dyDescent="0.2">
      <c r="A2268" s="10">
        <v>2207</v>
      </c>
      <c r="B2268" s="1832"/>
      <c r="D2268" s="2" t="str">
        <f t="shared" si="34"/>
        <v>OK</v>
      </c>
    </row>
    <row r="2269" spans="1:4" x14ac:dyDescent="0.2">
      <c r="A2269" s="10">
        <v>2208</v>
      </c>
      <c r="B2269" s="1832"/>
      <c r="D2269" s="2" t="str">
        <f t="shared" si="34"/>
        <v>OK</v>
      </c>
    </row>
    <row r="2270" spans="1:4" x14ac:dyDescent="0.2">
      <c r="A2270" s="10">
        <v>2209</v>
      </c>
      <c r="B2270" s="1832"/>
      <c r="D2270" s="2" t="str">
        <f t="shared" si="34"/>
        <v>OK</v>
      </c>
    </row>
    <row r="2271" spans="1:4" x14ac:dyDescent="0.2">
      <c r="A2271" s="10">
        <v>2210</v>
      </c>
      <c r="B2271" s="1832"/>
      <c r="D2271" s="2" t="str">
        <f t="shared" si="34"/>
        <v>OK</v>
      </c>
    </row>
    <row r="2272" spans="1:4" x14ac:dyDescent="0.2">
      <c r="A2272" s="10">
        <v>2211</v>
      </c>
      <c r="B2272" s="1832"/>
      <c r="D2272" s="2" t="str">
        <f t="shared" si="34"/>
        <v>OK</v>
      </c>
    </row>
    <row r="2273" spans="1:4" x14ac:dyDescent="0.2">
      <c r="A2273" s="10">
        <v>2212</v>
      </c>
      <c r="B2273" s="1832"/>
      <c r="D2273" s="2" t="str">
        <f t="shared" si="34"/>
        <v>OK</v>
      </c>
    </row>
    <row r="2274" spans="1:4" x14ac:dyDescent="0.2">
      <c r="A2274" s="10">
        <v>2213</v>
      </c>
      <c r="B2274" s="1832"/>
      <c r="D2274" s="2" t="str">
        <f t="shared" si="34"/>
        <v>OK</v>
      </c>
    </row>
    <row r="2275" spans="1:4" x14ac:dyDescent="0.2">
      <c r="A2275" s="10">
        <v>2214</v>
      </c>
      <c r="B2275" s="1832"/>
      <c r="D2275" s="2" t="str">
        <f t="shared" si="34"/>
        <v>OK</v>
      </c>
    </row>
    <row r="2276" spans="1:4" x14ac:dyDescent="0.2">
      <c r="A2276" s="10">
        <v>2215</v>
      </c>
      <c r="B2276" s="1832"/>
      <c r="D2276" s="2" t="str">
        <f t="shared" si="34"/>
        <v>OK</v>
      </c>
    </row>
    <row r="2277" spans="1:4" x14ac:dyDescent="0.2">
      <c r="A2277" s="10">
        <v>2216</v>
      </c>
      <c r="B2277" s="1832"/>
      <c r="D2277" s="2" t="str">
        <f t="shared" si="34"/>
        <v>OK</v>
      </c>
    </row>
    <row r="2278" spans="1:4" x14ac:dyDescent="0.2">
      <c r="A2278" s="10">
        <v>2217</v>
      </c>
      <c r="B2278" s="1832"/>
      <c r="D2278" s="2" t="str">
        <f t="shared" si="34"/>
        <v>OK</v>
      </c>
    </row>
    <row r="2279" spans="1:4" x14ac:dyDescent="0.2">
      <c r="A2279" s="10">
        <v>2218</v>
      </c>
      <c r="B2279" s="1832"/>
      <c r="D2279" s="2" t="str">
        <f t="shared" si="34"/>
        <v>OK</v>
      </c>
    </row>
    <row r="2280" spans="1:4" x14ac:dyDescent="0.2">
      <c r="A2280" s="10">
        <v>2219</v>
      </c>
      <c r="B2280" s="1832"/>
      <c r="D2280" s="2" t="str">
        <f t="shared" si="34"/>
        <v>OK</v>
      </c>
    </row>
    <row r="2281" spans="1:4" x14ac:dyDescent="0.2">
      <c r="A2281" s="10">
        <v>2220</v>
      </c>
      <c r="B2281" s="1832"/>
      <c r="D2281" s="2" t="str">
        <f t="shared" si="34"/>
        <v>OK</v>
      </c>
    </row>
    <row r="2282" spans="1:4" x14ac:dyDescent="0.2">
      <c r="A2282" s="10">
        <v>2221</v>
      </c>
      <c r="B2282" s="1832"/>
      <c r="D2282" s="2" t="str">
        <f t="shared" si="34"/>
        <v>OK</v>
      </c>
    </row>
    <row r="2283" spans="1:4" x14ac:dyDescent="0.2">
      <c r="A2283" s="10">
        <v>2222</v>
      </c>
      <c r="B2283" s="1832"/>
      <c r="D2283" s="2" t="str">
        <f t="shared" si="34"/>
        <v>OK</v>
      </c>
    </row>
    <row r="2284" spans="1:4" x14ac:dyDescent="0.2">
      <c r="A2284" s="10">
        <v>2223</v>
      </c>
      <c r="B2284" s="1832"/>
      <c r="D2284" s="2" t="str">
        <f t="shared" si="34"/>
        <v>OK</v>
      </c>
    </row>
    <row r="2285" spans="1:4" x14ac:dyDescent="0.2">
      <c r="A2285" s="10">
        <v>2224</v>
      </c>
      <c r="B2285" s="1832"/>
      <c r="D2285" s="2" t="str">
        <f t="shared" si="34"/>
        <v>OK</v>
      </c>
    </row>
    <row r="2286" spans="1:4" x14ac:dyDescent="0.2">
      <c r="A2286" s="10">
        <v>2225</v>
      </c>
      <c r="B2286" s="1832"/>
      <c r="D2286" s="2" t="str">
        <f t="shared" si="34"/>
        <v>OK</v>
      </c>
    </row>
    <row r="2287" spans="1:4" x14ac:dyDescent="0.2">
      <c r="A2287" s="10">
        <v>2226</v>
      </c>
      <c r="B2287" s="1832"/>
      <c r="D2287" s="2" t="str">
        <f t="shared" si="34"/>
        <v>OK</v>
      </c>
    </row>
    <row r="2288" spans="1:4" x14ac:dyDescent="0.2">
      <c r="A2288" s="10">
        <v>2227</v>
      </c>
      <c r="B2288" s="1832"/>
      <c r="D2288" s="2" t="str">
        <f t="shared" si="34"/>
        <v>OK</v>
      </c>
    </row>
    <row r="2289" spans="1:4" x14ac:dyDescent="0.2">
      <c r="A2289" s="10">
        <v>2228</v>
      </c>
      <c r="B2289" s="1832"/>
      <c r="D2289" s="2" t="str">
        <f t="shared" si="34"/>
        <v>OK</v>
      </c>
    </row>
    <row r="2290" spans="1:4" x14ac:dyDescent="0.2">
      <c r="A2290" s="10">
        <v>2229</v>
      </c>
      <c r="B2290" s="1832"/>
      <c r="D2290" s="2" t="str">
        <f t="shared" si="34"/>
        <v>OK</v>
      </c>
    </row>
    <row r="2291" spans="1:4" x14ac:dyDescent="0.2">
      <c r="A2291" s="10">
        <v>2230</v>
      </c>
      <c r="B2291" s="1832"/>
      <c r="D2291" s="2" t="str">
        <f t="shared" si="34"/>
        <v>OK</v>
      </c>
    </row>
    <row r="2292" spans="1:4" x14ac:dyDescent="0.2">
      <c r="A2292" s="10">
        <v>2231</v>
      </c>
      <c r="B2292" s="1832"/>
      <c r="D2292" s="2" t="str">
        <f t="shared" si="34"/>
        <v>OK</v>
      </c>
    </row>
    <row r="2293" spans="1:4" x14ac:dyDescent="0.2">
      <c r="A2293" s="10">
        <v>2232</v>
      </c>
      <c r="B2293" s="1832"/>
      <c r="D2293" s="2" t="str">
        <f t="shared" si="34"/>
        <v>OK</v>
      </c>
    </row>
    <row r="2294" spans="1:4" x14ac:dyDescent="0.2">
      <c r="A2294" s="10">
        <v>2233</v>
      </c>
      <c r="B2294" s="1832"/>
      <c r="D2294" s="2" t="str">
        <f t="shared" si="34"/>
        <v>OK</v>
      </c>
    </row>
    <row r="2295" spans="1:4" x14ac:dyDescent="0.2">
      <c r="A2295" s="10">
        <v>2234</v>
      </c>
      <c r="B2295" s="1832"/>
      <c r="D2295" s="2" t="str">
        <f t="shared" si="34"/>
        <v>OK</v>
      </c>
    </row>
    <row r="2296" spans="1:4" x14ac:dyDescent="0.2">
      <c r="A2296" s="10">
        <v>2235</v>
      </c>
      <c r="B2296" s="1832"/>
      <c r="D2296" s="2" t="str">
        <f t="shared" si="34"/>
        <v>OK</v>
      </c>
    </row>
    <row r="2297" spans="1:4" x14ac:dyDescent="0.2">
      <c r="A2297" s="10">
        <v>2236</v>
      </c>
      <c r="B2297" s="1832"/>
      <c r="D2297" s="2" t="str">
        <f t="shared" si="34"/>
        <v>OK</v>
      </c>
    </row>
    <row r="2298" spans="1:4" x14ac:dyDescent="0.2">
      <c r="A2298" s="10">
        <v>2237</v>
      </c>
      <c r="B2298" s="1832"/>
      <c r="D2298" s="2" t="str">
        <f t="shared" si="34"/>
        <v>OK</v>
      </c>
    </row>
    <row r="2299" spans="1:4" x14ac:dyDescent="0.2">
      <c r="A2299" s="10">
        <v>2238</v>
      </c>
      <c r="B2299" s="1832"/>
      <c r="D2299" s="2" t="str">
        <f t="shared" si="34"/>
        <v>OK</v>
      </c>
    </row>
    <row r="2300" spans="1:4" x14ac:dyDescent="0.2">
      <c r="A2300" s="10">
        <v>2239</v>
      </c>
      <c r="B2300" s="1832"/>
      <c r="D2300" s="2" t="str">
        <f t="shared" si="34"/>
        <v>OK</v>
      </c>
    </row>
    <row r="2301" spans="1:4" x14ac:dyDescent="0.2">
      <c r="A2301" s="10">
        <v>2240</v>
      </c>
      <c r="B2301" s="1832"/>
      <c r="D2301" s="2" t="str">
        <f t="shared" si="34"/>
        <v>OK</v>
      </c>
    </row>
    <row r="2302" spans="1:4" x14ac:dyDescent="0.2">
      <c r="A2302" s="10">
        <v>2241</v>
      </c>
      <c r="B2302" s="1832"/>
      <c r="D2302" s="2" t="str">
        <f t="shared" si="34"/>
        <v>OK</v>
      </c>
    </row>
    <row r="2303" spans="1:4" x14ac:dyDescent="0.2">
      <c r="A2303" s="10">
        <v>2242</v>
      </c>
      <c r="B2303" s="1832"/>
      <c r="D2303" s="2" t="str">
        <f t="shared" ref="D2303:D2366" si="35">IF(ISBLANK(B2303),"OK",IF(A2303-B2303=0,"OK","Error?"))</f>
        <v>OK</v>
      </c>
    </row>
    <row r="2304" spans="1:4" x14ac:dyDescent="0.2">
      <c r="A2304" s="10">
        <v>2243</v>
      </c>
      <c r="B2304" s="1832"/>
      <c r="D2304" s="2" t="str">
        <f t="shared" si="35"/>
        <v>OK</v>
      </c>
    </row>
    <row r="2305" spans="1:4" x14ac:dyDescent="0.2">
      <c r="A2305" s="10">
        <v>2244</v>
      </c>
      <c r="B2305" s="1832"/>
      <c r="D2305" s="2" t="str">
        <f t="shared" si="35"/>
        <v>OK</v>
      </c>
    </row>
    <row r="2306" spans="1:4" x14ac:dyDescent="0.2">
      <c r="A2306" s="10">
        <v>2245</v>
      </c>
      <c r="B2306" s="1832"/>
      <c r="D2306" s="2" t="str">
        <f t="shared" si="35"/>
        <v>OK</v>
      </c>
    </row>
    <row r="2307" spans="1:4" x14ac:dyDescent="0.2">
      <c r="A2307" s="10">
        <v>2246</v>
      </c>
      <c r="B2307" s="1832"/>
      <c r="D2307" s="2" t="str">
        <f t="shared" si="35"/>
        <v>OK</v>
      </c>
    </row>
    <row r="2308" spans="1:4" x14ac:dyDescent="0.2">
      <c r="A2308" s="10">
        <v>2247</v>
      </c>
      <c r="B2308" s="1832"/>
      <c r="D2308" s="2" t="str">
        <f t="shared" si="35"/>
        <v>OK</v>
      </c>
    </row>
    <row r="2309" spans="1:4" x14ac:dyDescent="0.2">
      <c r="A2309" s="10">
        <v>2248</v>
      </c>
      <c r="B2309" s="1832"/>
      <c r="D2309" s="2" t="str">
        <f t="shared" si="35"/>
        <v>OK</v>
      </c>
    </row>
    <row r="2310" spans="1:4" x14ac:dyDescent="0.2">
      <c r="A2310" s="10">
        <v>2249</v>
      </c>
      <c r="B2310" s="1832"/>
      <c r="D2310" s="2" t="str">
        <f t="shared" si="35"/>
        <v>OK</v>
      </c>
    </row>
    <row r="2311" spans="1:4" x14ac:dyDescent="0.2">
      <c r="A2311" s="10">
        <v>2250</v>
      </c>
      <c r="B2311" s="1832"/>
      <c r="D2311" s="2" t="str">
        <f t="shared" si="35"/>
        <v>OK</v>
      </c>
    </row>
    <row r="2312" spans="1:4" x14ac:dyDescent="0.2">
      <c r="A2312" s="10">
        <v>2251</v>
      </c>
      <c r="B2312" s="1832"/>
      <c r="D2312" s="2" t="str">
        <f t="shared" si="35"/>
        <v>OK</v>
      </c>
    </row>
    <row r="2313" spans="1:4" x14ac:dyDescent="0.2">
      <c r="A2313" s="10">
        <v>2252</v>
      </c>
      <c r="B2313" s="1832"/>
      <c r="D2313" s="2" t="str">
        <f t="shared" si="35"/>
        <v>OK</v>
      </c>
    </row>
    <row r="2314" spans="1:4" x14ac:dyDescent="0.2">
      <c r="A2314" s="10">
        <v>2253</v>
      </c>
      <c r="B2314" s="1832"/>
      <c r="D2314" s="2" t="str">
        <f t="shared" si="35"/>
        <v>OK</v>
      </c>
    </row>
    <row r="2315" spans="1:4" x14ac:dyDescent="0.2">
      <c r="A2315" s="10">
        <v>2254</v>
      </c>
      <c r="B2315" s="1832"/>
      <c r="D2315" s="2" t="str">
        <f t="shared" si="35"/>
        <v>OK</v>
      </c>
    </row>
    <row r="2316" spans="1:4" x14ac:dyDescent="0.2">
      <c r="A2316" s="10">
        <v>2255</v>
      </c>
      <c r="B2316" s="1832"/>
      <c r="D2316" s="2" t="str">
        <f t="shared" si="35"/>
        <v>OK</v>
      </c>
    </row>
    <row r="2317" spans="1:4" x14ac:dyDescent="0.2">
      <c r="A2317" s="10">
        <v>2256</v>
      </c>
      <c r="B2317" s="1832"/>
      <c r="D2317" s="2" t="str">
        <f t="shared" si="35"/>
        <v>OK</v>
      </c>
    </row>
    <row r="2318" spans="1:4" x14ac:dyDescent="0.2">
      <c r="A2318" s="10">
        <v>2257</v>
      </c>
      <c r="B2318" s="1832"/>
      <c r="D2318" s="2" t="str">
        <f t="shared" si="35"/>
        <v>OK</v>
      </c>
    </row>
    <row r="2319" spans="1:4" x14ac:dyDescent="0.2">
      <c r="A2319" s="10">
        <v>2258</v>
      </c>
      <c r="B2319" s="1832"/>
      <c r="D2319" s="2" t="str">
        <f t="shared" si="35"/>
        <v>OK</v>
      </c>
    </row>
    <row r="2320" spans="1:4" x14ac:dyDescent="0.2">
      <c r="A2320" s="10">
        <v>2259</v>
      </c>
      <c r="B2320" s="1832"/>
      <c r="D2320" s="2" t="str">
        <f t="shared" si="35"/>
        <v>OK</v>
      </c>
    </row>
    <row r="2321" spans="1:4" x14ac:dyDescent="0.2">
      <c r="A2321" s="10">
        <v>2260</v>
      </c>
      <c r="B2321" s="1832"/>
      <c r="D2321" s="2" t="str">
        <f t="shared" si="35"/>
        <v>OK</v>
      </c>
    </row>
    <row r="2322" spans="1:4" x14ac:dyDescent="0.2">
      <c r="A2322" s="10">
        <v>2261</v>
      </c>
      <c r="B2322" s="1832"/>
      <c r="D2322" s="2" t="str">
        <f t="shared" si="35"/>
        <v>OK</v>
      </c>
    </row>
    <row r="2323" spans="1:4" x14ac:dyDescent="0.2">
      <c r="A2323" s="10">
        <v>2262</v>
      </c>
      <c r="B2323" s="1832"/>
      <c r="D2323" s="2" t="str">
        <f t="shared" si="35"/>
        <v>OK</v>
      </c>
    </row>
    <row r="2324" spans="1:4" x14ac:dyDescent="0.2">
      <c r="A2324" s="10">
        <v>2263</v>
      </c>
      <c r="B2324" s="1832"/>
      <c r="D2324" s="2" t="str">
        <f t="shared" si="35"/>
        <v>OK</v>
      </c>
    </row>
    <row r="2325" spans="1:4" x14ac:dyDescent="0.2">
      <c r="A2325" s="10">
        <v>2264</v>
      </c>
      <c r="B2325" s="1832"/>
      <c r="D2325" s="2" t="str">
        <f t="shared" si="35"/>
        <v>OK</v>
      </c>
    </row>
    <row r="2326" spans="1:4" x14ac:dyDescent="0.2">
      <c r="A2326" s="10">
        <v>2265</v>
      </c>
      <c r="B2326" s="1832"/>
      <c r="D2326" s="2" t="str">
        <f t="shared" si="35"/>
        <v>OK</v>
      </c>
    </row>
    <row r="2327" spans="1:4" x14ac:dyDescent="0.2">
      <c r="A2327" s="10">
        <v>2266</v>
      </c>
      <c r="B2327" s="1832"/>
      <c r="D2327" s="2" t="str">
        <f t="shared" si="35"/>
        <v>OK</v>
      </c>
    </row>
    <row r="2328" spans="1:4" x14ac:dyDescent="0.2">
      <c r="A2328" s="10">
        <v>2267</v>
      </c>
      <c r="B2328" s="1832"/>
      <c r="D2328" s="2" t="str">
        <f t="shared" si="35"/>
        <v>OK</v>
      </c>
    </row>
    <row r="2329" spans="1:4" x14ac:dyDescent="0.2">
      <c r="A2329" s="10">
        <v>2268</v>
      </c>
      <c r="B2329" s="1832"/>
      <c r="D2329" s="2" t="str">
        <f t="shared" si="35"/>
        <v>OK</v>
      </c>
    </row>
    <row r="2330" spans="1:4" x14ac:dyDescent="0.2">
      <c r="A2330" s="10">
        <v>2269</v>
      </c>
      <c r="B2330" s="1832"/>
      <c r="D2330" s="2" t="str">
        <f t="shared" si="35"/>
        <v>OK</v>
      </c>
    </row>
    <row r="2331" spans="1:4" x14ac:dyDescent="0.2">
      <c r="A2331" s="10">
        <v>2270</v>
      </c>
      <c r="B2331" s="1832"/>
      <c r="D2331" s="2" t="str">
        <f t="shared" si="35"/>
        <v>OK</v>
      </c>
    </row>
    <row r="2332" spans="1:4" x14ac:dyDescent="0.2">
      <c r="A2332" s="10">
        <v>2271</v>
      </c>
      <c r="B2332" s="1832"/>
      <c r="D2332" s="2" t="str">
        <f t="shared" si="35"/>
        <v>OK</v>
      </c>
    </row>
    <row r="2333" spans="1:4" x14ac:dyDescent="0.2">
      <c r="A2333" s="10">
        <v>2272</v>
      </c>
      <c r="B2333" s="1832"/>
      <c r="D2333" s="2" t="str">
        <f t="shared" si="35"/>
        <v>OK</v>
      </c>
    </row>
    <row r="2334" spans="1:4" x14ac:dyDescent="0.2">
      <c r="A2334" s="10">
        <v>2273</v>
      </c>
      <c r="B2334" s="1832"/>
      <c r="D2334" s="2" t="str">
        <f t="shared" si="35"/>
        <v>OK</v>
      </c>
    </row>
    <row r="2335" spans="1:4" x14ac:dyDescent="0.2">
      <c r="A2335" s="10">
        <v>2274</v>
      </c>
      <c r="B2335" s="1832"/>
      <c r="D2335" s="2" t="str">
        <f t="shared" si="35"/>
        <v>OK</v>
      </c>
    </row>
    <row r="2336" spans="1:4" x14ac:dyDescent="0.2">
      <c r="A2336" s="10">
        <v>2275</v>
      </c>
      <c r="B2336" s="1832"/>
      <c r="D2336" s="2" t="str">
        <f t="shared" si="35"/>
        <v>OK</v>
      </c>
    </row>
    <row r="2337" spans="1:4" x14ac:dyDescent="0.2">
      <c r="A2337" s="10">
        <v>2276</v>
      </c>
      <c r="B2337" s="1832"/>
      <c r="D2337" s="2" t="str">
        <f t="shared" si="35"/>
        <v>OK</v>
      </c>
    </row>
    <row r="2338" spans="1:4" x14ac:dyDescent="0.2">
      <c r="A2338" s="10">
        <v>2277</v>
      </c>
      <c r="B2338" s="1832"/>
      <c r="D2338" s="2" t="str">
        <f t="shared" si="35"/>
        <v>OK</v>
      </c>
    </row>
    <row r="2339" spans="1:4" x14ac:dyDescent="0.2">
      <c r="A2339" s="10">
        <v>2278</v>
      </c>
      <c r="B2339" s="1832"/>
      <c r="D2339" s="2" t="str">
        <f t="shared" si="35"/>
        <v>OK</v>
      </c>
    </row>
    <row r="2340" spans="1:4" x14ac:dyDescent="0.2">
      <c r="A2340" s="10">
        <v>2279</v>
      </c>
      <c r="B2340" s="1832"/>
      <c r="D2340" s="2" t="str">
        <f t="shared" si="35"/>
        <v>OK</v>
      </c>
    </row>
    <row r="2341" spans="1:4" x14ac:dyDescent="0.2">
      <c r="A2341" s="10">
        <v>2280</v>
      </c>
      <c r="B2341" s="1832"/>
      <c r="D2341" s="2" t="str">
        <f t="shared" si="35"/>
        <v>OK</v>
      </c>
    </row>
    <row r="2342" spans="1:4" x14ac:dyDescent="0.2">
      <c r="A2342" s="10">
        <v>2281</v>
      </c>
      <c r="B2342" s="1832"/>
      <c r="D2342" s="2" t="str">
        <f t="shared" si="35"/>
        <v>OK</v>
      </c>
    </row>
    <row r="2343" spans="1:4" x14ac:dyDescent="0.2">
      <c r="A2343" s="10">
        <v>2282</v>
      </c>
      <c r="B2343" s="1832"/>
      <c r="D2343" s="2" t="str">
        <f t="shared" si="35"/>
        <v>OK</v>
      </c>
    </row>
    <row r="2344" spans="1:4" x14ac:dyDescent="0.2">
      <c r="A2344" s="10">
        <v>2283</v>
      </c>
      <c r="B2344" s="1832"/>
      <c r="D2344" s="2" t="str">
        <f t="shared" si="35"/>
        <v>OK</v>
      </c>
    </row>
    <row r="2345" spans="1:4" x14ac:dyDescent="0.2">
      <c r="A2345" s="10">
        <v>2284</v>
      </c>
      <c r="B2345" s="1832"/>
      <c r="D2345" s="2" t="str">
        <f t="shared" si="35"/>
        <v>OK</v>
      </c>
    </row>
    <row r="2346" spans="1:4" x14ac:dyDescent="0.2">
      <c r="A2346" s="10">
        <v>2285</v>
      </c>
      <c r="B2346" s="1832"/>
      <c r="D2346" s="2" t="str">
        <f t="shared" si="35"/>
        <v>OK</v>
      </c>
    </row>
    <row r="2347" spans="1:4" x14ac:dyDescent="0.2">
      <c r="A2347" s="10">
        <v>2286</v>
      </c>
      <c r="B2347" s="1832"/>
      <c r="D2347" s="2" t="str">
        <f t="shared" si="35"/>
        <v>OK</v>
      </c>
    </row>
    <row r="2348" spans="1:4" x14ac:dyDescent="0.2">
      <c r="A2348" s="10">
        <v>2287</v>
      </c>
      <c r="B2348" s="1832"/>
      <c r="D2348" s="2" t="str">
        <f t="shared" si="35"/>
        <v>OK</v>
      </c>
    </row>
    <row r="2349" spans="1:4" x14ac:dyDescent="0.2">
      <c r="A2349" s="10">
        <v>2288</v>
      </c>
      <c r="B2349" s="1832"/>
      <c r="D2349" s="2" t="str">
        <f t="shared" si="35"/>
        <v>OK</v>
      </c>
    </row>
    <row r="2350" spans="1:4" x14ac:dyDescent="0.2">
      <c r="A2350" s="10">
        <v>2289</v>
      </c>
      <c r="B2350" s="1832"/>
      <c r="D2350" s="2" t="str">
        <f t="shared" si="35"/>
        <v>OK</v>
      </c>
    </row>
    <row r="2351" spans="1:4" x14ac:dyDescent="0.2">
      <c r="A2351" s="10">
        <v>2290</v>
      </c>
      <c r="B2351" s="1832"/>
      <c r="D2351" s="2" t="str">
        <f t="shared" si="35"/>
        <v>OK</v>
      </c>
    </row>
    <row r="2352" spans="1:4" x14ac:dyDescent="0.2">
      <c r="A2352" s="10">
        <v>2291</v>
      </c>
      <c r="B2352" s="1832"/>
      <c r="D2352" s="2" t="str">
        <f t="shared" si="35"/>
        <v>OK</v>
      </c>
    </row>
    <row r="2353" spans="1:4" x14ac:dyDescent="0.2">
      <c r="A2353" s="10">
        <v>2292</v>
      </c>
      <c r="B2353" s="1832"/>
      <c r="D2353" s="2" t="str">
        <f t="shared" si="35"/>
        <v>OK</v>
      </c>
    </row>
    <row r="2354" spans="1:4" x14ac:dyDescent="0.2">
      <c r="A2354" s="10">
        <v>2293</v>
      </c>
      <c r="B2354" s="1832"/>
      <c r="D2354" s="2" t="str">
        <f t="shared" si="35"/>
        <v>OK</v>
      </c>
    </row>
    <row r="2355" spans="1:4" x14ac:dyDescent="0.2">
      <c r="A2355" s="10">
        <v>2294</v>
      </c>
      <c r="B2355" s="1832"/>
      <c r="D2355" s="2" t="str">
        <f t="shared" si="35"/>
        <v>OK</v>
      </c>
    </row>
    <row r="2356" spans="1:4" x14ac:dyDescent="0.2">
      <c r="A2356" s="10">
        <v>2295</v>
      </c>
      <c r="B2356" s="1832"/>
      <c r="D2356" s="2" t="str">
        <f t="shared" si="35"/>
        <v>OK</v>
      </c>
    </row>
    <row r="2357" spans="1:4" x14ac:dyDescent="0.2">
      <c r="A2357" s="10">
        <v>2296</v>
      </c>
      <c r="B2357" s="1832"/>
      <c r="D2357" s="2" t="str">
        <f t="shared" si="35"/>
        <v>OK</v>
      </c>
    </row>
    <row r="2358" spans="1:4" x14ac:dyDescent="0.2">
      <c r="A2358" s="10">
        <v>2297</v>
      </c>
      <c r="B2358" s="1832"/>
      <c r="D2358" s="2" t="str">
        <f t="shared" si="35"/>
        <v>OK</v>
      </c>
    </row>
    <row r="2359" spans="1:4" x14ac:dyDescent="0.2">
      <c r="A2359" s="10">
        <v>2298</v>
      </c>
      <c r="B2359" s="1832"/>
      <c r="D2359" s="2" t="str">
        <f t="shared" si="35"/>
        <v>OK</v>
      </c>
    </row>
    <row r="2360" spans="1:4" x14ac:dyDescent="0.2">
      <c r="A2360" s="10">
        <v>2299</v>
      </c>
      <c r="B2360" s="1832"/>
      <c r="D2360" s="2" t="str">
        <f t="shared" si="35"/>
        <v>OK</v>
      </c>
    </row>
    <row r="2361" spans="1:4" x14ac:dyDescent="0.2">
      <c r="A2361" s="10">
        <v>2300</v>
      </c>
      <c r="B2361" s="1832"/>
      <c r="D2361" s="2" t="str">
        <f t="shared" si="35"/>
        <v>OK</v>
      </c>
    </row>
    <row r="2362" spans="1:4" x14ac:dyDescent="0.2">
      <c r="A2362" s="10">
        <v>2301</v>
      </c>
      <c r="B2362" s="1832"/>
      <c r="D2362" s="2" t="str">
        <f t="shared" si="35"/>
        <v>OK</v>
      </c>
    </row>
    <row r="2363" spans="1:4" x14ac:dyDescent="0.2">
      <c r="A2363" s="10">
        <v>2302</v>
      </c>
      <c r="B2363" s="1832"/>
      <c r="D2363" s="2" t="str">
        <f t="shared" si="35"/>
        <v>OK</v>
      </c>
    </row>
    <row r="2364" spans="1:4" x14ac:dyDescent="0.2">
      <c r="A2364" s="10">
        <v>2303</v>
      </c>
      <c r="B2364" s="1832"/>
      <c r="D2364" s="2" t="str">
        <f t="shared" si="35"/>
        <v>OK</v>
      </c>
    </row>
    <row r="2365" spans="1:4" x14ac:dyDescent="0.2">
      <c r="A2365" s="10">
        <v>2304</v>
      </c>
      <c r="B2365" s="1832"/>
      <c r="D2365" s="2" t="str">
        <f t="shared" si="35"/>
        <v>OK</v>
      </c>
    </row>
    <row r="2366" spans="1:4" x14ac:dyDescent="0.2">
      <c r="A2366" s="10">
        <v>2305</v>
      </c>
      <c r="B2366" s="1832"/>
      <c r="D2366" s="2" t="str">
        <f t="shared" si="35"/>
        <v>OK</v>
      </c>
    </row>
    <row r="2367" spans="1:4" x14ac:dyDescent="0.2">
      <c r="A2367" s="10">
        <v>2306</v>
      </c>
      <c r="B2367" s="1832"/>
      <c r="D2367" s="2" t="str">
        <f t="shared" ref="D2367:D2430" si="36">IF(ISBLANK(B2367),"OK",IF(A2367-B2367=0,"OK","Error?"))</f>
        <v>OK</v>
      </c>
    </row>
    <row r="2368" spans="1:4" x14ac:dyDescent="0.2">
      <c r="A2368" s="10">
        <v>2307</v>
      </c>
      <c r="B2368" s="1832"/>
      <c r="D2368" s="2" t="str">
        <f t="shared" si="36"/>
        <v>OK</v>
      </c>
    </row>
    <row r="2369" spans="1:4" x14ac:dyDescent="0.2">
      <c r="A2369" s="10">
        <v>2308</v>
      </c>
      <c r="B2369" s="1832"/>
      <c r="D2369" s="2" t="str">
        <f t="shared" si="36"/>
        <v>OK</v>
      </c>
    </row>
    <row r="2370" spans="1:4" x14ac:dyDescent="0.2">
      <c r="A2370" s="10">
        <v>2309</v>
      </c>
      <c r="B2370" s="1832"/>
      <c r="D2370" s="2" t="str">
        <f t="shared" si="36"/>
        <v>OK</v>
      </c>
    </row>
    <row r="2371" spans="1:4" x14ac:dyDescent="0.2">
      <c r="A2371" s="10">
        <v>2310</v>
      </c>
      <c r="B2371" s="1832"/>
      <c r="D2371" s="2" t="str">
        <f t="shared" si="36"/>
        <v>OK</v>
      </c>
    </row>
    <row r="2372" spans="1:4" x14ac:dyDescent="0.2">
      <c r="A2372" s="10">
        <v>2311</v>
      </c>
      <c r="B2372" s="1832"/>
      <c r="D2372" s="2" t="str">
        <f t="shared" si="36"/>
        <v>OK</v>
      </c>
    </row>
    <row r="2373" spans="1:4" x14ac:dyDescent="0.2">
      <c r="A2373" s="10">
        <v>2312</v>
      </c>
      <c r="B2373" s="1832"/>
      <c r="D2373" s="2" t="str">
        <f t="shared" si="36"/>
        <v>OK</v>
      </c>
    </row>
    <row r="2374" spans="1:4" x14ac:dyDescent="0.2">
      <c r="A2374" s="10">
        <v>2313</v>
      </c>
      <c r="B2374" s="1832"/>
      <c r="D2374" s="2" t="str">
        <f t="shared" si="36"/>
        <v>OK</v>
      </c>
    </row>
    <row r="2375" spans="1:4" x14ac:dyDescent="0.2">
      <c r="A2375" s="10">
        <v>2314</v>
      </c>
      <c r="B2375" s="1832"/>
      <c r="D2375" s="2" t="str">
        <f t="shared" si="36"/>
        <v>OK</v>
      </c>
    </row>
    <row r="2376" spans="1:4" x14ac:dyDescent="0.2">
      <c r="A2376" s="10">
        <v>2315</v>
      </c>
      <c r="B2376" s="1832"/>
      <c r="D2376" s="2" t="str">
        <f t="shared" si="36"/>
        <v>OK</v>
      </c>
    </row>
    <row r="2377" spans="1:4" x14ac:dyDescent="0.2">
      <c r="A2377" s="10">
        <v>2316</v>
      </c>
      <c r="B2377" s="1832"/>
      <c r="D2377" s="2" t="str">
        <f t="shared" si="36"/>
        <v>OK</v>
      </c>
    </row>
    <row r="2378" spans="1:4" x14ac:dyDescent="0.2">
      <c r="A2378" s="10">
        <v>2317</v>
      </c>
      <c r="B2378" s="1832"/>
      <c r="D2378" s="2" t="str">
        <f t="shared" si="36"/>
        <v>OK</v>
      </c>
    </row>
    <row r="2379" spans="1:4" x14ac:dyDescent="0.2">
      <c r="A2379" s="10">
        <v>2318</v>
      </c>
      <c r="B2379" s="1832"/>
      <c r="D2379" s="2" t="str">
        <f t="shared" si="36"/>
        <v>OK</v>
      </c>
    </row>
    <row r="2380" spans="1:4" x14ac:dyDescent="0.2">
      <c r="A2380" s="10">
        <v>2319</v>
      </c>
      <c r="B2380" s="1832"/>
      <c r="D2380" s="2" t="str">
        <f t="shared" si="36"/>
        <v>OK</v>
      </c>
    </row>
    <row r="2381" spans="1:4" x14ac:dyDescent="0.2">
      <c r="A2381" s="10">
        <v>2320</v>
      </c>
      <c r="B2381" s="1832"/>
      <c r="D2381" s="2" t="str">
        <f t="shared" si="36"/>
        <v>OK</v>
      </c>
    </row>
    <row r="2382" spans="1:4" x14ac:dyDescent="0.2">
      <c r="A2382" s="10">
        <v>2321</v>
      </c>
      <c r="B2382" s="1832"/>
      <c r="D2382" s="2" t="str">
        <f t="shared" si="36"/>
        <v>OK</v>
      </c>
    </row>
    <row r="2383" spans="1:4" x14ac:dyDescent="0.2">
      <c r="A2383" s="10">
        <v>2322</v>
      </c>
      <c r="B2383" s="1832"/>
      <c r="D2383" s="2" t="str">
        <f t="shared" si="36"/>
        <v>OK</v>
      </c>
    </row>
    <row r="2384" spans="1:4" x14ac:dyDescent="0.2">
      <c r="A2384" s="10">
        <v>2323</v>
      </c>
      <c r="B2384" s="1832"/>
      <c r="D2384" s="2" t="str">
        <f t="shared" si="36"/>
        <v>OK</v>
      </c>
    </row>
    <row r="2385" spans="1:4" x14ac:dyDescent="0.2">
      <c r="A2385" s="10">
        <v>2324</v>
      </c>
      <c r="B2385" s="1832"/>
      <c r="D2385" s="2" t="str">
        <f t="shared" si="36"/>
        <v>OK</v>
      </c>
    </row>
    <row r="2386" spans="1:4" x14ac:dyDescent="0.2">
      <c r="A2386" s="10">
        <v>2325</v>
      </c>
      <c r="B2386" s="1832"/>
      <c r="D2386" s="2" t="str">
        <f t="shared" si="36"/>
        <v>OK</v>
      </c>
    </row>
    <row r="2387" spans="1:4" x14ac:dyDescent="0.2">
      <c r="A2387" s="10">
        <v>2326</v>
      </c>
      <c r="B2387" s="1832"/>
      <c r="D2387" s="2" t="str">
        <f t="shared" si="36"/>
        <v>OK</v>
      </c>
    </row>
    <row r="2388" spans="1:4" x14ac:dyDescent="0.2">
      <c r="A2388" s="10">
        <v>2327</v>
      </c>
      <c r="B2388" s="1832"/>
      <c r="D2388" s="2" t="str">
        <f t="shared" si="36"/>
        <v>OK</v>
      </c>
    </row>
    <row r="2389" spans="1:4" x14ac:dyDescent="0.2">
      <c r="A2389" s="10">
        <v>2328</v>
      </c>
      <c r="B2389" s="1832"/>
      <c r="D2389" s="2" t="str">
        <f t="shared" si="36"/>
        <v>OK</v>
      </c>
    </row>
    <row r="2390" spans="1:4" x14ac:dyDescent="0.2">
      <c r="A2390" s="10">
        <v>2329</v>
      </c>
      <c r="B2390" s="1832"/>
      <c r="D2390" s="2" t="str">
        <f t="shared" si="36"/>
        <v>OK</v>
      </c>
    </row>
    <row r="2391" spans="1:4" x14ac:dyDescent="0.2">
      <c r="A2391" s="10">
        <v>2330</v>
      </c>
      <c r="B2391" s="1832"/>
      <c r="D2391" s="2" t="str">
        <f t="shared" si="36"/>
        <v>OK</v>
      </c>
    </row>
    <row r="2392" spans="1:4" x14ac:dyDescent="0.2">
      <c r="A2392" s="10">
        <v>2331</v>
      </c>
      <c r="B2392" s="1832"/>
      <c r="D2392" s="2" t="str">
        <f t="shared" si="36"/>
        <v>OK</v>
      </c>
    </row>
    <row r="2393" spans="1:4" x14ac:dyDescent="0.2">
      <c r="A2393" s="10">
        <v>2332</v>
      </c>
      <c r="B2393" s="1832"/>
      <c r="D2393" s="2" t="str">
        <f t="shared" si="36"/>
        <v>OK</v>
      </c>
    </row>
    <row r="2394" spans="1:4" x14ac:dyDescent="0.2">
      <c r="A2394" s="10">
        <v>2333</v>
      </c>
      <c r="B2394" s="1832"/>
      <c r="D2394" s="2" t="str">
        <f t="shared" si="36"/>
        <v>OK</v>
      </c>
    </row>
    <row r="2395" spans="1:4" x14ac:dyDescent="0.2">
      <c r="A2395" s="10">
        <v>2334</v>
      </c>
      <c r="B2395" s="1832"/>
      <c r="D2395" s="2" t="str">
        <f t="shared" si="36"/>
        <v>OK</v>
      </c>
    </row>
    <row r="2396" spans="1:4" x14ac:dyDescent="0.2">
      <c r="A2396" s="10">
        <v>2335</v>
      </c>
      <c r="B2396" s="1832"/>
      <c r="D2396" s="2" t="str">
        <f t="shared" si="36"/>
        <v>OK</v>
      </c>
    </row>
    <row r="2397" spans="1:4" x14ac:dyDescent="0.2">
      <c r="A2397" s="10">
        <v>2336</v>
      </c>
      <c r="B2397" s="1832"/>
      <c r="D2397" s="2" t="str">
        <f t="shared" si="36"/>
        <v>OK</v>
      </c>
    </row>
    <row r="2398" spans="1:4" x14ac:dyDescent="0.2">
      <c r="A2398" s="10">
        <v>2337</v>
      </c>
      <c r="B2398" s="1832"/>
      <c r="D2398" s="2" t="str">
        <f t="shared" si="36"/>
        <v>OK</v>
      </c>
    </row>
    <row r="2399" spans="1:4" x14ac:dyDescent="0.2">
      <c r="A2399" s="10">
        <v>2338</v>
      </c>
      <c r="B2399" s="1832"/>
      <c r="D2399" s="2" t="str">
        <f t="shared" si="36"/>
        <v>OK</v>
      </c>
    </row>
    <row r="2400" spans="1:4" x14ac:dyDescent="0.2">
      <c r="A2400" s="10">
        <v>2339</v>
      </c>
      <c r="B2400" s="1832"/>
      <c r="D2400" s="2" t="str">
        <f t="shared" si="36"/>
        <v>OK</v>
      </c>
    </row>
    <row r="2401" spans="1:4" x14ac:dyDescent="0.2">
      <c r="A2401" s="10">
        <v>2340</v>
      </c>
      <c r="B2401" s="1832"/>
      <c r="D2401" s="2" t="str">
        <f t="shared" si="36"/>
        <v>OK</v>
      </c>
    </row>
    <row r="2402" spans="1:4" x14ac:dyDescent="0.2">
      <c r="A2402" s="10">
        <v>2341</v>
      </c>
      <c r="B2402" s="1832"/>
      <c r="D2402" s="2" t="str">
        <f t="shared" si="36"/>
        <v>OK</v>
      </c>
    </row>
    <row r="2403" spans="1:4" x14ac:dyDescent="0.2">
      <c r="A2403" s="10">
        <v>2342</v>
      </c>
      <c r="B2403" s="1832"/>
      <c r="D2403" s="2" t="str">
        <f t="shared" si="36"/>
        <v>OK</v>
      </c>
    </row>
    <row r="2404" spans="1:4" x14ac:dyDescent="0.2">
      <c r="A2404" s="10">
        <v>2343</v>
      </c>
      <c r="B2404" s="1832"/>
      <c r="D2404" s="2" t="str">
        <f t="shared" si="36"/>
        <v>OK</v>
      </c>
    </row>
    <row r="2405" spans="1:4" x14ac:dyDescent="0.2">
      <c r="A2405" s="10">
        <v>2344</v>
      </c>
      <c r="B2405" s="1832"/>
      <c r="D2405" s="2" t="str">
        <f t="shared" si="36"/>
        <v>OK</v>
      </c>
    </row>
    <row r="2406" spans="1:4" x14ac:dyDescent="0.2">
      <c r="A2406" s="10">
        <v>2345</v>
      </c>
      <c r="B2406" s="1832"/>
      <c r="D2406" s="2" t="str">
        <f t="shared" si="36"/>
        <v>OK</v>
      </c>
    </row>
    <row r="2407" spans="1:4" x14ac:dyDescent="0.2">
      <c r="A2407" s="10">
        <v>2346</v>
      </c>
      <c r="B2407" s="1832"/>
      <c r="D2407" s="2" t="str">
        <f t="shared" si="36"/>
        <v>OK</v>
      </c>
    </row>
    <row r="2408" spans="1:4" x14ac:dyDescent="0.2">
      <c r="A2408" s="10">
        <v>2347</v>
      </c>
      <c r="B2408" s="1832"/>
      <c r="D2408" s="2" t="str">
        <f t="shared" si="36"/>
        <v>OK</v>
      </c>
    </row>
    <row r="2409" spans="1:4" x14ac:dyDescent="0.2">
      <c r="A2409" s="10">
        <v>2348</v>
      </c>
      <c r="B2409" s="1832"/>
      <c r="D2409" s="2" t="str">
        <f t="shared" si="36"/>
        <v>OK</v>
      </c>
    </row>
    <row r="2410" spans="1:4" x14ac:dyDescent="0.2">
      <c r="A2410" s="10">
        <v>2349</v>
      </c>
      <c r="B2410" s="1832"/>
      <c r="D2410" s="2" t="str">
        <f t="shared" si="36"/>
        <v>OK</v>
      </c>
    </row>
    <row r="2411" spans="1:4" x14ac:dyDescent="0.2">
      <c r="A2411" s="10">
        <v>2350</v>
      </c>
      <c r="B2411" s="1832"/>
      <c r="D2411" s="2" t="str">
        <f t="shared" si="36"/>
        <v>OK</v>
      </c>
    </row>
    <row r="2412" spans="1:4" x14ac:dyDescent="0.2">
      <c r="A2412" s="10">
        <v>2351</v>
      </c>
      <c r="B2412" s="1832"/>
      <c r="D2412" s="2" t="str">
        <f t="shared" si="36"/>
        <v>OK</v>
      </c>
    </row>
    <row r="2413" spans="1:4" x14ac:dyDescent="0.2">
      <c r="A2413" s="10">
        <v>2352</v>
      </c>
      <c r="B2413" s="1832"/>
      <c r="D2413" s="2" t="str">
        <f t="shared" si="36"/>
        <v>OK</v>
      </c>
    </row>
    <row r="2414" spans="1:4" x14ac:dyDescent="0.2">
      <c r="A2414" s="10">
        <v>2353</v>
      </c>
      <c r="B2414" s="1832"/>
      <c r="D2414" s="2" t="str">
        <f t="shared" si="36"/>
        <v>OK</v>
      </c>
    </row>
    <row r="2415" spans="1:4" x14ac:dyDescent="0.2">
      <c r="A2415" s="10">
        <v>2354</v>
      </c>
      <c r="B2415" s="1832"/>
      <c r="D2415" s="2" t="str">
        <f t="shared" si="36"/>
        <v>OK</v>
      </c>
    </row>
    <row r="2416" spans="1:4" x14ac:dyDescent="0.2">
      <c r="A2416" s="10">
        <v>2355</v>
      </c>
      <c r="B2416" s="1832"/>
      <c r="D2416" s="2" t="str">
        <f t="shared" si="36"/>
        <v>OK</v>
      </c>
    </row>
    <row r="2417" spans="1:4" x14ac:dyDescent="0.2">
      <c r="A2417" s="10">
        <v>2356</v>
      </c>
      <c r="B2417" s="1832"/>
      <c r="D2417" s="2" t="str">
        <f t="shared" si="36"/>
        <v>OK</v>
      </c>
    </row>
    <row r="2418" spans="1:4" x14ac:dyDescent="0.2">
      <c r="A2418" s="10">
        <v>2357</v>
      </c>
      <c r="B2418" s="1832"/>
      <c r="D2418" s="2" t="str">
        <f t="shared" si="36"/>
        <v>OK</v>
      </c>
    </row>
    <row r="2419" spans="1:4" x14ac:dyDescent="0.2">
      <c r="A2419" s="10">
        <v>2358</v>
      </c>
      <c r="B2419" s="1832"/>
      <c r="D2419" s="2" t="str">
        <f t="shared" si="36"/>
        <v>OK</v>
      </c>
    </row>
    <row r="2420" spans="1:4" x14ac:dyDescent="0.2">
      <c r="A2420" s="10">
        <v>2359</v>
      </c>
      <c r="B2420" s="1832"/>
      <c r="D2420" s="2" t="str">
        <f t="shared" si="36"/>
        <v>OK</v>
      </c>
    </row>
    <row r="2421" spans="1:4" x14ac:dyDescent="0.2">
      <c r="A2421" s="10">
        <v>2360</v>
      </c>
      <c r="B2421" s="1832"/>
      <c r="D2421" s="2" t="str">
        <f t="shared" si="36"/>
        <v>OK</v>
      </c>
    </row>
    <row r="2422" spans="1:4" x14ac:dyDescent="0.2">
      <c r="A2422" s="10">
        <v>2361</v>
      </c>
      <c r="B2422" s="1832"/>
      <c r="D2422" s="2" t="str">
        <f t="shared" si="36"/>
        <v>OK</v>
      </c>
    </row>
    <row r="2423" spans="1:4" x14ac:dyDescent="0.2">
      <c r="A2423" s="10">
        <v>2362</v>
      </c>
      <c r="B2423" s="1832"/>
      <c r="D2423" s="2" t="str">
        <f t="shared" si="36"/>
        <v>OK</v>
      </c>
    </row>
    <row r="2424" spans="1:4" x14ac:dyDescent="0.2">
      <c r="A2424" s="10">
        <v>2363</v>
      </c>
      <c r="B2424" s="1832"/>
      <c r="D2424" s="2" t="str">
        <f t="shared" si="36"/>
        <v>OK</v>
      </c>
    </row>
    <row r="2425" spans="1:4" x14ac:dyDescent="0.2">
      <c r="A2425" s="10">
        <v>2364</v>
      </c>
      <c r="B2425" s="1832"/>
      <c r="D2425" s="2" t="str">
        <f t="shared" si="36"/>
        <v>OK</v>
      </c>
    </row>
    <row r="2426" spans="1:4" x14ac:dyDescent="0.2">
      <c r="A2426" s="10">
        <v>2365</v>
      </c>
      <c r="B2426" s="1832"/>
      <c r="D2426" s="2" t="str">
        <f t="shared" si="36"/>
        <v>OK</v>
      </c>
    </row>
    <row r="2427" spans="1:4" x14ac:dyDescent="0.2">
      <c r="A2427" s="10">
        <v>2366</v>
      </c>
      <c r="B2427" s="1832"/>
      <c r="D2427" s="2" t="str">
        <f t="shared" si="36"/>
        <v>OK</v>
      </c>
    </row>
    <row r="2428" spans="1:4" x14ac:dyDescent="0.2">
      <c r="A2428" s="10">
        <v>2367</v>
      </c>
      <c r="B2428" s="1832"/>
      <c r="D2428" s="2" t="str">
        <f t="shared" si="36"/>
        <v>OK</v>
      </c>
    </row>
    <row r="2429" spans="1:4" x14ac:dyDescent="0.2">
      <c r="A2429" s="10">
        <v>2368</v>
      </c>
      <c r="B2429" s="1832"/>
      <c r="D2429" s="2" t="str">
        <f t="shared" si="36"/>
        <v>OK</v>
      </c>
    </row>
    <row r="2430" spans="1:4" x14ac:dyDescent="0.2">
      <c r="A2430" s="10">
        <v>2369</v>
      </c>
      <c r="B2430" s="1832"/>
      <c r="D2430" s="2" t="str">
        <f t="shared" si="36"/>
        <v>OK</v>
      </c>
    </row>
    <row r="2431" spans="1:4" x14ac:dyDescent="0.2">
      <c r="A2431" s="10">
        <v>2370</v>
      </c>
      <c r="B2431" s="1832"/>
      <c r="D2431" s="2" t="str">
        <f t="shared" ref="D2431:D2494" si="37">IF(ISBLANK(B2431),"OK",IF(A2431-B2431=0,"OK","Error?"))</f>
        <v>OK</v>
      </c>
    </row>
    <row r="2432" spans="1:4" x14ac:dyDescent="0.2">
      <c r="A2432" s="10">
        <v>2371</v>
      </c>
      <c r="B2432" s="1832"/>
      <c r="D2432" s="2" t="str">
        <f t="shared" si="37"/>
        <v>OK</v>
      </c>
    </row>
    <row r="2433" spans="1:4" x14ac:dyDescent="0.2">
      <c r="A2433" s="10">
        <v>2372</v>
      </c>
      <c r="B2433" s="1832"/>
      <c r="D2433" s="2" t="str">
        <f t="shared" si="37"/>
        <v>OK</v>
      </c>
    </row>
    <row r="2434" spans="1:4" x14ac:dyDescent="0.2">
      <c r="A2434" s="10">
        <v>2373</v>
      </c>
      <c r="B2434" s="1832"/>
      <c r="D2434" s="2" t="str">
        <f t="shared" si="37"/>
        <v>OK</v>
      </c>
    </row>
    <row r="2435" spans="1:4" x14ac:dyDescent="0.2">
      <c r="A2435" s="5">
        <v>2374</v>
      </c>
      <c r="B2435" s="1832">
        <f>'Assets-Liab 5-6'!C38</f>
        <v>0</v>
      </c>
      <c r="D2435" s="2" t="str">
        <f t="shared" si="37"/>
        <v>Error?</v>
      </c>
    </row>
    <row r="2436" spans="1:4" x14ac:dyDescent="0.2">
      <c r="A2436" s="10">
        <v>2375</v>
      </c>
      <c r="B2436" s="1832"/>
      <c r="D2436" s="2" t="str">
        <f t="shared" si="37"/>
        <v>OK</v>
      </c>
    </row>
    <row r="2437" spans="1:4" x14ac:dyDescent="0.2">
      <c r="A2437" s="5">
        <v>2376</v>
      </c>
      <c r="B2437" s="1832">
        <f>'Assets-Liab 5-6'!D38</f>
        <v>0</v>
      </c>
      <c r="D2437" s="2" t="str">
        <f t="shared" si="37"/>
        <v>Error?</v>
      </c>
    </row>
    <row r="2438" spans="1:4" x14ac:dyDescent="0.2">
      <c r="A2438" s="10">
        <v>2377</v>
      </c>
      <c r="B2438" s="1832"/>
      <c r="D2438" s="2" t="str">
        <f t="shared" si="37"/>
        <v>OK</v>
      </c>
    </row>
    <row r="2439" spans="1:4" x14ac:dyDescent="0.2">
      <c r="A2439" s="10">
        <v>2378</v>
      </c>
      <c r="B2439" s="1832"/>
      <c r="D2439" s="2" t="str">
        <f t="shared" si="37"/>
        <v>OK</v>
      </c>
    </row>
    <row r="2440" spans="1:4" x14ac:dyDescent="0.2">
      <c r="A2440" s="10">
        <v>2379</v>
      </c>
      <c r="B2440" s="1832"/>
      <c r="D2440" s="2" t="str">
        <f t="shared" si="37"/>
        <v>OK</v>
      </c>
    </row>
    <row r="2441" spans="1:4" x14ac:dyDescent="0.2">
      <c r="A2441" s="10">
        <v>2380</v>
      </c>
      <c r="B2441" s="1832"/>
      <c r="D2441" s="2" t="str">
        <f t="shared" si="37"/>
        <v>OK</v>
      </c>
    </row>
    <row r="2442" spans="1:4" x14ac:dyDescent="0.2">
      <c r="A2442" s="10">
        <v>2381</v>
      </c>
      <c r="B2442" s="1832"/>
      <c r="D2442" s="2" t="str">
        <f t="shared" si="37"/>
        <v>OK</v>
      </c>
    </row>
    <row r="2443" spans="1:4" x14ac:dyDescent="0.2">
      <c r="A2443" s="10">
        <v>2382</v>
      </c>
      <c r="B2443" s="1832"/>
      <c r="D2443" s="2" t="str">
        <f t="shared" si="37"/>
        <v>OK</v>
      </c>
    </row>
    <row r="2444" spans="1:4" x14ac:dyDescent="0.2">
      <c r="A2444" s="10">
        <v>2383</v>
      </c>
      <c r="B2444" s="1832"/>
      <c r="D2444" s="2" t="str">
        <f t="shared" si="37"/>
        <v>OK</v>
      </c>
    </row>
    <row r="2445" spans="1:4" x14ac:dyDescent="0.2">
      <c r="A2445" s="10">
        <v>2384</v>
      </c>
      <c r="B2445" s="1832"/>
      <c r="D2445" s="2" t="str">
        <f t="shared" si="37"/>
        <v>OK</v>
      </c>
    </row>
    <row r="2446" spans="1:4" x14ac:dyDescent="0.2">
      <c r="A2446" s="10">
        <v>2385</v>
      </c>
      <c r="B2446" s="1832"/>
      <c r="D2446" s="2" t="str">
        <f t="shared" si="37"/>
        <v>OK</v>
      </c>
    </row>
    <row r="2447" spans="1:4" x14ac:dyDescent="0.2">
      <c r="A2447" s="10">
        <v>2386</v>
      </c>
      <c r="B2447" s="1832"/>
      <c r="D2447" s="2" t="str">
        <f t="shared" si="37"/>
        <v>OK</v>
      </c>
    </row>
    <row r="2448" spans="1:4" x14ac:dyDescent="0.2">
      <c r="A2448" s="10">
        <v>2387</v>
      </c>
      <c r="B2448" s="1832"/>
      <c r="D2448" s="2" t="str">
        <f t="shared" si="37"/>
        <v>OK</v>
      </c>
    </row>
    <row r="2449" spans="1:4" x14ac:dyDescent="0.2">
      <c r="A2449" s="10">
        <v>2388</v>
      </c>
      <c r="B2449" s="1832"/>
      <c r="D2449" s="2" t="str">
        <f t="shared" si="37"/>
        <v>OK</v>
      </c>
    </row>
    <row r="2450" spans="1:4" x14ac:dyDescent="0.2">
      <c r="A2450" s="10">
        <v>2389</v>
      </c>
      <c r="B2450" s="1832"/>
      <c r="D2450" s="2" t="str">
        <f t="shared" si="37"/>
        <v>OK</v>
      </c>
    </row>
    <row r="2451" spans="1:4" x14ac:dyDescent="0.2">
      <c r="A2451" s="10">
        <v>2390</v>
      </c>
      <c r="B2451" s="1832"/>
      <c r="D2451" s="2" t="str">
        <f t="shared" si="37"/>
        <v>OK</v>
      </c>
    </row>
    <row r="2452" spans="1:4" x14ac:dyDescent="0.2">
      <c r="A2452" s="10">
        <v>2391</v>
      </c>
      <c r="B2452" s="1832"/>
      <c r="D2452" s="2" t="str">
        <f t="shared" si="37"/>
        <v>OK</v>
      </c>
    </row>
    <row r="2453" spans="1:4" x14ac:dyDescent="0.2">
      <c r="A2453" s="10">
        <v>2392</v>
      </c>
      <c r="B2453" s="1832"/>
      <c r="D2453" s="2" t="str">
        <f t="shared" si="37"/>
        <v>OK</v>
      </c>
    </row>
    <row r="2454" spans="1:4" x14ac:dyDescent="0.2">
      <c r="A2454" s="10">
        <v>2393</v>
      </c>
      <c r="B2454" s="1832"/>
      <c r="D2454" s="2" t="str">
        <f t="shared" si="37"/>
        <v>OK</v>
      </c>
    </row>
    <row r="2455" spans="1:4" x14ac:dyDescent="0.2">
      <c r="A2455" s="10">
        <v>2394</v>
      </c>
      <c r="B2455" s="1832"/>
      <c r="D2455" s="2" t="str">
        <f t="shared" si="37"/>
        <v>OK</v>
      </c>
    </row>
    <row r="2456" spans="1:4" x14ac:dyDescent="0.2">
      <c r="A2456" s="10">
        <v>2395</v>
      </c>
      <c r="B2456" s="1832"/>
      <c r="D2456" s="2" t="str">
        <f t="shared" si="37"/>
        <v>OK</v>
      </c>
    </row>
    <row r="2457" spans="1:4" x14ac:dyDescent="0.2">
      <c r="A2457" s="10">
        <v>2396</v>
      </c>
      <c r="B2457" s="1832"/>
      <c r="D2457" s="2" t="str">
        <f t="shared" si="37"/>
        <v>OK</v>
      </c>
    </row>
    <row r="2458" spans="1:4" x14ac:dyDescent="0.2">
      <c r="A2458" s="10">
        <v>2397</v>
      </c>
      <c r="B2458" s="1832"/>
      <c r="D2458" s="2" t="str">
        <f t="shared" si="37"/>
        <v>OK</v>
      </c>
    </row>
    <row r="2459" spans="1:4" x14ac:dyDescent="0.2">
      <c r="A2459" s="10">
        <v>2398</v>
      </c>
      <c r="B2459" s="1832"/>
      <c r="D2459" s="2" t="str">
        <f t="shared" si="37"/>
        <v>OK</v>
      </c>
    </row>
    <row r="2460" spans="1:4" x14ac:dyDescent="0.2">
      <c r="A2460" s="10">
        <v>2399</v>
      </c>
      <c r="B2460" s="1832"/>
      <c r="D2460" s="2" t="str">
        <f t="shared" si="37"/>
        <v>OK</v>
      </c>
    </row>
    <row r="2461" spans="1:4" x14ac:dyDescent="0.2">
      <c r="A2461" s="10">
        <v>2400</v>
      </c>
      <c r="B2461" s="1832"/>
      <c r="D2461" s="2" t="str">
        <f t="shared" si="37"/>
        <v>OK</v>
      </c>
    </row>
    <row r="2462" spans="1:4" x14ac:dyDescent="0.2">
      <c r="A2462" s="10">
        <v>2401</v>
      </c>
      <c r="B2462" s="1832"/>
      <c r="D2462" s="2" t="str">
        <f t="shared" si="37"/>
        <v>OK</v>
      </c>
    </row>
    <row r="2463" spans="1:4" x14ac:dyDescent="0.2">
      <c r="A2463" s="10">
        <v>2402</v>
      </c>
      <c r="B2463" s="1832"/>
      <c r="D2463" s="2" t="str">
        <f t="shared" si="37"/>
        <v>OK</v>
      </c>
    </row>
    <row r="2464" spans="1:4" x14ac:dyDescent="0.2">
      <c r="A2464" s="10">
        <v>2403</v>
      </c>
      <c r="B2464" s="1832"/>
      <c r="D2464" s="2" t="str">
        <f t="shared" si="37"/>
        <v>OK</v>
      </c>
    </row>
    <row r="2465" spans="1:4" x14ac:dyDescent="0.2">
      <c r="A2465" s="10">
        <v>2404</v>
      </c>
      <c r="B2465" s="1832"/>
      <c r="D2465" s="2" t="str">
        <f t="shared" si="37"/>
        <v>OK</v>
      </c>
    </row>
    <row r="2466" spans="1:4" x14ac:dyDescent="0.2">
      <c r="A2466" s="10">
        <v>2405</v>
      </c>
      <c r="B2466" s="1832"/>
      <c r="D2466" s="2" t="str">
        <f t="shared" si="37"/>
        <v>OK</v>
      </c>
    </row>
    <row r="2467" spans="1:4" x14ac:dyDescent="0.2">
      <c r="A2467" s="10">
        <v>2406</v>
      </c>
      <c r="B2467" s="1832"/>
      <c r="D2467" s="2" t="str">
        <f t="shared" si="37"/>
        <v>OK</v>
      </c>
    </row>
    <row r="2468" spans="1:4" x14ac:dyDescent="0.2">
      <c r="A2468" s="10">
        <v>2407</v>
      </c>
      <c r="B2468" s="1832"/>
      <c r="D2468" s="2" t="str">
        <f t="shared" si="37"/>
        <v>OK</v>
      </c>
    </row>
    <row r="2469" spans="1:4" x14ac:dyDescent="0.2">
      <c r="A2469" s="10">
        <v>2408</v>
      </c>
      <c r="B2469" s="1832"/>
      <c r="D2469" s="2" t="str">
        <f t="shared" si="37"/>
        <v>OK</v>
      </c>
    </row>
    <row r="2470" spans="1:4" x14ac:dyDescent="0.2">
      <c r="A2470" s="10">
        <v>2409</v>
      </c>
      <c r="B2470" s="1832"/>
      <c r="D2470" s="2" t="str">
        <f t="shared" si="37"/>
        <v>OK</v>
      </c>
    </row>
    <row r="2471" spans="1:4" x14ac:dyDescent="0.2">
      <c r="A2471" s="10">
        <v>2410</v>
      </c>
      <c r="B2471" s="1832"/>
      <c r="D2471" s="2" t="str">
        <f t="shared" si="37"/>
        <v>OK</v>
      </c>
    </row>
    <row r="2472" spans="1:4" x14ac:dyDescent="0.2">
      <c r="A2472" s="10">
        <v>2411</v>
      </c>
      <c r="B2472" s="1832"/>
      <c r="D2472" s="2" t="str">
        <f t="shared" si="37"/>
        <v>OK</v>
      </c>
    </row>
    <row r="2473" spans="1:4" x14ac:dyDescent="0.2">
      <c r="A2473" s="10">
        <v>2412</v>
      </c>
      <c r="B2473" s="1832"/>
      <c r="D2473" s="2" t="str">
        <f t="shared" si="37"/>
        <v>OK</v>
      </c>
    </row>
    <row r="2474" spans="1:4" x14ac:dyDescent="0.2">
      <c r="A2474" s="10">
        <v>2413</v>
      </c>
      <c r="B2474" s="1832"/>
      <c r="D2474" s="2" t="str">
        <f t="shared" si="37"/>
        <v>OK</v>
      </c>
    </row>
    <row r="2475" spans="1:4" x14ac:dyDescent="0.2">
      <c r="A2475" s="5">
        <v>2414</v>
      </c>
      <c r="B2475" s="1832">
        <f>'Assets-Liab 5-6'!F38</f>
        <v>0</v>
      </c>
      <c r="D2475" s="2" t="str">
        <f t="shared" si="37"/>
        <v>Error?</v>
      </c>
    </row>
    <row r="2476" spans="1:4" x14ac:dyDescent="0.2">
      <c r="A2476" s="10">
        <v>2415</v>
      </c>
      <c r="B2476" s="1832"/>
      <c r="D2476" s="2" t="str">
        <f t="shared" si="37"/>
        <v>OK</v>
      </c>
    </row>
    <row r="2477" spans="1:4" x14ac:dyDescent="0.2">
      <c r="A2477" s="5">
        <v>2416</v>
      </c>
      <c r="B2477" s="1832">
        <f>'Assets-Liab 5-6'!G38</f>
        <v>0</v>
      </c>
      <c r="D2477" s="2" t="str">
        <f t="shared" si="37"/>
        <v>Error?</v>
      </c>
    </row>
    <row r="2478" spans="1:4" x14ac:dyDescent="0.2">
      <c r="A2478" s="10">
        <v>2417</v>
      </c>
      <c r="B2478" s="1832"/>
      <c r="D2478" s="2" t="str">
        <f t="shared" si="37"/>
        <v>OK</v>
      </c>
    </row>
    <row r="2479" spans="1:4" x14ac:dyDescent="0.2">
      <c r="A2479" s="10">
        <v>2418</v>
      </c>
      <c r="B2479" s="1832"/>
      <c r="D2479" s="2" t="str">
        <f t="shared" si="37"/>
        <v>OK</v>
      </c>
    </row>
    <row r="2480" spans="1:4" x14ac:dyDescent="0.2">
      <c r="A2480" s="10">
        <v>2419</v>
      </c>
      <c r="B2480" s="1832"/>
      <c r="D2480" s="2" t="str">
        <f t="shared" si="37"/>
        <v>OK</v>
      </c>
    </row>
    <row r="2481" spans="1:4" x14ac:dyDescent="0.2">
      <c r="A2481" s="10">
        <v>2420</v>
      </c>
      <c r="B2481" s="1832"/>
      <c r="D2481" s="2" t="str">
        <f t="shared" si="37"/>
        <v>OK</v>
      </c>
    </row>
    <row r="2482" spans="1:4" x14ac:dyDescent="0.2">
      <c r="A2482" s="10">
        <v>2421</v>
      </c>
      <c r="B2482" s="1832"/>
      <c r="D2482" s="2" t="str">
        <f t="shared" si="37"/>
        <v>OK</v>
      </c>
    </row>
    <row r="2483" spans="1:4" x14ac:dyDescent="0.2">
      <c r="A2483" s="10">
        <v>2422</v>
      </c>
      <c r="B2483" s="1832"/>
      <c r="D2483" s="2" t="str">
        <f t="shared" si="37"/>
        <v>OK</v>
      </c>
    </row>
    <row r="2484" spans="1:4" x14ac:dyDescent="0.2">
      <c r="A2484" s="10">
        <v>2423</v>
      </c>
      <c r="B2484" s="1832"/>
      <c r="D2484" s="2" t="str">
        <f t="shared" si="37"/>
        <v>OK</v>
      </c>
    </row>
    <row r="2485" spans="1:4" x14ac:dyDescent="0.2">
      <c r="A2485" s="10">
        <v>2424</v>
      </c>
      <c r="B2485" s="1832"/>
      <c r="D2485" s="2" t="str">
        <f t="shared" si="37"/>
        <v>OK</v>
      </c>
    </row>
    <row r="2486" spans="1:4" x14ac:dyDescent="0.2">
      <c r="A2486" s="10">
        <v>2425</v>
      </c>
      <c r="B2486" s="1832"/>
      <c r="D2486" s="2" t="str">
        <f t="shared" si="37"/>
        <v>OK</v>
      </c>
    </row>
    <row r="2487" spans="1:4" x14ac:dyDescent="0.2">
      <c r="A2487" s="10">
        <v>2426</v>
      </c>
      <c r="B2487" s="1832"/>
      <c r="D2487" s="2" t="str">
        <f t="shared" si="37"/>
        <v>OK</v>
      </c>
    </row>
    <row r="2488" spans="1:4" x14ac:dyDescent="0.2">
      <c r="A2488" s="10">
        <v>2427</v>
      </c>
      <c r="B2488" s="1832"/>
      <c r="D2488" s="2" t="str">
        <f t="shared" si="37"/>
        <v>OK</v>
      </c>
    </row>
    <row r="2489" spans="1:4" x14ac:dyDescent="0.2">
      <c r="A2489" s="10">
        <v>2428</v>
      </c>
      <c r="B2489" s="1832"/>
      <c r="D2489" s="2" t="str">
        <f t="shared" si="37"/>
        <v>OK</v>
      </c>
    </row>
    <row r="2490" spans="1:4" x14ac:dyDescent="0.2">
      <c r="A2490" s="10">
        <v>2429</v>
      </c>
      <c r="B2490" s="1832"/>
      <c r="D2490" s="2" t="str">
        <f t="shared" si="37"/>
        <v>OK</v>
      </c>
    </row>
    <row r="2491" spans="1:4" x14ac:dyDescent="0.2">
      <c r="A2491" s="10">
        <v>2430</v>
      </c>
      <c r="B2491" s="1832"/>
      <c r="D2491" s="2" t="str">
        <f t="shared" si="37"/>
        <v>OK</v>
      </c>
    </row>
    <row r="2492" spans="1:4" x14ac:dyDescent="0.2">
      <c r="A2492" s="10">
        <v>2431</v>
      </c>
      <c r="B2492" s="1832"/>
      <c r="D2492" s="2" t="str">
        <f t="shared" si="37"/>
        <v>OK</v>
      </c>
    </row>
    <row r="2493" spans="1:4" x14ac:dyDescent="0.2">
      <c r="A2493" s="10">
        <v>2432</v>
      </c>
      <c r="B2493" s="1832"/>
      <c r="D2493" s="2" t="str">
        <f t="shared" si="37"/>
        <v>OK</v>
      </c>
    </row>
    <row r="2494" spans="1:4" x14ac:dyDescent="0.2">
      <c r="A2494" s="10">
        <v>2433</v>
      </c>
      <c r="B2494" s="1832"/>
      <c r="D2494" s="2" t="str">
        <f t="shared" si="37"/>
        <v>OK</v>
      </c>
    </row>
    <row r="2495" spans="1:4" x14ac:dyDescent="0.2">
      <c r="A2495" s="10">
        <v>2434</v>
      </c>
      <c r="B2495" s="1832"/>
      <c r="D2495" s="2" t="str">
        <f t="shared" ref="D2495:D2558" si="38">IF(ISBLANK(B2495),"OK",IF(A2495-B2495=0,"OK","Error?"))</f>
        <v>OK</v>
      </c>
    </row>
    <row r="2496" spans="1:4" x14ac:dyDescent="0.2">
      <c r="A2496" s="10">
        <v>2435</v>
      </c>
      <c r="B2496" s="1832"/>
      <c r="D2496" s="2" t="str">
        <f t="shared" si="38"/>
        <v>OK</v>
      </c>
    </row>
    <row r="2497" spans="1:4" x14ac:dyDescent="0.2">
      <c r="A2497" s="10">
        <v>2436</v>
      </c>
      <c r="B2497" s="1832"/>
      <c r="D2497" s="2" t="str">
        <f t="shared" si="38"/>
        <v>OK</v>
      </c>
    </row>
    <row r="2498" spans="1:4" x14ac:dyDescent="0.2">
      <c r="A2498" s="10">
        <v>2437</v>
      </c>
      <c r="B2498" s="1832"/>
      <c r="D2498" s="2" t="str">
        <f t="shared" si="38"/>
        <v>OK</v>
      </c>
    </row>
    <row r="2499" spans="1:4" x14ac:dyDescent="0.2">
      <c r="A2499" s="10">
        <v>2438</v>
      </c>
      <c r="B2499" s="1832"/>
      <c r="D2499" s="2" t="str">
        <f t="shared" si="38"/>
        <v>OK</v>
      </c>
    </row>
    <row r="2500" spans="1:4" x14ac:dyDescent="0.2">
      <c r="A2500" s="10">
        <v>2439</v>
      </c>
      <c r="B2500" s="1832"/>
      <c r="D2500" s="2" t="str">
        <f t="shared" si="38"/>
        <v>OK</v>
      </c>
    </row>
    <row r="2501" spans="1:4" x14ac:dyDescent="0.2">
      <c r="A2501" s="10">
        <v>2440</v>
      </c>
      <c r="B2501" s="1832"/>
      <c r="D2501" s="2" t="str">
        <f t="shared" si="38"/>
        <v>OK</v>
      </c>
    </row>
    <row r="2502" spans="1:4" x14ac:dyDescent="0.2">
      <c r="A2502" s="10">
        <v>2441</v>
      </c>
      <c r="B2502" s="1832"/>
      <c r="D2502" s="2" t="str">
        <f t="shared" si="38"/>
        <v>OK</v>
      </c>
    </row>
    <row r="2503" spans="1:4" x14ac:dyDescent="0.2">
      <c r="A2503" s="10">
        <v>2442</v>
      </c>
      <c r="B2503" s="1832"/>
      <c r="D2503" s="2" t="str">
        <f t="shared" si="38"/>
        <v>OK</v>
      </c>
    </row>
    <row r="2504" spans="1:4" x14ac:dyDescent="0.2">
      <c r="A2504" s="5">
        <v>2443</v>
      </c>
      <c r="B2504" s="1832">
        <f>'Assets-Liab 5-6'!E38</f>
        <v>0</v>
      </c>
      <c r="D2504" s="2" t="str">
        <f t="shared" si="38"/>
        <v>Error?</v>
      </c>
    </row>
    <row r="2505" spans="1:4" x14ac:dyDescent="0.2">
      <c r="A2505" s="10">
        <v>2444</v>
      </c>
      <c r="B2505" s="1832"/>
      <c r="D2505" s="2" t="str">
        <f t="shared" si="38"/>
        <v>OK</v>
      </c>
    </row>
    <row r="2506" spans="1:4" x14ac:dyDescent="0.2">
      <c r="A2506" s="10">
        <v>2445</v>
      </c>
      <c r="B2506" s="1832"/>
      <c r="D2506" s="2" t="str">
        <f t="shared" si="38"/>
        <v>OK</v>
      </c>
    </row>
    <row r="2507" spans="1:4" x14ac:dyDescent="0.2">
      <c r="A2507" s="10">
        <v>2446</v>
      </c>
      <c r="B2507" s="1832"/>
      <c r="D2507" s="2" t="str">
        <f t="shared" si="38"/>
        <v>OK</v>
      </c>
    </row>
    <row r="2508" spans="1:4" x14ac:dyDescent="0.2">
      <c r="A2508" s="10">
        <v>2447</v>
      </c>
      <c r="B2508" s="1832"/>
      <c r="D2508" s="2" t="str">
        <f t="shared" si="38"/>
        <v>OK</v>
      </c>
    </row>
    <row r="2509" spans="1:4" x14ac:dyDescent="0.2">
      <c r="A2509" s="10">
        <v>2448</v>
      </c>
      <c r="B2509" s="1832"/>
      <c r="D2509" s="2" t="str">
        <f t="shared" si="38"/>
        <v>OK</v>
      </c>
    </row>
    <row r="2510" spans="1:4" x14ac:dyDescent="0.2">
      <c r="A2510" s="10">
        <v>2449</v>
      </c>
      <c r="B2510" s="1832"/>
      <c r="D2510" s="2" t="str">
        <f t="shared" si="38"/>
        <v>OK</v>
      </c>
    </row>
    <row r="2511" spans="1:4" x14ac:dyDescent="0.2">
      <c r="A2511" s="10">
        <v>2450</v>
      </c>
      <c r="B2511" s="1832"/>
      <c r="D2511" s="2" t="str">
        <f t="shared" si="38"/>
        <v>OK</v>
      </c>
    </row>
    <row r="2512" spans="1:4" x14ac:dyDescent="0.2">
      <c r="A2512" s="10">
        <v>2451</v>
      </c>
      <c r="B2512" s="1832"/>
      <c r="D2512" s="2" t="str">
        <f t="shared" si="38"/>
        <v>OK</v>
      </c>
    </row>
    <row r="2513" spans="1:4" x14ac:dyDescent="0.2">
      <c r="A2513" s="10">
        <v>2452</v>
      </c>
      <c r="B2513" s="1832"/>
      <c r="D2513" s="2" t="str">
        <f t="shared" si="38"/>
        <v>OK</v>
      </c>
    </row>
    <row r="2514" spans="1:4" x14ac:dyDescent="0.2">
      <c r="A2514" s="10">
        <v>2453</v>
      </c>
      <c r="B2514" s="1832"/>
      <c r="D2514" s="2" t="str">
        <f t="shared" si="38"/>
        <v>OK</v>
      </c>
    </row>
    <row r="2515" spans="1:4" x14ac:dyDescent="0.2">
      <c r="A2515" s="10">
        <v>2454</v>
      </c>
      <c r="B2515" s="1832"/>
      <c r="D2515" s="2" t="str">
        <f t="shared" si="38"/>
        <v>OK</v>
      </c>
    </row>
    <row r="2516" spans="1:4" x14ac:dyDescent="0.2">
      <c r="A2516" s="10">
        <v>2455</v>
      </c>
      <c r="B2516" s="1832"/>
      <c r="D2516" s="2" t="str">
        <f t="shared" si="38"/>
        <v>OK</v>
      </c>
    </row>
    <row r="2517" spans="1:4" x14ac:dyDescent="0.2">
      <c r="A2517" s="10">
        <v>2456</v>
      </c>
      <c r="B2517" s="1832"/>
      <c r="D2517" s="2" t="str">
        <f t="shared" si="38"/>
        <v>OK</v>
      </c>
    </row>
    <row r="2518" spans="1:4" x14ac:dyDescent="0.2">
      <c r="A2518" s="10">
        <v>2457</v>
      </c>
      <c r="B2518" s="1832"/>
      <c r="D2518" s="2" t="str">
        <f t="shared" si="38"/>
        <v>OK</v>
      </c>
    </row>
    <row r="2519" spans="1:4" x14ac:dyDescent="0.2">
      <c r="A2519" s="10">
        <v>2458</v>
      </c>
      <c r="B2519" s="1832"/>
      <c r="D2519" s="2" t="str">
        <f t="shared" si="38"/>
        <v>OK</v>
      </c>
    </row>
    <row r="2520" spans="1:4" x14ac:dyDescent="0.2">
      <c r="A2520" s="10">
        <v>2459</v>
      </c>
      <c r="B2520" s="1832"/>
      <c r="D2520" s="2" t="str">
        <f t="shared" si="38"/>
        <v>OK</v>
      </c>
    </row>
    <row r="2521" spans="1:4" x14ac:dyDescent="0.2">
      <c r="A2521" s="10">
        <v>2460</v>
      </c>
      <c r="B2521" s="1832"/>
      <c r="D2521" s="2" t="str">
        <f t="shared" si="38"/>
        <v>OK</v>
      </c>
    </row>
    <row r="2522" spans="1:4" x14ac:dyDescent="0.2">
      <c r="A2522" s="10">
        <v>2461</v>
      </c>
      <c r="B2522" s="1832"/>
      <c r="D2522" s="2" t="str">
        <f t="shared" si="38"/>
        <v>OK</v>
      </c>
    </row>
    <row r="2523" spans="1:4" x14ac:dyDescent="0.2">
      <c r="A2523" s="10">
        <v>2462</v>
      </c>
      <c r="B2523" s="1832"/>
      <c r="D2523" s="2" t="str">
        <f t="shared" si="38"/>
        <v>OK</v>
      </c>
    </row>
    <row r="2524" spans="1:4" x14ac:dyDescent="0.2">
      <c r="A2524" s="10">
        <v>2463</v>
      </c>
      <c r="B2524" s="1832"/>
      <c r="D2524" s="2" t="str">
        <f t="shared" si="38"/>
        <v>OK</v>
      </c>
    </row>
    <row r="2525" spans="1:4" x14ac:dyDescent="0.2">
      <c r="A2525" s="10">
        <v>2464</v>
      </c>
      <c r="B2525" s="1832"/>
      <c r="D2525" s="2" t="str">
        <f t="shared" si="38"/>
        <v>OK</v>
      </c>
    </row>
    <row r="2526" spans="1:4" x14ac:dyDescent="0.2">
      <c r="A2526" s="10">
        <v>2465</v>
      </c>
      <c r="B2526" s="1832"/>
      <c r="D2526" s="2" t="str">
        <f t="shared" si="38"/>
        <v>OK</v>
      </c>
    </row>
    <row r="2527" spans="1:4" x14ac:dyDescent="0.2">
      <c r="A2527" s="10">
        <v>2466</v>
      </c>
      <c r="B2527" s="1832"/>
      <c r="D2527" s="2" t="str">
        <f t="shared" si="38"/>
        <v>OK</v>
      </c>
    </row>
    <row r="2528" spans="1:4" x14ac:dyDescent="0.2">
      <c r="A2528" s="10">
        <v>2467</v>
      </c>
      <c r="B2528" s="1832"/>
      <c r="D2528" s="2" t="str">
        <f t="shared" si="38"/>
        <v>OK</v>
      </c>
    </row>
    <row r="2529" spans="1:4" x14ac:dyDescent="0.2">
      <c r="A2529" s="10">
        <v>2468</v>
      </c>
      <c r="B2529" s="1832"/>
      <c r="D2529" s="2" t="str">
        <f t="shared" si="38"/>
        <v>OK</v>
      </c>
    </row>
    <row r="2530" spans="1:4" x14ac:dyDescent="0.2">
      <c r="A2530" s="10">
        <v>2469</v>
      </c>
      <c r="B2530" s="1832"/>
      <c r="D2530" s="2" t="str">
        <f t="shared" si="38"/>
        <v>OK</v>
      </c>
    </row>
    <row r="2531" spans="1:4" x14ac:dyDescent="0.2">
      <c r="A2531" s="10">
        <v>2470</v>
      </c>
      <c r="B2531" s="1832"/>
      <c r="D2531" s="2" t="str">
        <f t="shared" si="38"/>
        <v>OK</v>
      </c>
    </row>
    <row r="2532" spans="1:4" x14ac:dyDescent="0.2">
      <c r="A2532" s="10">
        <v>2471</v>
      </c>
      <c r="B2532" s="1832"/>
      <c r="D2532" s="2" t="str">
        <f t="shared" si="38"/>
        <v>OK</v>
      </c>
    </row>
    <row r="2533" spans="1:4" x14ac:dyDescent="0.2">
      <c r="A2533" s="10">
        <v>2472</v>
      </c>
      <c r="B2533" s="1832"/>
      <c r="D2533" s="2" t="str">
        <f t="shared" si="38"/>
        <v>OK</v>
      </c>
    </row>
    <row r="2534" spans="1:4" x14ac:dyDescent="0.2">
      <c r="A2534" s="10">
        <v>2473</v>
      </c>
      <c r="B2534" s="1832"/>
      <c r="D2534" s="2" t="str">
        <f t="shared" si="38"/>
        <v>OK</v>
      </c>
    </row>
    <row r="2535" spans="1:4" x14ac:dyDescent="0.2">
      <c r="A2535" s="5">
        <v>2474</v>
      </c>
      <c r="B2535" s="1832">
        <f>'Assets-Liab 5-6'!H38</f>
        <v>0</v>
      </c>
      <c r="D2535" s="2" t="str">
        <f t="shared" si="38"/>
        <v>Error?</v>
      </c>
    </row>
    <row r="2536" spans="1:4" x14ac:dyDescent="0.2">
      <c r="A2536" s="10">
        <v>2475</v>
      </c>
      <c r="B2536" s="1832"/>
      <c r="D2536" s="2" t="str">
        <f t="shared" si="38"/>
        <v>OK</v>
      </c>
    </row>
    <row r="2537" spans="1:4" x14ac:dyDescent="0.2">
      <c r="A2537" s="10">
        <v>2476</v>
      </c>
      <c r="B2537" s="1832"/>
      <c r="D2537" s="2" t="str">
        <f t="shared" si="38"/>
        <v>OK</v>
      </c>
    </row>
    <row r="2538" spans="1:4" x14ac:dyDescent="0.2">
      <c r="A2538" s="10">
        <v>2477</v>
      </c>
      <c r="B2538" s="1832"/>
      <c r="D2538" s="2" t="str">
        <f t="shared" si="38"/>
        <v>OK</v>
      </c>
    </row>
    <row r="2539" spans="1:4" x14ac:dyDescent="0.2">
      <c r="A2539" s="10">
        <v>2478</v>
      </c>
      <c r="B2539" s="1832"/>
      <c r="D2539" s="2" t="str">
        <f t="shared" si="38"/>
        <v>OK</v>
      </c>
    </row>
    <row r="2540" spans="1:4" x14ac:dyDescent="0.2">
      <c r="A2540" s="10">
        <v>2479</v>
      </c>
      <c r="B2540" s="1832"/>
      <c r="D2540" s="2" t="str">
        <f t="shared" si="38"/>
        <v>OK</v>
      </c>
    </row>
    <row r="2541" spans="1:4" x14ac:dyDescent="0.2">
      <c r="A2541" s="10">
        <v>2480</v>
      </c>
      <c r="B2541" s="1832"/>
      <c r="D2541" s="2" t="str">
        <f t="shared" si="38"/>
        <v>OK</v>
      </c>
    </row>
    <row r="2542" spans="1:4" x14ac:dyDescent="0.2">
      <c r="A2542" s="10">
        <v>2481</v>
      </c>
      <c r="B2542" s="1832"/>
      <c r="D2542" s="2" t="str">
        <f t="shared" si="38"/>
        <v>OK</v>
      </c>
    </row>
    <row r="2543" spans="1:4" x14ac:dyDescent="0.2">
      <c r="A2543" s="10">
        <v>2482</v>
      </c>
      <c r="B2543" s="1832"/>
      <c r="D2543" s="2" t="str">
        <f t="shared" si="38"/>
        <v>OK</v>
      </c>
    </row>
    <row r="2544" spans="1:4" x14ac:dyDescent="0.2">
      <c r="A2544" s="10">
        <v>2483</v>
      </c>
      <c r="B2544" s="1832"/>
      <c r="D2544" s="2" t="str">
        <f t="shared" si="38"/>
        <v>OK</v>
      </c>
    </row>
    <row r="2545" spans="1:4" x14ac:dyDescent="0.2">
      <c r="A2545" s="10">
        <v>2484</v>
      </c>
      <c r="B2545" s="1832"/>
      <c r="D2545" s="2" t="str">
        <f t="shared" si="38"/>
        <v>OK</v>
      </c>
    </row>
    <row r="2546" spans="1:4" x14ac:dyDescent="0.2">
      <c r="A2546" s="10">
        <v>2485</v>
      </c>
      <c r="B2546" s="1832"/>
      <c r="D2546" s="2" t="str">
        <f t="shared" si="38"/>
        <v>OK</v>
      </c>
    </row>
    <row r="2547" spans="1:4" x14ac:dyDescent="0.2">
      <c r="A2547" s="10">
        <v>2486</v>
      </c>
      <c r="B2547" s="1832"/>
      <c r="D2547" s="2" t="str">
        <f t="shared" si="38"/>
        <v>OK</v>
      </c>
    </row>
    <row r="2548" spans="1:4" x14ac:dyDescent="0.2">
      <c r="A2548" s="10">
        <v>2487</v>
      </c>
      <c r="B2548" s="1832"/>
      <c r="D2548" s="2" t="str">
        <f t="shared" si="38"/>
        <v>OK</v>
      </c>
    </row>
    <row r="2549" spans="1:4" x14ac:dyDescent="0.2">
      <c r="A2549" s="10">
        <v>2488</v>
      </c>
      <c r="B2549" s="1832"/>
      <c r="D2549" s="2" t="str">
        <f t="shared" si="38"/>
        <v>OK</v>
      </c>
    </row>
    <row r="2550" spans="1:4" x14ac:dyDescent="0.2">
      <c r="A2550" s="10">
        <v>2489</v>
      </c>
      <c r="B2550" s="1832"/>
      <c r="D2550" s="2" t="str">
        <f t="shared" si="38"/>
        <v>OK</v>
      </c>
    </row>
    <row r="2551" spans="1:4" x14ac:dyDescent="0.2">
      <c r="A2551" s="5">
        <v>2490</v>
      </c>
      <c r="B2551" s="1832">
        <f>'Acct Summary 7-8'!C4</f>
        <v>3773778</v>
      </c>
      <c r="C2551" s="2" t="s">
        <v>569</v>
      </c>
      <c r="D2551" s="2" t="str">
        <f t="shared" si="38"/>
        <v>Error?</v>
      </c>
    </row>
    <row r="2552" spans="1:4" x14ac:dyDescent="0.2">
      <c r="A2552" s="10">
        <v>2491</v>
      </c>
      <c r="B2552" s="1832"/>
      <c r="D2552" s="2" t="str">
        <f t="shared" si="38"/>
        <v>OK</v>
      </c>
    </row>
    <row r="2553" spans="1:4" x14ac:dyDescent="0.2">
      <c r="A2553" s="5">
        <v>2492</v>
      </c>
      <c r="B2553" s="1832">
        <f>'Acct Summary 7-8'!C6</f>
        <v>1595501</v>
      </c>
      <c r="C2553" s="2" t="s">
        <v>569</v>
      </c>
      <c r="D2553" s="2" t="str">
        <f t="shared" si="38"/>
        <v>Error?</v>
      </c>
    </row>
    <row r="2554" spans="1:4" x14ac:dyDescent="0.2">
      <c r="A2554" s="5">
        <v>2493</v>
      </c>
      <c r="B2554" s="1832">
        <f>'Acct Summary 7-8'!C7</f>
        <v>523102</v>
      </c>
      <c r="C2554" s="2" t="s">
        <v>569</v>
      </c>
      <c r="D2554" s="2" t="str">
        <f t="shared" si="38"/>
        <v>Error?</v>
      </c>
    </row>
    <row r="2555" spans="1:4" x14ac:dyDescent="0.2">
      <c r="A2555" s="5">
        <v>2494</v>
      </c>
      <c r="B2555" s="1832">
        <f>'Acct Summary 7-8'!C8</f>
        <v>5892381</v>
      </c>
      <c r="C2555" s="2" t="s">
        <v>569</v>
      </c>
      <c r="D2555" s="2" t="str">
        <f t="shared" si="38"/>
        <v>Error?</v>
      </c>
    </row>
    <row r="2556" spans="1:4" x14ac:dyDescent="0.2">
      <c r="A2556" s="5">
        <v>2495</v>
      </c>
      <c r="B2556" s="1832">
        <f>'Acct Summary 7-8'!C12</f>
        <v>4168188</v>
      </c>
      <c r="C2556" s="2" t="s">
        <v>569</v>
      </c>
      <c r="D2556" s="2" t="str">
        <f t="shared" si="38"/>
        <v>Error?</v>
      </c>
    </row>
    <row r="2557" spans="1:4" x14ac:dyDescent="0.2">
      <c r="A2557" s="5">
        <v>2496</v>
      </c>
      <c r="B2557" s="1832">
        <f>'Acct Summary 7-8'!C13</f>
        <v>1394283</v>
      </c>
      <c r="C2557" s="2" t="s">
        <v>569</v>
      </c>
      <c r="D2557" s="2" t="str">
        <f t="shared" si="38"/>
        <v>Error?</v>
      </c>
    </row>
    <row r="2558" spans="1:4" x14ac:dyDescent="0.2">
      <c r="A2558" s="5">
        <v>2497</v>
      </c>
      <c r="B2558" s="1832">
        <f>'Acct Summary 7-8'!C14</f>
        <v>0</v>
      </c>
      <c r="C2558" s="2" t="s">
        <v>569</v>
      </c>
      <c r="D2558" s="2" t="str">
        <f t="shared" si="38"/>
        <v>Error?</v>
      </c>
    </row>
    <row r="2559" spans="1:4" x14ac:dyDescent="0.2">
      <c r="A2559" s="5">
        <v>2498</v>
      </c>
      <c r="B2559" s="1832">
        <f>'Acct Summary 7-8'!C15</f>
        <v>720364</v>
      </c>
      <c r="C2559" s="2" t="s">
        <v>569</v>
      </c>
      <c r="D2559" s="2" t="str">
        <f t="shared" ref="D2559:D2622" si="39">IF(ISBLANK(B2559),"OK",IF(A2559-B2559=0,"OK","Error?"))</f>
        <v>Error?</v>
      </c>
    </row>
    <row r="2560" spans="1:4" x14ac:dyDescent="0.2">
      <c r="A2560" s="5">
        <v>2499</v>
      </c>
      <c r="B2560" s="1832">
        <f>'Acct Summary 7-8'!C16</f>
        <v>0</v>
      </c>
      <c r="C2560" s="2" t="s">
        <v>569</v>
      </c>
      <c r="D2560" s="2" t="str">
        <f t="shared" si="39"/>
        <v>Error?</v>
      </c>
    </row>
    <row r="2561" spans="1:4" x14ac:dyDescent="0.2">
      <c r="A2561" s="5">
        <v>2500</v>
      </c>
      <c r="B2561" s="1832">
        <f>'Acct Summary 7-8'!C17</f>
        <v>6282835</v>
      </c>
      <c r="C2561" s="2" t="s">
        <v>569</v>
      </c>
      <c r="D2561" s="2" t="str">
        <f t="shared" si="39"/>
        <v>Error?</v>
      </c>
    </row>
    <row r="2562" spans="1:4" x14ac:dyDescent="0.2">
      <c r="A2562" s="5">
        <v>2501</v>
      </c>
      <c r="B2562" s="1832">
        <f>'Acct Summary 7-8'!C20</f>
        <v>-390454</v>
      </c>
      <c r="C2562" s="2" t="s">
        <v>569</v>
      </c>
      <c r="D2562" s="2" t="str">
        <f t="shared" si="39"/>
        <v>Error?</v>
      </c>
    </row>
    <row r="2563" spans="1:4" x14ac:dyDescent="0.2">
      <c r="A2563" s="5">
        <v>2502</v>
      </c>
      <c r="B2563" s="1832">
        <f>'Acct Summary 7-8'!C80</f>
        <v>0</v>
      </c>
      <c r="D2563" s="2" t="str">
        <f t="shared" si="39"/>
        <v>Error?</v>
      </c>
    </row>
    <row r="2564" spans="1:4" x14ac:dyDescent="0.2">
      <c r="A2564" s="5">
        <v>2503</v>
      </c>
      <c r="B2564" s="1832">
        <f>'Acct Summary 7-8'!D4</f>
        <v>497530</v>
      </c>
      <c r="C2564" s="2" t="s">
        <v>569</v>
      </c>
      <c r="D2564" s="2" t="str">
        <f t="shared" si="39"/>
        <v>Error?</v>
      </c>
    </row>
    <row r="2565" spans="1:4" x14ac:dyDescent="0.2">
      <c r="A2565" s="10">
        <v>2504</v>
      </c>
      <c r="B2565" s="1832"/>
      <c r="D2565" s="2" t="str">
        <f t="shared" si="39"/>
        <v>OK</v>
      </c>
    </row>
    <row r="2566" spans="1:4" x14ac:dyDescent="0.2">
      <c r="A2566" s="5">
        <v>2505</v>
      </c>
      <c r="B2566" s="1832">
        <f>'Acct Summary 7-8'!D6</f>
        <v>0</v>
      </c>
      <c r="C2566" s="2" t="s">
        <v>569</v>
      </c>
      <c r="D2566" s="2" t="str">
        <f t="shared" si="39"/>
        <v>Error?</v>
      </c>
    </row>
    <row r="2567" spans="1:4" x14ac:dyDescent="0.2">
      <c r="A2567" s="5">
        <v>2506</v>
      </c>
      <c r="B2567" s="1832">
        <f>'Acct Summary 7-8'!D7</f>
        <v>0</v>
      </c>
      <c r="C2567" s="2" t="s">
        <v>569</v>
      </c>
      <c r="D2567" s="2" t="str">
        <f t="shared" si="39"/>
        <v>Error?</v>
      </c>
    </row>
    <row r="2568" spans="1:4" x14ac:dyDescent="0.2">
      <c r="A2568" s="5">
        <v>2507</v>
      </c>
      <c r="B2568" s="1832">
        <f>'Acct Summary 7-8'!D8</f>
        <v>497530</v>
      </c>
      <c r="C2568" s="2" t="s">
        <v>569</v>
      </c>
      <c r="D2568" s="2" t="str">
        <f t="shared" si="39"/>
        <v>Error?</v>
      </c>
    </row>
    <row r="2569" spans="1:4" x14ac:dyDescent="0.2">
      <c r="A2569" s="5">
        <v>2508</v>
      </c>
      <c r="B2569" s="1832">
        <f>'Acct Summary 7-8'!D13</f>
        <v>534428</v>
      </c>
      <c r="C2569" s="2" t="s">
        <v>569</v>
      </c>
      <c r="D2569" s="2" t="str">
        <f t="shared" si="39"/>
        <v>Error?</v>
      </c>
    </row>
    <row r="2570" spans="1:4" x14ac:dyDescent="0.2">
      <c r="A2570" s="5">
        <v>2509</v>
      </c>
      <c r="B2570" s="1832">
        <f>'Acct Summary 7-8'!D14</f>
        <v>0</v>
      </c>
      <c r="C2570" s="2" t="s">
        <v>569</v>
      </c>
      <c r="D2570" s="2" t="str">
        <f t="shared" si="39"/>
        <v>Error?</v>
      </c>
    </row>
    <row r="2571" spans="1:4" x14ac:dyDescent="0.2">
      <c r="A2571" s="5">
        <v>2510</v>
      </c>
      <c r="B2571" s="1832">
        <f>'Acct Summary 7-8'!D15</f>
        <v>0</v>
      </c>
      <c r="C2571" s="2" t="s">
        <v>569</v>
      </c>
      <c r="D2571" s="2" t="str">
        <f t="shared" si="39"/>
        <v>Error?</v>
      </c>
    </row>
    <row r="2572" spans="1:4" x14ac:dyDescent="0.2">
      <c r="A2572" s="5">
        <v>2511</v>
      </c>
      <c r="B2572" s="1832">
        <f>'Acct Summary 7-8'!D16</f>
        <v>0</v>
      </c>
      <c r="C2572" s="2" t="s">
        <v>569</v>
      </c>
      <c r="D2572" s="2" t="str">
        <f t="shared" si="39"/>
        <v>Error?</v>
      </c>
    </row>
    <row r="2573" spans="1:4" x14ac:dyDescent="0.2">
      <c r="A2573" s="5">
        <v>2512</v>
      </c>
      <c r="B2573" s="1832">
        <f>'Acct Summary 7-8'!D17</f>
        <v>534428</v>
      </c>
      <c r="C2573" s="2" t="s">
        <v>569</v>
      </c>
      <c r="D2573" s="2" t="str">
        <f t="shared" si="39"/>
        <v>Error?</v>
      </c>
    </row>
    <row r="2574" spans="1:4" x14ac:dyDescent="0.2">
      <c r="A2574" s="5">
        <v>2513</v>
      </c>
      <c r="B2574" s="1832">
        <f>'Acct Summary 7-8'!D20</f>
        <v>-36898</v>
      </c>
      <c r="C2574" s="2" t="s">
        <v>569</v>
      </c>
      <c r="D2574" s="2" t="str">
        <f t="shared" si="39"/>
        <v>Error?</v>
      </c>
    </row>
    <row r="2575" spans="1:4" x14ac:dyDescent="0.2">
      <c r="A2575" s="5">
        <v>2514</v>
      </c>
      <c r="B2575" s="1832">
        <f>'Acct Summary 7-8'!D80</f>
        <v>0</v>
      </c>
      <c r="D2575" s="2" t="str">
        <f t="shared" si="39"/>
        <v>Error?</v>
      </c>
    </row>
    <row r="2576" spans="1:4" x14ac:dyDescent="0.2">
      <c r="A2576" s="10">
        <v>2515</v>
      </c>
      <c r="B2576" s="1832"/>
      <c r="D2576" s="2" t="str">
        <f t="shared" si="39"/>
        <v>OK</v>
      </c>
    </row>
    <row r="2577" spans="1:4" x14ac:dyDescent="0.2">
      <c r="A2577" s="10">
        <v>2516</v>
      </c>
      <c r="B2577" s="1832"/>
      <c r="D2577" s="2" t="str">
        <f t="shared" si="39"/>
        <v>OK</v>
      </c>
    </row>
    <row r="2578" spans="1:4" x14ac:dyDescent="0.2">
      <c r="A2578" s="10">
        <v>2517</v>
      </c>
      <c r="B2578" s="1832"/>
      <c r="D2578" s="2" t="str">
        <f t="shared" si="39"/>
        <v>OK</v>
      </c>
    </row>
    <row r="2579" spans="1:4" x14ac:dyDescent="0.2">
      <c r="A2579" s="10">
        <v>2518</v>
      </c>
      <c r="B2579" s="1832"/>
      <c r="D2579" s="2" t="str">
        <f t="shared" si="39"/>
        <v>OK</v>
      </c>
    </row>
    <row r="2580" spans="1:4" x14ac:dyDescent="0.2">
      <c r="A2580" s="10">
        <v>2519</v>
      </c>
      <c r="B2580" s="1832"/>
      <c r="D2580" s="2" t="str">
        <f t="shared" si="39"/>
        <v>OK</v>
      </c>
    </row>
    <row r="2581" spans="1:4" x14ac:dyDescent="0.2">
      <c r="A2581" s="10">
        <v>2520</v>
      </c>
      <c r="B2581" s="1832"/>
      <c r="D2581" s="2" t="str">
        <f t="shared" si="39"/>
        <v>OK</v>
      </c>
    </row>
    <row r="2582" spans="1:4" x14ac:dyDescent="0.2">
      <c r="A2582" s="10">
        <v>2521</v>
      </c>
      <c r="B2582" s="1832"/>
      <c r="D2582" s="2" t="str">
        <f t="shared" si="39"/>
        <v>OK</v>
      </c>
    </row>
    <row r="2583" spans="1:4" x14ac:dyDescent="0.2">
      <c r="A2583" s="10">
        <v>2522</v>
      </c>
      <c r="B2583" s="1832"/>
      <c r="D2583" s="2" t="str">
        <f t="shared" si="39"/>
        <v>OK</v>
      </c>
    </row>
    <row r="2584" spans="1:4" x14ac:dyDescent="0.2">
      <c r="A2584" s="10">
        <v>2523</v>
      </c>
      <c r="B2584" s="1832"/>
      <c r="D2584" s="2" t="str">
        <f t="shared" si="39"/>
        <v>OK</v>
      </c>
    </row>
    <row r="2585" spans="1:4" x14ac:dyDescent="0.2">
      <c r="A2585" s="10">
        <v>2524</v>
      </c>
      <c r="B2585" s="1832"/>
      <c r="D2585" s="2" t="str">
        <f t="shared" si="39"/>
        <v>OK</v>
      </c>
    </row>
    <row r="2586" spans="1:4" x14ac:dyDescent="0.2">
      <c r="A2586" s="10">
        <v>2525</v>
      </c>
      <c r="B2586" s="1832"/>
      <c r="D2586" s="2" t="str">
        <f t="shared" si="39"/>
        <v>OK</v>
      </c>
    </row>
    <row r="2587" spans="1:4" x14ac:dyDescent="0.2">
      <c r="A2587" s="10">
        <v>2526</v>
      </c>
      <c r="B2587" s="1832"/>
      <c r="D2587" s="2" t="str">
        <f t="shared" si="39"/>
        <v>OK</v>
      </c>
    </row>
    <row r="2588" spans="1:4" x14ac:dyDescent="0.2">
      <c r="A2588" s="10">
        <v>2527</v>
      </c>
      <c r="B2588" s="1832"/>
      <c r="D2588" s="2" t="str">
        <f t="shared" si="39"/>
        <v>OK</v>
      </c>
    </row>
    <row r="2589" spans="1:4" x14ac:dyDescent="0.2">
      <c r="A2589" s="10">
        <v>2528</v>
      </c>
      <c r="B2589" s="1832"/>
      <c r="D2589" s="2" t="str">
        <f t="shared" si="39"/>
        <v>OK</v>
      </c>
    </row>
    <row r="2590" spans="1:4" x14ac:dyDescent="0.2">
      <c r="A2590" s="10">
        <v>2529</v>
      </c>
      <c r="B2590" s="1832"/>
      <c r="D2590" s="2" t="str">
        <f t="shared" si="39"/>
        <v>OK</v>
      </c>
    </row>
    <row r="2591" spans="1:4" x14ac:dyDescent="0.2">
      <c r="A2591" s="5">
        <v>2530</v>
      </c>
      <c r="B2591" s="1832">
        <f>'Acct Summary 7-8'!F4</f>
        <v>339169</v>
      </c>
      <c r="C2591" s="2" t="s">
        <v>569</v>
      </c>
      <c r="D2591" s="2" t="str">
        <f t="shared" si="39"/>
        <v>Error?</v>
      </c>
    </row>
    <row r="2592" spans="1:4" x14ac:dyDescent="0.2">
      <c r="A2592" s="10">
        <v>2531</v>
      </c>
      <c r="B2592" s="1832"/>
      <c r="D2592" s="2" t="str">
        <f t="shared" si="39"/>
        <v>OK</v>
      </c>
    </row>
    <row r="2593" spans="1:4" x14ac:dyDescent="0.2">
      <c r="A2593" s="5">
        <v>2532</v>
      </c>
      <c r="B2593" s="1832">
        <f>'Acct Summary 7-8'!F6</f>
        <v>378724</v>
      </c>
      <c r="C2593" s="2" t="s">
        <v>569</v>
      </c>
      <c r="D2593" s="2" t="str">
        <f t="shared" si="39"/>
        <v>Error?</v>
      </c>
    </row>
    <row r="2594" spans="1:4" x14ac:dyDescent="0.2">
      <c r="A2594" s="5">
        <v>2533</v>
      </c>
      <c r="B2594" s="1832">
        <f>'Acct Summary 7-8'!F7</f>
        <v>0</v>
      </c>
      <c r="C2594" s="2" t="s">
        <v>569</v>
      </c>
      <c r="D2594" s="2" t="str">
        <f t="shared" si="39"/>
        <v>Error?</v>
      </c>
    </row>
    <row r="2595" spans="1:4" x14ac:dyDescent="0.2">
      <c r="A2595" s="5">
        <v>2534</v>
      </c>
      <c r="B2595" s="1832">
        <f>'Acct Summary 7-8'!F8</f>
        <v>717893</v>
      </c>
      <c r="C2595" s="2" t="s">
        <v>569</v>
      </c>
      <c r="D2595" s="2" t="str">
        <f t="shared" si="39"/>
        <v>Error?</v>
      </c>
    </row>
    <row r="2596" spans="1:4" x14ac:dyDescent="0.2">
      <c r="A2596" s="5">
        <v>2535</v>
      </c>
      <c r="B2596" s="1832">
        <f>'Acct Summary 7-8'!F13</f>
        <v>684161</v>
      </c>
      <c r="C2596" s="2" t="s">
        <v>569</v>
      </c>
      <c r="D2596" s="2" t="str">
        <f t="shared" si="39"/>
        <v>Error?</v>
      </c>
    </row>
    <row r="2597" spans="1:4" x14ac:dyDescent="0.2">
      <c r="A2597" s="5">
        <v>2536</v>
      </c>
      <c r="B2597" s="1832">
        <f>'Acct Summary 7-8'!F14</f>
        <v>0</v>
      </c>
      <c r="C2597" s="2" t="s">
        <v>569</v>
      </c>
      <c r="D2597" s="2" t="str">
        <f t="shared" si="39"/>
        <v>Error?</v>
      </c>
    </row>
    <row r="2598" spans="1:4" x14ac:dyDescent="0.2">
      <c r="A2598" s="5">
        <v>2537</v>
      </c>
      <c r="B2598" s="1832">
        <f>'Acct Summary 7-8'!F15</f>
        <v>0</v>
      </c>
      <c r="C2598" s="2" t="s">
        <v>569</v>
      </c>
      <c r="D2598" s="2" t="str">
        <f t="shared" si="39"/>
        <v>Error?</v>
      </c>
    </row>
    <row r="2599" spans="1:4" x14ac:dyDescent="0.2">
      <c r="A2599" s="5">
        <v>2538</v>
      </c>
      <c r="B2599" s="1832">
        <f>'Acct Summary 7-8'!F16</f>
        <v>0</v>
      </c>
      <c r="C2599" s="2" t="s">
        <v>569</v>
      </c>
      <c r="D2599" s="2" t="str">
        <f t="shared" si="39"/>
        <v>Error?</v>
      </c>
    </row>
    <row r="2600" spans="1:4" x14ac:dyDescent="0.2">
      <c r="A2600" s="5">
        <v>2539</v>
      </c>
      <c r="B2600" s="1832">
        <f>'Acct Summary 7-8'!F17</f>
        <v>684161</v>
      </c>
      <c r="C2600" s="2" t="s">
        <v>569</v>
      </c>
      <c r="D2600" s="2" t="str">
        <f t="shared" si="39"/>
        <v>Error?</v>
      </c>
    </row>
    <row r="2601" spans="1:4" x14ac:dyDescent="0.2">
      <c r="A2601" s="5">
        <v>2540</v>
      </c>
      <c r="B2601" s="1832">
        <f>'Acct Summary 7-8'!F20</f>
        <v>33732</v>
      </c>
      <c r="C2601" s="2" t="s">
        <v>569</v>
      </c>
      <c r="D2601" s="2" t="str">
        <f t="shared" si="39"/>
        <v>Error?</v>
      </c>
    </row>
    <row r="2602" spans="1:4" x14ac:dyDescent="0.2">
      <c r="A2602" s="5">
        <v>2541</v>
      </c>
      <c r="B2602" s="1832">
        <f>'Acct Summary 7-8'!F80</f>
        <v>0</v>
      </c>
      <c r="D2602" s="2" t="str">
        <f t="shared" si="39"/>
        <v>Error?</v>
      </c>
    </row>
    <row r="2603" spans="1:4" x14ac:dyDescent="0.2">
      <c r="A2603" s="5">
        <v>2542</v>
      </c>
      <c r="B2603" s="1832">
        <f>'Acct Summary 7-8'!G4</f>
        <v>236934</v>
      </c>
      <c r="C2603" s="2" t="s">
        <v>569</v>
      </c>
      <c r="D2603" s="2" t="str">
        <f t="shared" si="39"/>
        <v>Error?</v>
      </c>
    </row>
    <row r="2604" spans="1:4" x14ac:dyDescent="0.2">
      <c r="A2604" s="5">
        <v>2543</v>
      </c>
      <c r="B2604" s="1832">
        <f>'Acct Summary 7-8'!G6</f>
        <v>0</v>
      </c>
      <c r="C2604" s="2" t="s">
        <v>569</v>
      </c>
      <c r="D2604" s="2" t="str">
        <f t="shared" si="39"/>
        <v>Error?</v>
      </c>
    </row>
    <row r="2605" spans="1:4" x14ac:dyDescent="0.2">
      <c r="A2605" s="5">
        <v>2544</v>
      </c>
      <c r="B2605" s="1832">
        <f>'Acct Summary 7-8'!G7</f>
        <v>0</v>
      </c>
      <c r="C2605" s="2" t="s">
        <v>569</v>
      </c>
      <c r="D2605" s="2" t="str">
        <f t="shared" si="39"/>
        <v>Error?</v>
      </c>
    </row>
    <row r="2606" spans="1:4" x14ac:dyDescent="0.2">
      <c r="A2606" s="5">
        <v>2545</v>
      </c>
      <c r="B2606" s="1832">
        <f>'Acct Summary 7-8'!G8</f>
        <v>236934</v>
      </c>
      <c r="C2606" s="2" t="s">
        <v>569</v>
      </c>
      <c r="D2606" s="2" t="str">
        <f t="shared" si="39"/>
        <v>Error?</v>
      </c>
    </row>
    <row r="2607" spans="1:4" x14ac:dyDescent="0.2">
      <c r="A2607" s="5">
        <v>2546</v>
      </c>
      <c r="B2607" s="1832">
        <f>'Acct Summary 7-8'!G12</f>
        <v>53104</v>
      </c>
      <c r="C2607" s="2" t="s">
        <v>569</v>
      </c>
      <c r="D2607" s="2" t="str">
        <f t="shared" si="39"/>
        <v>Error?</v>
      </c>
    </row>
    <row r="2608" spans="1:4" x14ac:dyDescent="0.2">
      <c r="A2608" s="5">
        <v>2547</v>
      </c>
      <c r="B2608" s="1832">
        <f>'Acct Summary 7-8'!G13</f>
        <v>140882</v>
      </c>
      <c r="C2608" s="2" t="s">
        <v>569</v>
      </c>
      <c r="D2608" s="2" t="str">
        <f t="shared" si="39"/>
        <v>Error?</v>
      </c>
    </row>
    <row r="2609" spans="1:4" x14ac:dyDescent="0.2">
      <c r="A2609" s="5">
        <v>2548</v>
      </c>
      <c r="B2609" s="1832">
        <f>'Acct Summary 7-8'!G14</f>
        <v>0</v>
      </c>
      <c r="C2609" s="2" t="s">
        <v>569</v>
      </c>
      <c r="D2609" s="2" t="str">
        <f t="shared" si="39"/>
        <v>Error?</v>
      </c>
    </row>
    <row r="2610" spans="1:4" x14ac:dyDescent="0.2">
      <c r="A2610" s="10">
        <v>2549</v>
      </c>
      <c r="B2610" s="1832"/>
      <c r="D2610" s="2" t="str">
        <f t="shared" si="39"/>
        <v>OK</v>
      </c>
    </row>
    <row r="2611" spans="1:4" x14ac:dyDescent="0.2">
      <c r="A2611" s="5">
        <v>2550</v>
      </c>
      <c r="B2611" s="1832">
        <f>'Acct Summary 7-8'!G16</f>
        <v>0</v>
      </c>
      <c r="C2611" s="2" t="s">
        <v>569</v>
      </c>
      <c r="D2611" s="2" t="str">
        <f t="shared" si="39"/>
        <v>Error?</v>
      </c>
    </row>
    <row r="2612" spans="1:4" x14ac:dyDescent="0.2">
      <c r="A2612" s="5">
        <v>2551</v>
      </c>
      <c r="B2612" s="1832">
        <f>'Acct Summary 7-8'!G17</f>
        <v>193986</v>
      </c>
      <c r="C2612" s="2" t="s">
        <v>569</v>
      </c>
      <c r="D2612" s="2" t="str">
        <f t="shared" si="39"/>
        <v>Error?</v>
      </c>
    </row>
    <row r="2613" spans="1:4" x14ac:dyDescent="0.2">
      <c r="A2613" s="5">
        <v>2552</v>
      </c>
      <c r="B2613" s="1832">
        <f>'Acct Summary 7-8'!G20</f>
        <v>42948</v>
      </c>
      <c r="C2613" s="2" t="s">
        <v>569</v>
      </c>
      <c r="D2613" s="2" t="str">
        <f t="shared" si="39"/>
        <v>Error?</v>
      </c>
    </row>
    <row r="2614" spans="1:4" x14ac:dyDescent="0.2">
      <c r="A2614" s="5">
        <v>2553</v>
      </c>
      <c r="B2614" s="1832">
        <f>'Acct Summary 7-8'!G80</f>
        <v>0</v>
      </c>
      <c r="D2614" s="2" t="str">
        <f t="shared" si="39"/>
        <v>Error?</v>
      </c>
    </row>
    <row r="2615" spans="1:4" x14ac:dyDescent="0.2">
      <c r="A2615" s="10">
        <v>2554</v>
      </c>
      <c r="B2615" s="1832"/>
      <c r="D2615" s="2" t="str">
        <f t="shared" si="39"/>
        <v>OK</v>
      </c>
    </row>
    <row r="2616" spans="1:4" x14ac:dyDescent="0.2">
      <c r="A2616" s="10">
        <v>2555</v>
      </c>
      <c r="B2616" s="1832"/>
      <c r="D2616" s="2" t="str">
        <f t="shared" si="39"/>
        <v>OK</v>
      </c>
    </row>
    <row r="2617" spans="1:4" x14ac:dyDescent="0.2">
      <c r="A2617" s="10">
        <v>2556</v>
      </c>
      <c r="B2617" s="1832"/>
      <c r="D2617" s="2" t="str">
        <f t="shared" si="39"/>
        <v>OK</v>
      </c>
    </row>
    <row r="2618" spans="1:4" x14ac:dyDescent="0.2">
      <c r="A2618" s="10">
        <v>2557</v>
      </c>
      <c r="B2618" s="1832"/>
      <c r="D2618" s="2" t="str">
        <f t="shared" si="39"/>
        <v>OK</v>
      </c>
    </row>
    <row r="2619" spans="1:4" x14ac:dyDescent="0.2">
      <c r="A2619" s="10">
        <v>2558</v>
      </c>
      <c r="B2619" s="1832"/>
      <c r="D2619" s="2" t="str">
        <f t="shared" si="39"/>
        <v>OK</v>
      </c>
    </row>
    <row r="2620" spans="1:4" x14ac:dyDescent="0.2">
      <c r="A2620" s="10">
        <v>2559</v>
      </c>
      <c r="B2620" s="1832"/>
      <c r="D2620" s="2" t="str">
        <f t="shared" si="39"/>
        <v>OK</v>
      </c>
    </row>
    <row r="2621" spans="1:4" x14ac:dyDescent="0.2">
      <c r="A2621" s="10">
        <v>2560</v>
      </c>
      <c r="B2621" s="1832"/>
      <c r="D2621" s="2" t="str">
        <f t="shared" si="39"/>
        <v>OK</v>
      </c>
    </row>
    <row r="2622" spans="1:4" x14ac:dyDescent="0.2">
      <c r="A2622" s="10">
        <v>2561</v>
      </c>
      <c r="B2622" s="1832"/>
      <c r="D2622" s="2" t="str">
        <f t="shared" si="39"/>
        <v>OK</v>
      </c>
    </row>
    <row r="2623" spans="1:4" x14ac:dyDescent="0.2">
      <c r="A2623" s="10">
        <v>2562</v>
      </c>
      <c r="B2623" s="1832"/>
      <c r="D2623" s="2" t="str">
        <f t="shared" ref="D2623:D2686" si="40">IF(ISBLANK(B2623),"OK",IF(A2623-B2623=0,"OK","Error?"))</f>
        <v>OK</v>
      </c>
    </row>
    <row r="2624" spans="1:4" x14ac:dyDescent="0.2">
      <c r="A2624" s="10">
        <v>2563</v>
      </c>
      <c r="B2624" s="1832"/>
      <c r="D2624" s="2" t="str">
        <f t="shared" si="40"/>
        <v>OK</v>
      </c>
    </row>
    <row r="2625" spans="1:4" x14ac:dyDescent="0.2">
      <c r="A2625" s="10">
        <v>2564</v>
      </c>
      <c r="B2625" s="1832"/>
      <c r="D2625" s="2" t="str">
        <f t="shared" si="40"/>
        <v>OK</v>
      </c>
    </row>
    <row r="2626" spans="1:4" x14ac:dyDescent="0.2">
      <c r="A2626" s="10">
        <v>2565</v>
      </c>
      <c r="B2626" s="1832"/>
      <c r="D2626" s="2" t="str">
        <f t="shared" si="40"/>
        <v>OK</v>
      </c>
    </row>
    <row r="2627" spans="1:4" x14ac:dyDescent="0.2">
      <c r="A2627" s="10">
        <v>2566</v>
      </c>
      <c r="B2627" s="1832"/>
      <c r="D2627" s="2" t="str">
        <f t="shared" si="40"/>
        <v>OK</v>
      </c>
    </row>
    <row r="2628" spans="1:4" x14ac:dyDescent="0.2">
      <c r="A2628" s="10">
        <v>2567</v>
      </c>
      <c r="B2628" s="1832"/>
      <c r="D2628" s="2" t="str">
        <f t="shared" si="40"/>
        <v>OK</v>
      </c>
    </row>
    <row r="2629" spans="1:4" x14ac:dyDescent="0.2">
      <c r="A2629" s="10">
        <v>2568</v>
      </c>
      <c r="B2629" s="1832"/>
      <c r="D2629" s="2" t="str">
        <f t="shared" si="40"/>
        <v>OK</v>
      </c>
    </row>
    <row r="2630" spans="1:4" x14ac:dyDescent="0.2">
      <c r="A2630" s="5">
        <v>2569</v>
      </c>
      <c r="B2630" s="1832">
        <f>'Acct Summary 7-8'!E4</f>
        <v>268312</v>
      </c>
      <c r="C2630" s="2" t="s">
        <v>569</v>
      </c>
      <c r="D2630" s="2" t="str">
        <f t="shared" si="40"/>
        <v>Error?</v>
      </c>
    </row>
    <row r="2631" spans="1:4" x14ac:dyDescent="0.2">
      <c r="A2631" s="5">
        <v>2570</v>
      </c>
      <c r="B2631" s="1832">
        <f>'Acct Summary 7-8'!E6</f>
        <v>0</v>
      </c>
      <c r="C2631" s="2" t="s">
        <v>569</v>
      </c>
      <c r="D2631" s="2" t="str">
        <f t="shared" si="40"/>
        <v>Error?</v>
      </c>
    </row>
    <row r="2632" spans="1:4" x14ac:dyDescent="0.2">
      <c r="A2632" s="5">
        <v>2571</v>
      </c>
      <c r="B2632" s="1832">
        <f>'Acct Summary 7-8'!E8</f>
        <v>268312</v>
      </c>
      <c r="C2632" s="2" t="s">
        <v>569</v>
      </c>
      <c r="D2632" s="2" t="str">
        <f t="shared" si="40"/>
        <v>Error?</v>
      </c>
    </row>
    <row r="2633" spans="1:4" x14ac:dyDescent="0.2">
      <c r="A2633" s="5">
        <v>2572</v>
      </c>
      <c r="B2633" s="1832">
        <f>'Acct Summary 7-8'!E15</f>
        <v>0</v>
      </c>
      <c r="C2633" s="2" t="s">
        <v>569</v>
      </c>
      <c r="D2633" s="2" t="str">
        <f t="shared" si="40"/>
        <v>Error?</v>
      </c>
    </row>
    <row r="2634" spans="1:4" x14ac:dyDescent="0.2">
      <c r="A2634" s="5">
        <v>2573</v>
      </c>
      <c r="B2634" s="1832">
        <f>'Acct Summary 7-8'!E16</f>
        <v>754083</v>
      </c>
      <c r="C2634" s="2" t="s">
        <v>569</v>
      </c>
      <c r="D2634" s="2" t="str">
        <f t="shared" si="40"/>
        <v>Error?</v>
      </c>
    </row>
    <row r="2635" spans="1:4" x14ac:dyDescent="0.2">
      <c r="A2635" s="5">
        <v>2574</v>
      </c>
      <c r="B2635" s="1832">
        <f>'Acct Summary 7-8'!E17</f>
        <v>754083</v>
      </c>
      <c r="C2635" s="2" t="s">
        <v>569</v>
      </c>
      <c r="D2635" s="2" t="str">
        <f t="shared" si="40"/>
        <v>Error?</v>
      </c>
    </row>
    <row r="2636" spans="1:4" x14ac:dyDescent="0.2">
      <c r="A2636" s="5">
        <v>2575</v>
      </c>
      <c r="B2636" s="1832">
        <f>'Acct Summary 7-8'!E20</f>
        <v>-485771</v>
      </c>
      <c r="C2636" s="2" t="s">
        <v>569</v>
      </c>
      <c r="D2636" s="2" t="str">
        <f t="shared" si="40"/>
        <v>Error?</v>
      </c>
    </row>
    <row r="2637" spans="1:4" x14ac:dyDescent="0.2">
      <c r="A2637" s="5">
        <v>2576</v>
      </c>
      <c r="B2637" s="1832">
        <f>'Acct Summary 7-8'!E80</f>
        <v>0</v>
      </c>
      <c r="D2637" s="2" t="str">
        <f t="shared" si="40"/>
        <v>Error?</v>
      </c>
    </row>
    <row r="2638" spans="1:4" x14ac:dyDescent="0.2">
      <c r="A2638" s="10">
        <v>2577</v>
      </c>
      <c r="B2638" s="1832"/>
      <c r="C2638" s="2" t="s">
        <v>569</v>
      </c>
      <c r="D2638" s="2" t="str">
        <f t="shared" si="40"/>
        <v>OK</v>
      </c>
    </row>
    <row r="2639" spans="1:4" x14ac:dyDescent="0.2">
      <c r="A2639" s="10">
        <v>2578</v>
      </c>
      <c r="B2639" s="1832"/>
      <c r="C2639" s="2" t="s">
        <v>569</v>
      </c>
      <c r="D2639" s="2" t="str">
        <f t="shared" si="40"/>
        <v>OK</v>
      </c>
    </row>
    <row r="2640" spans="1:4" x14ac:dyDescent="0.2">
      <c r="A2640" s="10">
        <v>2579</v>
      </c>
      <c r="B2640" s="1832"/>
      <c r="C2640" s="2" t="s">
        <v>569</v>
      </c>
      <c r="D2640" s="2" t="str">
        <f t="shared" si="40"/>
        <v>OK</v>
      </c>
    </row>
    <row r="2641" spans="1:4" x14ac:dyDescent="0.2">
      <c r="A2641" s="10">
        <v>2580</v>
      </c>
      <c r="B2641" s="1832"/>
      <c r="C2641" s="2" t="s">
        <v>569</v>
      </c>
      <c r="D2641" s="2" t="str">
        <f t="shared" si="40"/>
        <v>OK</v>
      </c>
    </row>
    <row r="2642" spans="1:4" x14ac:dyDescent="0.2">
      <c r="A2642" s="10">
        <v>2581</v>
      </c>
      <c r="B2642" s="1832"/>
      <c r="C2642" s="2" t="s">
        <v>569</v>
      </c>
      <c r="D2642" s="2" t="str">
        <f t="shared" si="40"/>
        <v>OK</v>
      </c>
    </row>
    <row r="2643" spans="1:4" x14ac:dyDescent="0.2">
      <c r="A2643" s="10">
        <v>2582</v>
      </c>
      <c r="B2643" s="1832"/>
      <c r="C2643" s="2" t="s">
        <v>569</v>
      </c>
      <c r="D2643" s="2" t="str">
        <f t="shared" si="40"/>
        <v>OK</v>
      </c>
    </row>
    <row r="2644" spans="1:4" x14ac:dyDescent="0.2">
      <c r="A2644" s="10">
        <v>2583</v>
      </c>
      <c r="B2644" s="1832"/>
      <c r="D2644" s="2" t="str">
        <f t="shared" si="40"/>
        <v>OK</v>
      </c>
    </row>
    <row r="2645" spans="1:4" x14ac:dyDescent="0.2">
      <c r="A2645" s="10">
        <v>2584</v>
      </c>
      <c r="B2645" s="1832"/>
      <c r="D2645" s="2" t="str">
        <f t="shared" si="40"/>
        <v>OK</v>
      </c>
    </row>
    <row r="2646" spans="1:4" x14ac:dyDescent="0.2">
      <c r="A2646" s="10">
        <v>2585</v>
      </c>
      <c r="B2646" s="1832"/>
      <c r="D2646" s="2" t="str">
        <f t="shared" si="40"/>
        <v>OK</v>
      </c>
    </row>
    <row r="2647" spans="1:4" x14ac:dyDescent="0.2">
      <c r="A2647" s="10">
        <v>2586</v>
      </c>
      <c r="B2647" s="1832"/>
      <c r="D2647" s="2" t="str">
        <f t="shared" si="40"/>
        <v>OK</v>
      </c>
    </row>
    <row r="2648" spans="1:4" x14ac:dyDescent="0.2">
      <c r="A2648" s="10">
        <v>2587</v>
      </c>
      <c r="B2648" s="1832"/>
      <c r="D2648" s="2" t="str">
        <f t="shared" si="40"/>
        <v>OK</v>
      </c>
    </row>
    <row r="2649" spans="1:4" x14ac:dyDescent="0.2">
      <c r="A2649" s="10">
        <v>2588</v>
      </c>
      <c r="B2649" s="1832"/>
      <c r="D2649" s="2" t="str">
        <f t="shared" si="40"/>
        <v>OK</v>
      </c>
    </row>
    <row r="2650" spans="1:4" x14ac:dyDescent="0.2">
      <c r="A2650" s="10">
        <v>2589</v>
      </c>
      <c r="B2650" s="1832"/>
      <c r="D2650" s="2" t="str">
        <f t="shared" si="40"/>
        <v>OK</v>
      </c>
    </row>
    <row r="2651" spans="1:4" x14ac:dyDescent="0.2">
      <c r="A2651" s="10">
        <v>2590</v>
      </c>
      <c r="B2651" s="1832"/>
      <c r="D2651" s="2" t="str">
        <f t="shared" si="40"/>
        <v>OK</v>
      </c>
    </row>
    <row r="2652" spans="1:4" x14ac:dyDescent="0.2">
      <c r="A2652" s="10">
        <v>2591</v>
      </c>
      <c r="B2652" s="1832"/>
      <c r="D2652" s="2" t="str">
        <f t="shared" si="40"/>
        <v>OK</v>
      </c>
    </row>
    <row r="2653" spans="1:4" x14ac:dyDescent="0.2">
      <c r="A2653" s="10">
        <v>2592</v>
      </c>
      <c r="B2653" s="1832"/>
      <c r="D2653" s="2" t="str">
        <f t="shared" si="40"/>
        <v>OK</v>
      </c>
    </row>
    <row r="2654" spans="1:4" x14ac:dyDescent="0.2">
      <c r="A2654" s="10">
        <v>2593</v>
      </c>
      <c r="B2654" s="1832"/>
      <c r="D2654" s="2" t="str">
        <f t="shared" si="40"/>
        <v>OK</v>
      </c>
    </row>
    <row r="2655" spans="1:4" x14ac:dyDescent="0.2">
      <c r="A2655" s="5">
        <v>2594</v>
      </c>
      <c r="B2655" s="1832">
        <f>'Acct Summary 7-8'!H4</f>
        <v>348463</v>
      </c>
      <c r="C2655" s="2" t="s">
        <v>569</v>
      </c>
      <c r="D2655" s="2" t="str">
        <f t="shared" si="40"/>
        <v>Error?</v>
      </c>
    </row>
    <row r="2656" spans="1:4" x14ac:dyDescent="0.2">
      <c r="A2656" s="5">
        <v>2595</v>
      </c>
      <c r="B2656" s="1832">
        <f>'Acct Summary 7-8'!H6</f>
        <v>0</v>
      </c>
      <c r="C2656" s="2" t="s">
        <v>569</v>
      </c>
      <c r="D2656" s="2" t="str">
        <f t="shared" si="40"/>
        <v>Error?</v>
      </c>
    </row>
    <row r="2657" spans="1:4" x14ac:dyDescent="0.2">
      <c r="A2657" s="5">
        <v>2596</v>
      </c>
      <c r="B2657" s="1832">
        <f>'Acct Summary 7-8'!H7</f>
        <v>0</v>
      </c>
      <c r="C2657" s="2" t="s">
        <v>569</v>
      </c>
      <c r="D2657" s="2" t="str">
        <f t="shared" si="40"/>
        <v>Error?</v>
      </c>
    </row>
    <row r="2658" spans="1:4" x14ac:dyDescent="0.2">
      <c r="A2658" s="5">
        <v>2597</v>
      </c>
      <c r="B2658" s="1832">
        <f>'Acct Summary 7-8'!H8</f>
        <v>348463</v>
      </c>
      <c r="C2658" s="2" t="s">
        <v>569</v>
      </c>
      <c r="D2658" s="2" t="str">
        <f t="shared" si="40"/>
        <v>Error?</v>
      </c>
    </row>
    <row r="2659" spans="1:4" x14ac:dyDescent="0.2">
      <c r="A2659" s="5">
        <v>2598</v>
      </c>
      <c r="B2659" s="1832">
        <f>'Acct Summary 7-8'!H13</f>
        <v>2089347</v>
      </c>
      <c r="C2659" s="2" t="s">
        <v>569</v>
      </c>
      <c r="D2659" s="2" t="str">
        <f t="shared" si="40"/>
        <v>Error?</v>
      </c>
    </row>
    <row r="2660" spans="1:4" x14ac:dyDescent="0.2">
      <c r="A2660" s="5">
        <v>2599</v>
      </c>
      <c r="B2660" s="1832">
        <f>'Acct Summary 7-8'!H15</f>
        <v>0</v>
      </c>
      <c r="C2660" s="2" t="s">
        <v>569</v>
      </c>
      <c r="D2660" s="2" t="str">
        <f t="shared" si="40"/>
        <v>Error?</v>
      </c>
    </row>
    <row r="2661" spans="1:4" x14ac:dyDescent="0.2">
      <c r="A2661" s="5">
        <v>2600</v>
      </c>
      <c r="B2661" s="1832">
        <f>'Acct Summary 7-8'!H17</f>
        <v>2089347</v>
      </c>
      <c r="C2661" s="2" t="s">
        <v>569</v>
      </c>
      <c r="D2661" s="2" t="str">
        <f t="shared" si="40"/>
        <v>Error?</v>
      </c>
    </row>
    <row r="2662" spans="1:4" x14ac:dyDescent="0.2">
      <c r="A2662" s="5">
        <v>2601</v>
      </c>
      <c r="B2662" s="1832">
        <f>'Acct Summary 7-8'!H20</f>
        <v>-1740884</v>
      </c>
      <c r="C2662" s="2" t="s">
        <v>569</v>
      </c>
      <c r="D2662" s="2" t="str">
        <f t="shared" si="40"/>
        <v>Error?</v>
      </c>
    </row>
    <row r="2663" spans="1:4" x14ac:dyDescent="0.2">
      <c r="A2663" s="5">
        <v>2602</v>
      </c>
      <c r="B2663" s="1832">
        <f>'Acct Summary 7-8'!H80</f>
        <v>0</v>
      </c>
      <c r="D2663" s="2" t="str">
        <f t="shared" si="40"/>
        <v>Error?</v>
      </c>
    </row>
    <row r="2664" spans="1:4" x14ac:dyDescent="0.2">
      <c r="A2664" s="10">
        <v>2603</v>
      </c>
      <c r="B2664" s="1832"/>
      <c r="D2664" s="2" t="str">
        <f t="shared" si="40"/>
        <v>OK</v>
      </c>
    </row>
    <row r="2665" spans="1:4" x14ac:dyDescent="0.2">
      <c r="A2665" s="10">
        <v>2604</v>
      </c>
      <c r="B2665" s="1832"/>
      <c r="D2665" s="2" t="str">
        <f t="shared" si="40"/>
        <v>OK</v>
      </c>
    </row>
    <row r="2666" spans="1:4" x14ac:dyDescent="0.2">
      <c r="A2666" s="10">
        <v>2605</v>
      </c>
      <c r="B2666" s="1832"/>
      <c r="D2666" s="2" t="str">
        <f t="shared" si="40"/>
        <v>OK</v>
      </c>
    </row>
    <row r="2667" spans="1:4" x14ac:dyDescent="0.2">
      <c r="A2667" s="10">
        <v>2606</v>
      </c>
      <c r="B2667" s="1832"/>
      <c r="D2667" s="2" t="str">
        <f t="shared" si="40"/>
        <v>OK</v>
      </c>
    </row>
    <row r="2668" spans="1:4" x14ac:dyDescent="0.2">
      <c r="A2668" s="10">
        <v>2607</v>
      </c>
      <c r="B2668" s="1832"/>
      <c r="D2668" s="2" t="str">
        <f t="shared" si="40"/>
        <v>OK</v>
      </c>
    </row>
    <row r="2669" spans="1:4" x14ac:dyDescent="0.2">
      <c r="A2669" s="10">
        <v>2608</v>
      </c>
      <c r="B2669" s="1832"/>
      <c r="D2669" s="2" t="str">
        <f t="shared" si="40"/>
        <v>OK</v>
      </c>
    </row>
    <row r="2670" spans="1:4" x14ac:dyDescent="0.2">
      <c r="A2670" s="10">
        <v>2609</v>
      </c>
      <c r="B2670" s="1832"/>
      <c r="D2670" s="2" t="str">
        <f t="shared" si="40"/>
        <v>OK</v>
      </c>
    </row>
    <row r="2671" spans="1:4" x14ac:dyDescent="0.2">
      <c r="A2671" s="10">
        <v>2610</v>
      </c>
      <c r="B2671" s="1832"/>
      <c r="D2671" s="2" t="str">
        <f t="shared" si="40"/>
        <v>OK</v>
      </c>
    </row>
    <row r="2672" spans="1:4" x14ac:dyDescent="0.2">
      <c r="A2672" s="10">
        <v>2611</v>
      </c>
      <c r="B2672" s="1832"/>
      <c r="D2672" s="2" t="str">
        <f t="shared" si="40"/>
        <v>OK</v>
      </c>
    </row>
    <row r="2673" spans="1:4" x14ac:dyDescent="0.2">
      <c r="A2673" s="10">
        <v>2612</v>
      </c>
      <c r="B2673" s="1832"/>
      <c r="D2673" s="2" t="str">
        <f t="shared" si="40"/>
        <v>OK</v>
      </c>
    </row>
    <row r="2674" spans="1:4" x14ac:dyDescent="0.2">
      <c r="A2674" s="10">
        <v>2613</v>
      </c>
      <c r="B2674" s="1832"/>
      <c r="D2674" s="2" t="str">
        <f t="shared" si="40"/>
        <v>OK</v>
      </c>
    </row>
    <row r="2675" spans="1:4" x14ac:dyDescent="0.2">
      <c r="A2675" s="10">
        <v>2614</v>
      </c>
      <c r="B2675" s="1832"/>
      <c r="D2675" s="2" t="str">
        <f t="shared" si="40"/>
        <v>OK</v>
      </c>
    </row>
    <row r="2676" spans="1:4" x14ac:dyDescent="0.2">
      <c r="A2676" s="10">
        <v>2615</v>
      </c>
      <c r="B2676" s="1832"/>
      <c r="D2676" s="2" t="str">
        <f t="shared" si="40"/>
        <v>OK</v>
      </c>
    </row>
    <row r="2677" spans="1:4" x14ac:dyDescent="0.2">
      <c r="A2677" s="10">
        <v>2616</v>
      </c>
      <c r="B2677" s="1832"/>
      <c r="D2677" s="2" t="str">
        <f t="shared" si="40"/>
        <v>OK</v>
      </c>
    </row>
    <row r="2678" spans="1:4" x14ac:dyDescent="0.2">
      <c r="A2678" s="10">
        <v>2617</v>
      </c>
      <c r="B2678" s="1832"/>
      <c r="D2678" s="2" t="str">
        <f t="shared" si="40"/>
        <v>OK</v>
      </c>
    </row>
    <row r="2679" spans="1:4" x14ac:dyDescent="0.2">
      <c r="A2679" s="10">
        <v>2618</v>
      </c>
      <c r="B2679" s="1832"/>
      <c r="D2679" s="2" t="str">
        <f t="shared" si="40"/>
        <v>OK</v>
      </c>
    </row>
    <row r="2680" spans="1:4" x14ac:dyDescent="0.2">
      <c r="A2680" s="10">
        <v>2619</v>
      </c>
      <c r="B2680" s="1832"/>
      <c r="D2680" s="2" t="str">
        <f t="shared" si="40"/>
        <v>OK</v>
      </c>
    </row>
    <row r="2681" spans="1:4" x14ac:dyDescent="0.2">
      <c r="A2681" s="10">
        <v>2620</v>
      </c>
      <c r="B2681" s="1832"/>
      <c r="D2681" s="2" t="str">
        <f t="shared" si="40"/>
        <v>OK</v>
      </c>
    </row>
    <row r="2682" spans="1:4" x14ac:dyDescent="0.2">
      <c r="A2682" s="10">
        <v>2621</v>
      </c>
      <c r="B2682" s="1832"/>
      <c r="D2682" s="2" t="str">
        <f t="shared" si="40"/>
        <v>OK</v>
      </c>
    </row>
    <row r="2683" spans="1:4" x14ac:dyDescent="0.2">
      <c r="A2683" s="10">
        <v>2622</v>
      </c>
      <c r="B2683" s="1832"/>
      <c r="D2683" s="2" t="str">
        <f t="shared" si="40"/>
        <v>OK</v>
      </c>
    </row>
    <row r="2684" spans="1:4" x14ac:dyDescent="0.2">
      <c r="A2684" s="10">
        <v>2623</v>
      </c>
      <c r="B2684" s="1832"/>
      <c r="D2684" s="2" t="str">
        <f t="shared" si="40"/>
        <v>OK</v>
      </c>
    </row>
    <row r="2685" spans="1:4" x14ac:dyDescent="0.2">
      <c r="A2685" s="10">
        <v>2624</v>
      </c>
      <c r="B2685" s="1832"/>
      <c r="D2685" s="2" t="str">
        <f t="shared" si="40"/>
        <v>OK</v>
      </c>
    </row>
    <row r="2686" spans="1:4" x14ac:dyDescent="0.2">
      <c r="A2686" s="10">
        <v>2625</v>
      </c>
      <c r="B2686" s="1832"/>
      <c r="D2686" s="2" t="str">
        <f t="shared" si="40"/>
        <v>OK</v>
      </c>
    </row>
    <row r="2687" spans="1:4" x14ac:dyDescent="0.2">
      <c r="A2687" s="10">
        <v>2626</v>
      </c>
      <c r="B2687" s="1832"/>
      <c r="D2687" s="2" t="str">
        <f t="shared" ref="D2687:D2750" si="41">IF(ISBLANK(B2687),"OK",IF(A2687-B2687=0,"OK","Error?"))</f>
        <v>OK</v>
      </c>
    </row>
    <row r="2688" spans="1:4" x14ac:dyDescent="0.2">
      <c r="A2688" s="10">
        <v>2627</v>
      </c>
      <c r="B2688" s="1832"/>
      <c r="D2688" s="2" t="str">
        <f t="shared" si="41"/>
        <v>OK</v>
      </c>
    </row>
    <row r="2689" spans="1:4" x14ac:dyDescent="0.2">
      <c r="A2689" s="10">
        <v>2628</v>
      </c>
      <c r="B2689" s="1832"/>
      <c r="D2689" s="2" t="str">
        <f t="shared" si="41"/>
        <v>OK</v>
      </c>
    </row>
    <row r="2690" spans="1:4" x14ac:dyDescent="0.2">
      <c r="A2690" s="10">
        <v>2629</v>
      </c>
      <c r="B2690" s="1832"/>
      <c r="D2690" s="2" t="str">
        <f t="shared" si="41"/>
        <v>OK</v>
      </c>
    </row>
    <row r="2691" spans="1:4" x14ac:dyDescent="0.2">
      <c r="A2691" s="10">
        <v>2630</v>
      </c>
      <c r="B2691" s="1832"/>
      <c r="D2691" s="2" t="str">
        <f t="shared" si="41"/>
        <v>OK</v>
      </c>
    </row>
    <row r="2692" spans="1:4" x14ac:dyDescent="0.2">
      <c r="A2692" s="10">
        <v>2631</v>
      </c>
      <c r="B2692" s="1832"/>
      <c r="D2692" s="2" t="str">
        <f t="shared" si="41"/>
        <v>OK</v>
      </c>
    </row>
    <row r="2693" spans="1:4" x14ac:dyDescent="0.2">
      <c r="A2693" s="10">
        <v>2632</v>
      </c>
      <c r="B2693" s="1832"/>
      <c r="D2693" s="2" t="str">
        <f t="shared" si="41"/>
        <v>OK</v>
      </c>
    </row>
    <row r="2694" spans="1:4" x14ac:dyDescent="0.2">
      <c r="A2694" s="10">
        <v>2633</v>
      </c>
      <c r="B2694" s="1832"/>
      <c r="D2694" s="2" t="str">
        <f t="shared" si="41"/>
        <v>OK</v>
      </c>
    </row>
    <row r="2695" spans="1:4" x14ac:dyDescent="0.2">
      <c r="A2695" s="10">
        <v>2634</v>
      </c>
      <c r="B2695" s="1832"/>
      <c r="D2695" s="2" t="str">
        <f t="shared" si="41"/>
        <v>OK</v>
      </c>
    </row>
    <row r="2696" spans="1:4" x14ac:dyDescent="0.2">
      <c r="A2696" s="10">
        <v>2635</v>
      </c>
      <c r="B2696" s="1832"/>
      <c r="D2696" s="2" t="str">
        <f t="shared" si="41"/>
        <v>OK</v>
      </c>
    </row>
    <row r="2697" spans="1:4" x14ac:dyDescent="0.2">
      <c r="A2697" s="10">
        <v>2636</v>
      </c>
      <c r="B2697" s="1832"/>
      <c r="D2697" s="2" t="str">
        <f t="shared" si="41"/>
        <v>OK</v>
      </c>
    </row>
    <row r="2698" spans="1:4" x14ac:dyDescent="0.2">
      <c r="A2698" s="10">
        <v>2637</v>
      </c>
      <c r="B2698" s="1832"/>
      <c r="D2698" s="2" t="str">
        <f t="shared" si="41"/>
        <v>OK</v>
      </c>
    </row>
    <row r="2699" spans="1:4" x14ac:dyDescent="0.2">
      <c r="A2699" s="10">
        <v>2638</v>
      </c>
      <c r="B2699" s="1832"/>
      <c r="D2699" s="2" t="str">
        <f t="shared" si="41"/>
        <v>OK</v>
      </c>
    </row>
    <row r="2700" spans="1:4" x14ac:dyDescent="0.2">
      <c r="A2700" s="10">
        <v>2639</v>
      </c>
      <c r="B2700" s="1832"/>
      <c r="D2700" s="2" t="str">
        <f t="shared" si="41"/>
        <v>OK</v>
      </c>
    </row>
    <row r="2701" spans="1:4" x14ac:dyDescent="0.2">
      <c r="A2701" s="10">
        <v>2640</v>
      </c>
      <c r="B2701" s="1832"/>
      <c r="D2701" s="2" t="str">
        <f t="shared" si="41"/>
        <v>OK</v>
      </c>
    </row>
    <row r="2702" spans="1:4" x14ac:dyDescent="0.2">
      <c r="A2702" s="10">
        <v>2641</v>
      </c>
      <c r="B2702" s="1832"/>
      <c r="D2702" s="2" t="str">
        <f t="shared" si="41"/>
        <v>OK</v>
      </c>
    </row>
    <row r="2703" spans="1:4" x14ac:dyDescent="0.2">
      <c r="A2703" s="10">
        <v>2642</v>
      </c>
      <c r="B2703" s="1832"/>
      <c r="D2703" s="2" t="str">
        <f t="shared" si="41"/>
        <v>OK</v>
      </c>
    </row>
    <row r="2704" spans="1:4" x14ac:dyDescent="0.2">
      <c r="A2704" s="10">
        <v>2643</v>
      </c>
      <c r="B2704" s="1832"/>
      <c r="D2704" s="2" t="str">
        <f t="shared" si="41"/>
        <v>OK</v>
      </c>
    </row>
    <row r="2705" spans="1:4" x14ac:dyDescent="0.2">
      <c r="A2705" s="10">
        <v>2644</v>
      </c>
      <c r="B2705" s="1832"/>
      <c r="D2705" s="2" t="str">
        <f t="shared" si="41"/>
        <v>OK</v>
      </c>
    </row>
    <row r="2706" spans="1:4" x14ac:dyDescent="0.2">
      <c r="A2706" s="10">
        <v>2645</v>
      </c>
      <c r="B2706" s="1832"/>
      <c r="D2706" s="2" t="str">
        <f t="shared" si="41"/>
        <v>OK</v>
      </c>
    </row>
    <row r="2707" spans="1:4" x14ac:dyDescent="0.2">
      <c r="A2707" s="10">
        <v>2646</v>
      </c>
      <c r="B2707" s="1832"/>
      <c r="D2707" s="2" t="str">
        <f t="shared" si="41"/>
        <v>OK</v>
      </c>
    </row>
    <row r="2708" spans="1:4" x14ac:dyDescent="0.2">
      <c r="A2708" s="10">
        <v>2647</v>
      </c>
      <c r="B2708" s="1832"/>
      <c r="D2708" s="2" t="str">
        <f t="shared" si="41"/>
        <v>OK</v>
      </c>
    </row>
    <row r="2709" spans="1:4" x14ac:dyDescent="0.2">
      <c r="A2709" s="10">
        <v>2648</v>
      </c>
      <c r="B2709" s="1832"/>
      <c r="D2709" s="2" t="str">
        <f t="shared" si="41"/>
        <v>OK</v>
      </c>
    </row>
    <row r="2710" spans="1:4" x14ac:dyDescent="0.2">
      <c r="A2710" s="10">
        <v>2649</v>
      </c>
      <c r="B2710" s="1832"/>
      <c r="D2710" s="2" t="str">
        <f t="shared" si="41"/>
        <v>OK</v>
      </c>
    </row>
    <row r="2711" spans="1:4" x14ac:dyDescent="0.2">
      <c r="A2711" s="10">
        <v>2650</v>
      </c>
      <c r="B2711" s="1832"/>
      <c r="D2711" s="2" t="str">
        <f t="shared" si="41"/>
        <v>OK</v>
      </c>
    </row>
    <row r="2712" spans="1:4" x14ac:dyDescent="0.2">
      <c r="A2712" s="10">
        <v>2651</v>
      </c>
      <c r="B2712" s="1832"/>
      <c r="D2712" s="2" t="str">
        <f t="shared" si="41"/>
        <v>OK</v>
      </c>
    </row>
    <row r="2713" spans="1:4" x14ac:dyDescent="0.2">
      <c r="A2713" s="10">
        <v>2652</v>
      </c>
      <c r="B2713" s="1832"/>
      <c r="D2713" s="2" t="str">
        <f t="shared" si="41"/>
        <v>OK</v>
      </c>
    </row>
    <row r="2714" spans="1:4" x14ac:dyDescent="0.2">
      <c r="A2714" s="10">
        <v>2653</v>
      </c>
      <c r="B2714" s="1832"/>
      <c r="D2714" s="2" t="str">
        <f t="shared" si="41"/>
        <v>OK</v>
      </c>
    </row>
    <row r="2715" spans="1:4" x14ac:dyDescent="0.2">
      <c r="A2715" s="10">
        <v>2654</v>
      </c>
      <c r="B2715" s="1832"/>
      <c r="D2715" s="2" t="str">
        <f t="shared" si="41"/>
        <v>OK</v>
      </c>
    </row>
    <row r="2716" spans="1:4" x14ac:dyDescent="0.2">
      <c r="A2716" s="10">
        <v>2655</v>
      </c>
      <c r="B2716" s="1832"/>
      <c r="D2716" s="2" t="str">
        <f t="shared" si="41"/>
        <v>OK</v>
      </c>
    </row>
    <row r="2717" spans="1:4" x14ac:dyDescent="0.2">
      <c r="A2717" s="10">
        <v>2656</v>
      </c>
      <c r="B2717" s="1832"/>
      <c r="D2717" s="2" t="str">
        <f t="shared" si="41"/>
        <v>OK</v>
      </c>
    </row>
    <row r="2718" spans="1:4" x14ac:dyDescent="0.2">
      <c r="A2718" s="5">
        <v>2657</v>
      </c>
      <c r="B2718" s="1832">
        <f>'Expenditures 15-22'!C51</f>
        <v>0</v>
      </c>
      <c r="D2718" s="2" t="str">
        <f t="shared" si="41"/>
        <v>Error?</v>
      </c>
    </row>
    <row r="2719" spans="1:4" x14ac:dyDescent="0.2">
      <c r="A2719" s="5">
        <v>2658</v>
      </c>
      <c r="B2719" s="1832">
        <f>'Expenditures 15-22'!D51</f>
        <v>0</v>
      </c>
      <c r="D2719" s="2" t="str">
        <f t="shared" si="41"/>
        <v>Error?</v>
      </c>
    </row>
    <row r="2720" spans="1:4" x14ac:dyDescent="0.2">
      <c r="A2720" s="5">
        <v>2659</v>
      </c>
      <c r="B2720" s="1832">
        <f>'Expenditures 15-22'!E51</f>
        <v>0</v>
      </c>
      <c r="D2720" s="2" t="str">
        <f t="shared" si="41"/>
        <v>Error?</v>
      </c>
    </row>
    <row r="2721" spans="1:4" x14ac:dyDescent="0.2">
      <c r="A2721" s="5">
        <v>2660</v>
      </c>
      <c r="B2721" s="1832">
        <f>'Expenditures 15-22'!F51</f>
        <v>0</v>
      </c>
      <c r="D2721" s="2" t="str">
        <f t="shared" si="41"/>
        <v>Error?</v>
      </c>
    </row>
    <row r="2722" spans="1:4" x14ac:dyDescent="0.2">
      <c r="A2722" s="5">
        <v>2661</v>
      </c>
      <c r="B2722" s="1832">
        <f>'Expenditures 15-22'!G51</f>
        <v>0</v>
      </c>
      <c r="D2722" s="2" t="str">
        <f t="shared" si="41"/>
        <v>Error?</v>
      </c>
    </row>
    <row r="2723" spans="1:4" x14ac:dyDescent="0.2">
      <c r="A2723" s="5">
        <v>2662</v>
      </c>
      <c r="B2723" s="1832">
        <f>'Expenditures 15-22'!H51</f>
        <v>0</v>
      </c>
      <c r="D2723" s="2" t="str">
        <f t="shared" si="41"/>
        <v>Error?</v>
      </c>
    </row>
    <row r="2724" spans="1:4" x14ac:dyDescent="0.2">
      <c r="A2724" s="5">
        <v>2663</v>
      </c>
      <c r="B2724" s="1832">
        <f>'Expenditures 15-22'!K51</f>
        <v>0</v>
      </c>
      <c r="C2724" s="2" t="s">
        <v>569</v>
      </c>
      <c r="D2724" s="2" t="str">
        <f t="shared" si="41"/>
        <v>Error?</v>
      </c>
    </row>
    <row r="2725" spans="1:4" x14ac:dyDescent="0.2">
      <c r="A2725" s="5">
        <v>2664</v>
      </c>
      <c r="B2725" s="1832">
        <f>'Expenditures 15-22'!D247</f>
        <v>0</v>
      </c>
      <c r="D2725" s="2" t="str">
        <f t="shared" si="41"/>
        <v>Error?</v>
      </c>
    </row>
    <row r="2726" spans="1:4" x14ac:dyDescent="0.2">
      <c r="A2726" s="5">
        <v>2665</v>
      </c>
      <c r="B2726" s="1832">
        <f>'Expenditures 15-22'!K247</f>
        <v>0</v>
      </c>
      <c r="C2726" s="2" t="s">
        <v>569</v>
      </c>
      <c r="D2726" s="2" t="str">
        <f t="shared" si="41"/>
        <v>Error?</v>
      </c>
    </row>
    <row r="2727" spans="1:4" x14ac:dyDescent="0.2">
      <c r="A2727" s="5">
        <v>2666</v>
      </c>
      <c r="B2727" s="1832">
        <f>'Short-Term Long-Term Debt 24'!C4</f>
        <v>0</v>
      </c>
      <c r="D2727" s="2" t="str">
        <f t="shared" si="41"/>
        <v>Error?</v>
      </c>
    </row>
    <row r="2728" spans="1:4" x14ac:dyDescent="0.2">
      <c r="A2728" s="5">
        <v>2667</v>
      </c>
      <c r="B2728" s="1832">
        <f>'Short-Term Long-Term Debt 24'!C25</f>
        <v>0</v>
      </c>
      <c r="D2728" s="2" t="str">
        <f t="shared" si="41"/>
        <v>Error?</v>
      </c>
    </row>
    <row r="2729" spans="1:4" x14ac:dyDescent="0.2">
      <c r="A2729" s="5">
        <v>2668</v>
      </c>
      <c r="B2729" s="1832">
        <f>'Short-Term Long-Term Debt 24'!D4</f>
        <v>0</v>
      </c>
      <c r="D2729" s="2" t="str">
        <f t="shared" si="41"/>
        <v>Error?</v>
      </c>
    </row>
    <row r="2730" spans="1:4" x14ac:dyDescent="0.2">
      <c r="A2730" s="5">
        <v>2669</v>
      </c>
      <c r="B2730" s="1832">
        <f>'Short-Term Long-Term Debt 24'!D25</f>
        <v>0</v>
      </c>
      <c r="D2730" s="2" t="str">
        <f t="shared" si="41"/>
        <v>Error?</v>
      </c>
    </row>
    <row r="2731" spans="1:4" x14ac:dyDescent="0.2">
      <c r="A2731" s="5">
        <v>2670</v>
      </c>
      <c r="B2731" s="1832">
        <f>'Short-Term Long-Term Debt 24'!E4</f>
        <v>0</v>
      </c>
      <c r="D2731" s="2" t="str">
        <f t="shared" si="41"/>
        <v>Error?</v>
      </c>
    </row>
    <row r="2732" spans="1:4" x14ac:dyDescent="0.2">
      <c r="A2732" s="5">
        <v>2671</v>
      </c>
      <c r="B2732" s="1832">
        <f>'Short-Term Long-Term Debt 24'!E25</f>
        <v>0</v>
      </c>
      <c r="D2732" s="2" t="str">
        <f t="shared" si="41"/>
        <v>Error?</v>
      </c>
    </row>
    <row r="2733" spans="1:4" x14ac:dyDescent="0.2">
      <c r="A2733" s="5">
        <v>2672</v>
      </c>
      <c r="B2733" s="1832">
        <f>'Short-Term Long-Term Debt 24'!F4</f>
        <v>0</v>
      </c>
      <c r="C2733" s="2" t="s">
        <v>569</v>
      </c>
      <c r="D2733" s="2" t="str">
        <f t="shared" si="41"/>
        <v>Error?</v>
      </c>
    </row>
    <row r="2734" spans="1:4" x14ac:dyDescent="0.2">
      <c r="A2734" s="5">
        <v>2673</v>
      </c>
      <c r="B2734" s="1832">
        <f>'Short-Term Long-Term Debt 24'!F25</f>
        <v>0</v>
      </c>
      <c r="C2734" s="2" t="s">
        <v>569</v>
      </c>
      <c r="D2734" s="2" t="str">
        <f t="shared" si="41"/>
        <v>Error?</v>
      </c>
    </row>
    <row r="2735" spans="1:4" x14ac:dyDescent="0.2">
      <c r="A2735" s="10">
        <v>2674</v>
      </c>
      <c r="B2735" s="1832"/>
      <c r="D2735" s="2" t="str">
        <f t="shared" si="41"/>
        <v>OK</v>
      </c>
    </row>
    <row r="2736" spans="1:4" x14ac:dyDescent="0.2">
      <c r="A2736" s="10">
        <v>2675</v>
      </c>
      <c r="B2736" s="1832"/>
      <c r="D2736" s="2" t="str">
        <f t="shared" si="41"/>
        <v>OK</v>
      </c>
    </row>
    <row r="2737" spans="1:5" x14ac:dyDescent="0.2">
      <c r="A2737" s="10">
        <v>2676</v>
      </c>
      <c r="B2737" s="1832"/>
      <c r="D2737" s="2" t="str">
        <f t="shared" si="41"/>
        <v>OK</v>
      </c>
    </row>
    <row r="2738" spans="1:5" x14ac:dyDescent="0.2">
      <c r="A2738" s="10">
        <v>2677</v>
      </c>
      <c r="B2738" s="1832"/>
      <c r="D2738" s="2" t="str">
        <f t="shared" si="41"/>
        <v>OK</v>
      </c>
    </row>
    <row r="2739" spans="1:5" x14ac:dyDescent="0.2">
      <c r="A2739" s="10">
        <v>2678</v>
      </c>
      <c r="B2739" s="1832"/>
      <c r="D2739" s="2" t="str">
        <f t="shared" si="41"/>
        <v>OK</v>
      </c>
    </row>
    <row r="2740" spans="1:5" x14ac:dyDescent="0.2">
      <c r="A2740" s="10">
        <v>2679</v>
      </c>
      <c r="B2740" s="1832"/>
      <c r="D2740" s="2" t="str">
        <f t="shared" si="41"/>
        <v>OK</v>
      </c>
    </row>
    <row r="2741" spans="1:5" x14ac:dyDescent="0.2">
      <c r="A2741" s="10">
        <v>2680</v>
      </c>
      <c r="B2741" s="1832"/>
      <c r="D2741" s="2" t="str">
        <f t="shared" si="41"/>
        <v>OK</v>
      </c>
    </row>
    <row r="2742" spans="1:5" x14ac:dyDescent="0.2">
      <c r="A2742" s="10">
        <v>2681</v>
      </c>
      <c r="B2742" s="1832"/>
      <c r="D2742" s="2" t="str">
        <f t="shared" si="41"/>
        <v>OK</v>
      </c>
    </row>
    <row r="2743" spans="1:5" x14ac:dyDescent="0.2">
      <c r="A2743" s="10">
        <v>2682</v>
      </c>
      <c r="B2743" s="1832"/>
      <c r="D2743" s="2" t="str">
        <f t="shared" si="41"/>
        <v>OK</v>
      </c>
    </row>
    <row r="2744" spans="1:5" x14ac:dyDescent="0.2">
      <c r="A2744" s="10">
        <v>2683</v>
      </c>
      <c r="B2744" s="1832"/>
      <c r="D2744" s="4" t="s">
        <v>1997</v>
      </c>
      <c r="E2744" s="4" t="s">
        <v>134</v>
      </c>
    </row>
    <row r="2745" spans="1:5" x14ac:dyDescent="0.2">
      <c r="A2745" s="10">
        <v>2684</v>
      </c>
      <c r="B2745" s="1832"/>
      <c r="D2745" s="2" t="str">
        <f t="shared" si="41"/>
        <v>OK</v>
      </c>
    </row>
    <row r="2746" spans="1:5" x14ac:dyDescent="0.2">
      <c r="A2746" s="10">
        <v>2685</v>
      </c>
      <c r="B2746" s="1832"/>
      <c r="D2746" s="2" t="str">
        <f t="shared" si="41"/>
        <v>OK</v>
      </c>
    </row>
    <row r="2747" spans="1:5" x14ac:dyDescent="0.2">
      <c r="A2747" s="10">
        <v>2686</v>
      </c>
      <c r="B2747" s="1832"/>
      <c r="D2747" s="2" t="str">
        <f t="shared" si="41"/>
        <v>OK</v>
      </c>
    </row>
    <row r="2748" spans="1:5" x14ac:dyDescent="0.2">
      <c r="A2748" s="10">
        <v>2687</v>
      </c>
      <c r="B2748" s="1832"/>
      <c r="D2748" s="2" t="str">
        <f t="shared" si="41"/>
        <v>OK</v>
      </c>
    </row>
    <row r="2749" spans="1:5" x14ac:dyDescent="0.2">
      <c r="A2749" s="10">
        <v>2688</v>
      </c>
      <c r="B2749" s="1832"/>
      <c r="D2749" s="2" t="str">
        <f t="shared" si="41"/>
        <v>OK</v>
      </c>
    </row>
    <row r="2750" spans="1:5" x14ac:dyDescent="0.2">
      <c r="A2750" s="10">
        <v>2689</v>
      </c>
      <c r="B2750" s="1832"/>
      <c r="D2750" s="2" t="str">
        <f t="shared" si="41"/>
        <v>OK</v>
      </c>
    </row>
    <row r="2751" spans="1:5" x14ac:dyDescent="0.2">
      <c r="A2751" s="10">
        <v>2690</v>
      </c>
      <c r="B2751" s="1832"/>
      <c r="D2751" s="2" t="str">
        <f t="shared" ref="D2751:D2814" si="42">IF(ISBLANK(B2751),"OK",IF(A2751-B2751=0,"OK","Error?"))</f>
        <v>OK</v>
      </c>
    </row>
    <row r="2752" spans="1:5" x14ac:dyDescent="0.2">
      <c r="A2752" s="10">
        <v>2691</v>
      </c>
      <c r="B2752" s="1832"/>
      <c r="D2752" s="2" t="str">
        <f t="shared" si="42"/>
        <v>OK</v>
      </c>
    </row>
    <row r="2753" spans="1:4" x14ac:dyDescent="0.2">
      <c r="A2753" s="10">
        <v>2692</v>
      </c>
      <c r="B2753" s="1832"/>
      <c r="D2753" s="2" t="str">
        <f t="shared" si="42"/>
        <v>OK</v>
      </c>
    </row>
    <row r="2754" spans="1:4" x14ac:dyDescent="0.2">
      <c r="A2754" s="10">
        <v>2693</v>
      </c>
      <c r="B2754" s="1832"/>
      <c r="D2754" s="2" t="str">
        <f t="shared" si="42"/>
        <v>OK</v>
      </c>
    </row>
    <row r="2755" spans="1:4" x14ac:dyDescent="0.2">
      <c r="A2755" s="10">
        <v>2694</v>
      </c>
      <c r="B2755" s="1832"/>
      <c r="D2755" s="2" t="str">
        <f t="shared" si="42"/>
        <v>OK</v>
      </c>
    </row>
    <row r="2756" spans="1:4" x14ac:dyDescent="0.2">
      <c r="A2756" s="10">
        <v>2695</v>
      </c>
      <c r="B2756" s="1832"/>
      <c r="D2756" s="2" t="str">
        <f t="shared" si="42"/>
        <v>OK</v>
      </c>
    </row>
    <row r="2757" spans="1:4" x14ac:dyDescent="0.2">
      <c r="A2757" s="5">
        <v>2696</v>
      </c>
      <c r="B2757" s="1832">
        <f>'Acct Summary 7-8'!C28</f>
        <v>0</v>
      </c>
      <c r="D2757" s="2" t="str">
        <f t="shared" si="42"/>
        <v>Error?</v>
      </c>
    </row>
    <row r="2758" spans="1:4" x14ac:dyDescent="0.2">
      <c r="A2758" s="5">
        <v>2697</v>
      </c>
      <c r="B2758" s="1832">
        <f>'Acct Summary 7-8'!D28</f>
        <v>0</v>
      </c>
      <c r="D2758" s="2" t="str">
        <f t="shared" si="42"/>
        <v>Error?</v>
      </c>
    </row>
    <row r="2759" spans="1:4" x14ac:dyDescent="0.2">
      <c r="A2759" s="10">
        <v>2698</v>
      </c>
      <c r="B2759" s="1832"/>
      <c r="D2759" s="2" t="str">
        <f t="shared" si="42"/>
        <v>OK</v>
      </c>
    </row>
    <row r="2760" spans="1:4" x14ac:dyDescent="0.2">
      <c r="A2760" s="5">
        <v>2699</v>
      </c>
      <c r="B2760" s="1832">
        <f>'Acct Summary 7-8'!E28</f>
        <v>0</v>
      </c>
      <c r="D2760" s="2" t="str">
        <f t="shared" si="42"/>
        <v>Error?</v>
      </c>
    </row>
    <row r="2761" spans="1:4" x14ac:dyDescent="0.2">
      <c r="A2761" s="10">
        <v>2700</v>
      </c>
      <c r="B2761" s="1832"/>
      <c r="D2761" s="2" t="str">
        <f t="shared" si="42"/>
        <v>OK</v>
      </c>
    </row>
    <row r="2762" spans="1:4" x14ac:dyDescent="0.2">
      <c r="A2762" s="5">
        <v>2701</v>
      </c>
      <c r="B2762" s="1832">
        <f>'Acct Summary 7-8'!F26</f>
        <v>0</v>
      </c>
      <c r="D2762" s="2" t="str">
        <f t="shared" si="42"/>
        <v>Error?</v>
      </c>
    </row>
    <row r="2763" spans="1:4" x14ac:dyDescent="0.2">
      <c r="A2763" s="5">
        <v>2702</v>
      </c>
      <c r="B2763" s="1832">
        <f>'Acct Summary 7-8'!F28</f>
        <v>0</v>
      </c>
      <c r="D2763" s="2" t="str">
        <f t="shared" si="42"/>
        <v>Error?</v>
      </c>
    </row>
    <row r="2764" spans="1:4" x14ac:dyDescent="0.2">
      <c r="A2764" s="10">
        <v>2703</v>
      </c>
      <c r="B2764" s="1832"/>
      <c r="D2764" s="2" t="str">
        <f t="shared" si="42"/>
        <v>OK</v>
      </c>
    </row>
    <row r="2765" spans="1:4" x14ac:dyDescent="0.2">
      <c r="A2765" s="10">
        <v>2704</v>
      </c>
      <c r="B2765" s="1832"/>
      <c r="D2765" s="2" t="str">
        <f t="shared" si="42"/>
        <v>OK</v>
      </c>
    </row>
    <row r="2766" spans="1:4" x14ac:dyDescent="0.2">
      <c r="A2766" s="5">
        <v>2705</v>
      </c>
      <c r="B2766" s="1832">
        <f>'Acct Summary 7-8'!G28</f>
        <v>0</v>
      </c>
      <c r="D2766" s="2" t="str">
        <f t="shared" si="42"/>
        <v>Error?</v>
      </c>
    </row>
    <row r="2767" spans="1:4" x14ac:dyDescent="0.2">
      <c r="A2767" s="10">
        <v>2706</v>
      </c>
      <c r="B2767" s="1832"/>
      <c r="D2767" s="2" t="str">
        <f t="shared" si="42"/>
        <v>OK</v>
      </c>
    </row>
    <row r="2768" spans="1:4" x14ac:dyDescent="0.2">
      <c r="A2768" s="10">
        <v>2707</v>
      </c>
      <c r="B2768" s="1832"/>
      <c r="D2768" s="2" t="str">
        <f t="shared" si="42"/>
        <v>OK</v>
      </c>
    </row>
    <row r="2769" spans="1:4" x14ac:dyDescent="0.2">
      <c r="A2769" s="5">
        <v>2708</v>
      </c>
      <c r="B2769" s="1832">
        <f>'Acct Summary 7-8'!H28</f>
        <v>0</v>
      </c>
      <c r="D2769" s="2" t="str">
        <f t="shared" si="42"/>
        <v>Error?</v>
      </c>
    </row>
    <row r="2770" spans="1:4" x14ac:dyDescent="0.2">
      <c r="A2770" s="10">
        <v>2709</v>
      </c>
      <c r="B2770" s="1832"/>
      <c r="D2770" s="2" t="str">
        <f t="shared" si="42"/>
        <v>OK</v>
      </c>
    </row>
    <row r="2771" spans="1:4" x14ac:dyDescent="0.2">
      <c r="A2771" s="10">
        <v>2710</v>
      </c>
      <c r="B2771" s="1832"/>
      <c r="D2771" s="2" t="str">
        <f t="shared" si="42"/>
        <v>OK</v>
      </c>
    </row>
    <row r="2772" spans="1:4" x14ac:dyDescent="0.2">
      <c r="A2772" s="5">
        <v>2711</v>
      </c>
      <c r="B2772" s="1832">
        <f>'Acct Summary 7-8'!I28</f>
        <v>0</v>
      </c>
      <c r="D2772" s="2" t="str">
        <f t="shared" si="42"/>
        <v>Error?</v>
      </c>
    </row>
    <row r="2773" spans="1:4" x14ac:dyDescent="0.2">
      <c r="A2773" s="10">
        <v>2712</v>
      </c>
      <c r="B2773" s="1832"/>
      <c r="D2773" s="2" t="str">
        <f t="shared" si="42"/>
        <v>OK</v>
      </c>
    </row>
    <row r="2774" spans="1:4" x14ac:dyDescent="0.2">
      <c r="A2774" s="10">
        <v>2713</v>
      </c>
      <c r="B2774" s="1832"/>
      <c r="D2774" s="2" t="str">
        <f t="shared" si="42"/>
        <v>OK</v>
      </c>
    </row>
    <row r="2775" spans="1:4" x14ac:dyDescent="0.2">
      <c r="A2775" s="10">
        <v>2714</v>
      </c>
      <c r="B2775" s="1832"/>
      <c r="D2775" s="2" t="str">
        <f t="shared" si="42"/>
        <v>OK</v>
      </c>
    </row>
    <row r="2776" spans="1:4" x14ac:dyDescent="0.2">
      <c r="A2776" s="10">
        <v>2715</v>
      </c>
      <c r="B2776" s="1832"/>
      <c r="D2776" s="2" t="str">
        <f t="shared" si="42"/>
        <v>OK</v>
      </c>
    </row>
    <row r="2777" spans="1:4" x14ac:dyDescent="0.2">
      <c r="A2777" s="10">
        <v>2716</v>
      </c>
      <c r="B2777" s="1832"/>
      <c r="D2777" s="2" t="str">
        <f t="shared" si="42"/>
        <v>OK</v>
      </c>
    </row>
    <row r="2778" spans="1:4" x14ac:dyDescent="0.2">
      <c r="A2778" s="10">
        <v>2717</v>
      </c>
      <c r="B2778" s="1832"/>
      <c r="D2778" s="2" t="str">
        <f t="shared" si="42"/>
        <v>OK</v>
      </c>
    </row>
    <row r="2779" spans="1:4" x14ac:dyDescent="0.2">
      <c r="A2779" s="10">
        <v>2718</v>
      </c>
      <c r="B2779" s="1832"/>
      <c r="D2779" s="2" t="str">
        <f t="shared" si="42"/>
        <v>OK</v>
      </c>
    </row>
    <row r="2780" spans="1:4" x14ac:dyDescent="0.2">
      <c r="A2780" s="10">
        <v>2719</v>
      </c>
      <c r="B2780" s="1832"/>
      <c r="D2780" s="2" t="str">
        <f t="shared" si="42"/>
        <v>OK</v>
      </c>
    </row>
    <row r="2781" spans="1:4" x14ac:dyDescent="0.2">
      <c r="A2781" s="10">
        <v>2720</v>
      </c>
      <c r="B2781" s="1832"/>
      <c r="D2781" s="2" t="str">
        <f t="shared" si="42"/>
        <v>OK</v>
      </c>
    </row>
    <row r="2782" spans="1:4" x14ac:dyDescent="0.2">
      <c r="A2782" s="10">
        <v>2721</v>
      </c>
      <c r="B2782" s="1832"/>
      <c r="D2782" s="2" t="str">
        <f t="shared" si="42"/>
        <v>OK</v>
      </c>
    </row>
    <row r="2783" spans="1:4" x14ac:dyDescent="0.2">
      <c r="A2783" s="10">
        <v>2722</v>
      </c>
      <c r="B2783" s="1832"/>
      <c r="D2783" s="2" t="str">
        <f t="shared" si="42"/>
        <v>OK</v>
      </c>
    </row>
    <row r="2784" spans="1:4" x14ac:dyDescent="0.2">
      <c r="A2784" s="10">
        <v>2723</v>
      </c>
      <c r="B2784" s="1832"/>
      <c r="D2784" s="2" t="str">
        <f t="shared" si="42"/>
        <v>OK</v>
      </c>
    </row>
    <row r="2785" spans="1:4" x14ac:dyDescent="0.2">
      <c r="A2785" s="10">
        <v>2724</v>
      </c>
      <c r="B2785" s="1832"/>
      <c r="D2785" s="2" t="str">
        <f t="shared" si="42"/>
        <v>OK</v>
      </c>
    </row>
    <row r="2786" spans="1:4" x14ac:dyDescent="0.2">
      <c r="A2786" s="10">
        <v>2725</v>
      </c>
      <c r="B2786" s="1832"/>
      <c r="D2786" s="2" t="str">
        <f t="shared" si="42"/>
        <v>OK</v>
      </c>
    </row>
    <row r="2787" spans="1:4" x14ac:dyDescent="0.2">
      <c r="A2787" s="10">
        <v>2726</v>
      </c>
      <c r="B2787" s="1832"/>
      <c r="D2787" s="2" t="str">
        <f t="shared" si="42"/>
        <v>OK</v>
      </c>
    </row>
    <row r="2788" spans="1:4" x14ac:dyDescent="0.2">
      <c r="A2788" s="10">
        <v>2727</v>
      </c>
      <c r="B2788" s="1832"/>
      <c r="D2788" s="2" t="str">
        <f t="shared" si="42"/>
        <v>OK</v>
      </c>
    </row>
    <row r="2789" spans="1:4" x14ac:dyDescent="0.2">
      <c r="A2789" s="5">
        <v>2728</v>
      </c>
      <c r="B2789" s="1832">
        <f>'Expenditures 15-22'!E84</f>
        <v>0</v>
      </c>
      <c r="C2789" s="2" t="s">
        <v>569</v>
      </c>
      <c r="D2789" s="2" t="str">
        <f t="shared" si="42"/>
        <v>Error?</v>
      </c>
    </row>
    <row r="2790" spans="1:4" x14ac:dyDescent="0.2">
      <c r="A2790" s="5">
        <v>2729</v>
      </c>
      <c r="B2790" s="1832">
        <f>'Expenditures 15-22'!E102</f>
        <v>0</v>
      </c>
      <c r="C2790" s="2" t="s">
        <v>569</v>
      </c>
      <c r="D2790" s="2" t="str">
        <f t="shared" si="42"/>
        <v>Error?</v>
      </c>
    </row>
    <row r="2791" spans="1:4" x14ac:dyDescent="0.2">
      <c r="A2791" s="5">
        <v>2730</v>
      </c>
      <c r="B2791" s="1832">
        <f>'Expenditures 15-22'!H107</f>
        <v>0</v>
      </c>
      <c r="D2791" s="2" t="str">
        <f t="shared" si="42"/>
        <v>Error?</v>
      </c>
    </row>
    <row r="2792" spans="1:4" x14ac:dyDescent="0.2">
      <c r="A2792" s="5">
        <v>2731</v>
      </c>
      <c r="B2792" s="1832">
        <f>'Expenditures 15-22'!H108</f>
        <v>0</v>
      </c>
      <c r="D2792" s="2" t="str">
        <f t="shared" si="42"/>
        <v>Error?</v>
      </c>
    </row>
    <row r="2793" spans="1:4" x14ac:dyDescent="0.2">
      <c r="A2793" s="10">
        <v>2732</v>
      </c>
      <c r="B2793" s="1832"/>
      <c r="D2793" s="2" t="str">
        <f t="shared" si="42"/>
        <v>OK</v>
      </c>
    </row>
    <row r="2794" spans="1:4" x14ac:dyDescent="0.2">
      <c r="A2794" s="5">
        <v>2733</v>
      </c>
      <c r="B2794" s="1832">
        <f>'Acct Summary 7-8'!C50</f>
        <v>0</v>
      </c>
      <c r="D2794" s="2" t="str">
        <f t="shared" si="42"/>
        <v>Error?</v>
      </c>
    </row>
    <row r="2795" spans="1:4" x14ac:dyDescent="0.2">
      <c r="A2795" s="5">
        <v>2734</v>
      </c>
      <c r="B2795" s="1832">
        <f>'Expenditures 15-22'!K107</f>
        <v>0</v>
      </c>
      <c r="C2795" s="2" t="s">
        <v>569</v>
      </c>
      <c r="D2795" s="2" t="str">
        <f t="shared" si="42"/>
        <v>Error?</v>
      </c>
    </row>
    <row r="2796" spans="1:4" x14ac:dyDescent="0.2">
      <c r="A2796" s="5">
        <v>2735</v>
      </c>
      <c r="B2796" s="1832">
        <f>'Expenditures 15-22'!K108</f>
        <v>0</v>
      </c>
      <c r="C2796" s="2" t="s">
        <v>569</v>
      </c>
      <c r="D2796" s="2" t="str">
        <f t="shared" si="42"/>
        <v>Error?</v>
      </c>
    </row>
    <row r="2797" spans="1:4" x14ac:dyDescent="0.2">
      <c r="A2797" s="5">
        <v>2736</v>
      </c>
      <c r="B2797" s="1832">
        <f>'Expenditures 15-22'!C130</f>
        <v>0</v>
      </c>
      <c r="D2797" s="2" t="str">
        <f t="shared" si="42"/>
        <v>Error?</v>
      </c>
    </row>
    <row r="2798" spans="1:4" x14ac:dyDescent="0.2">
      <c r="A2798" s="5">
        <v>2737</v>
      </c>
      <c r="B2798" s="1832">
        <f>'Expenditures 15-22'!D130</f>
        <v>0</v>
      </c>
      <c r="D2798" s="2" t="str">
        <f t="shared" si="42"/>
        <v>Error?</v>
      </c>
    </row>
    <row r="2799" spans="1:4" x14ac:dyDescent="0.2">
      <c r="A2799" s="5">
        <v>2738</v>
      </c>
      <c r="B2799" s="1832">
        <f>'Expenditures 15-22'!E130</f>
        <v>0</v>
      </c>
      <c r="D2799" s="2" t="str">
        <f t="shared" si="42"/>
        <v>Error?</v>
      </c>
    </row>
    <row r="2800" spans="1:4" x14ac:dyDescent="0.2">
      <c r="A2800" s="5">
        <v>2739</v>
      </c>
      <c r="B2800" s="1832">
        <f>'Expenditures 15-22'!F130</f>
        <v>0</v>
      </c>
      <c r="D2800" s="2" t="str">
        <f t="shared" si="42"/>
        <v>Error?</v>
      </c>
    </row>
    <row r="2801" spans="1:4" x14ac:dyDescent="0.2">
      <c r="A2801" s="5">
        <v>2740</v>
      </c>
      <c r="B2801" s="1832">
        <f>'Expenditures 15-22'!G130</f>
        <v>0</v>
      </c>
      <c r="D2801" s="2" t="str">
        <f t="shared" si="42"/>
        <v>Error?</v>
      </c>
    </row>
    <row r="2802" spans="1:4" x14ac:dyDescent="0.2">
      <c r="A2802" s="5">
        <v>2741</v>
      </c>
      <c r="B2802" s="1832">
        <f>'Expenditures 15-22'!H130</f>
        <v>0</v>
      </c>
      <c r="D2802" s="2" t="str">
        <f t="shared" si="42"/>
        <v>Error?</v>
      </c>
    </row>
    <row r="2803" spans="1:4" x14ac:dyDescent="0.2">
      <c r="A2803" s="10">
        <v>2742</v>
      </c>
      <c r="B2803" s="1832"/>
      <c r="D2803" s="2" t="str">
        <f t="shared" si="42"/>
        <v>OK</v>
      </c>
    </row>
    <row r="2804" spans="1:4" x14ac:dyDescent="0.2">
      <c r="A2804" s="5">
        <v>2743</v>
      </c>
      <c r="B2804" s="1832"/>
      <c r="C2804" s="2" t="s">
        <v>569</v>
      </c>
      <c r="D2804" s="2" t="str">
        <f t="shared" si="42"/>
        <v>OK</v>
      </c>
    </row>
    <row r="2805" spans="1:4" x14ac:dyDescent="0.2">
      <c r="A2805" s="5">
        <v>2744</v>
      </c>
      <c r="B2805" s="1832">
        <f>'Expenditures 15-22'!K130</f>
        <v>0</v>
      </c>
      <c r="C2805" s="2" t="s">
        <v>569</v>
      </c>
      <c r="D2805" s="2" t="str">
        <f t="shared" si="42"/>
        <v>Error?</v>
      </c>
    </row>
    <row r="2806" spans="1:4" x14ac:dyDescent="0.2">
      <c r="A2806" s="5">
        <v>2745</v>
      </c>
      <c r="B2806" s="1832">
        <f>'Acct Summary 7-8'!D50</f>
        <v>0</v>
      </c>
      <c r="D2806" s="2" t="str">
        <f t="shared" si="42"/>
        <v>Error?</v>
      </c>
    </row>
    <row r="2807" spans="1:4" x14ac:dyDescent="0.2">
      <c r="A2807" s="5">
        <v>2746</v>
      </c>
      <c r="B2807" s="1832">
        <f>'Expenditures 15-22'!H144</f>
        <v>0</v>
      </c>
      <c r="D2807" s="2" t="str">
        <f t="shared" si="42"/>
        <v>Error?</v>
      </c>
    </row>
    <row r="2808" spans="1:4" x14ac:dyDescent="0.2">
      <c r="A2808" s="5">
        <v>2747</v>
      </c>
      <c r="B2808" s="1832">
        <f>'Expenditures 15-22'!H145</f>
        <v>0</v>
      </c>
      <c r="D2808" s="2" t="str">
        <f t="shared" si="42"/>
        <v>Error?</v>
      </c>
    </row>
    <row r="2809" spans="1:4" x14ac:dyDescent="0.2">
      <c r="A2809" s="10">
        <v>2748</v>
      </c>
      <c r="B2809" s="1832"/>
      <c r="C2809" s="2" t="s">
        <v>569</v>
      </c>
      <c r="D2809" s="2" t="str">
        <f t="shared" si="42"/>
        <v>OK</v>
      </c>
    </row>
    <row r="2810" spans="1:4" x14ac:dyDescent="0.2">
      <c r="A2810" s="5">
        <v>2749</v>
      </c>
      <c r="B2810" s="1832">
        <f>'Expenditures 15-22'!K144</f>
        <v>0</v>
      </c>
      <c r="C2810" s="2" t="s">
        <v>569</v>
      </c>
      <c r="D2810" s="2" t="str">
        <f t="shared" si="42"/>
        <v>Error?</v>
      </c>
    </row>
    <row r="2811" spans="1:4" x14ac:dyDescent="0.2">
      <c r="A2811" s="5">
        <v>2750</v>
      </c>
      <c r="B2811" s="1832">
        <f>'Expenditures 15-22'!K145</f>
        <v>0</v>
      </c>
      <c r="C2811" s="2" t="s">
        <v>569</v>
      </c>
      <c r="D2811" s="2" t="str">
        <f t="shared" si="42"/>
        <v>Error?</v>
      </c>
    </row>
    <row r="2812" spans="1:4" x14ac:dyDescent="0.2">
      <c r="A2812" s="5">
        <v>2751</v>
      </c>
      <c r="B2812" s="1832">
        <f>'Expenditures 15-22'!H165</f>
        <v>0</v>
      </c>
      <c r="D2812" s="2" t="str">
        <f t="shared" si="42"/>
        <v>Error?</v>
      </c>
    </row>
    <row r="2813" spans="1:4" x14ac:dyDescent="0.2">
      <c r="A2813" s="5">
        <v>2752</v>
      </c>
      <c r="B2813" s="1832">
        <f>'Expenditures 15-22'!H166</f>
        <v>0</v>
      </c>
      <c r="D2813" s="2" t="str">
        <f t="shared" si="42"/>
        <v>Error?</v>
      </c>
    </row>
    <row r="2814" spans="1:4" x14ac:dyDescent="0.2">
      <c r="A2814" s="10">
        <v>2753</v>
      </c>
      <c r="B2814" s="1832"/>
      <c r="D2814" s="2" t="str">
        <f t="shared" si="42"/>
        <v>OK</v>
      </c>
    </row>
    <row r="2815" spans="1:4" x14ac:dyDescent="0.2">
      <c r="A2815" s="10">
        <v>2754</v>
      </c>
      <c r="B2815" s="1832"/>
      <c r="D2815" s="2" t="str">
        <f t="shared" ref="D2815:D2878" si="43">IF(ISBLANK(B2815),"OK",IF(A2815-B2815=0,"OK","Error?"))</f>
        <v>OK</v>
      </c>
    </row>
    <row r="2816" spans="1:4" x14ac:dyDescent="0.2">
      <c r="A2816" s="10">
        <v>2755</v>
      </c>
      <c r="B2816" s="1832"/>
      <c r="C2816" s="2" t="s">
        <v>569</v>
      </c>
      <c r="D2816" s="2" t="str">
        <f t="shared" si="43"/>
        <v>OK</v>
      </c>
    </row>
    <row r="2817" spans="1:4" x14ac:dyDescent="0.2">
      <c r="A2817" s="5">
        <v>2756</v>
      </c>
      <c r="B2817" s="1832">
        <f>'Acct Summary 7-8'!E50</f>
        <v>0</v>
      </c>
      <c r="D2817" s="2" t="str">
        <f t="shared" si="43"/>
        <v>Error?</v>
      </c>
    </row>
    <row r="2818" spans="1:4" x14ac:dyDescent="0.2">
      <c r="A2818" s="5">
        <v>2757</v>
      </c>
      <c r="B2818" s="1832">
        <f>'Expenditures 15-22'!K165</f>
        <v>0</v>
      </c>
      <c r="C2818" s="2" t="s">
        <v>569</v>
      </c>
      <c r="D2818" s="2" t="str">
        <f t="shared" si="43"/>
        <v>Error?</v>
      </c>
    </row>
    <row r="2819" spans="1:4" x14ac:dyDescent="0.2">
      <c r="A2819" s="5">
        <v>2758</v>
      </c>
      <c r="B2819" s="1832">
        <f>'Expenditures 15-22'!K166</f>
        <v>0</v>
      </c>
      <c r="C2819" s="2" t="s">
        <v>569</v>
      </c>
      <c r="D2819" s="2" t="str">
        <f t="shared" si="43"/>
        <v>Error?</v>
      </c>
    </row>
    <row r="2820" spans="1:4" x14ac:dyDescent="0.2">
      <c r="A2820" s="5">
        <v>2759</v>
      </c>
      <c r="B2820" s="1832">
        <f>'Expenditures 15-22'!C185</f>
        <v>0</v>
      </c>
      <c r="D2820" s="2" t="str">
        <f t="shared" si="43"/>
        <v>Error?</v>
      </c>
    </row>
    <row r="2821" spans="1:4" x14ac:dyDescent="0.2">
      <c r="A2821" s="5">
        <v>2760</v>
      </c>
      <c r="B2821" s="1832">
        <f>'Expenditures 15-22'!D185</f>
        <v>0</v>
      </c>
      <c r="D2821" s="2" t="str">
        <f t="shared" si="43"/>
        <v>Error?</v>
      </c>
    </row>
    <row r="2822" spans="1:4" x14ac:dyDescent="0.2">
      <c r="A2822" s="5">
        <v>2761</v>
      </c>
      <c r="B2822" s="1832">
        <f>'Expenditures 15-22'!E185</f>
        <v>0</v>
      </c>
      <c r="D2822" s="2" t="str">
        <f t="shared" si="43"/>
        <v>Error?</v>
      </c>
    </row>
    <row r="2823" spans="1:4" x14ac:dyDescent="0.2">
      <c r="A2823" s="5">
        <v>2762</v>
      </c>
      <c r="B2823" s="1832">
        <f>'Expenditures 15-22'!E194</f>
        <v>0</v>
      </c>
      <c r="C2823" s="2" t="s">
        <v>569</v>
      </c>
      <c r="D2823" s="2" t="str">
        <f t="shared" si="43"/>
        <v>Error?</v>
      </c>
    </row>
    <row r="2824" spans="1:4" x14ac:dyDescent="0.2">
      <c r="A2824" s="5">
        <v>2763</v>
      </c>
      <c r="B2824" s="1832">
        <f>'Expenditures 15-22'!E195</f>
        <v>0</v>
      </c>
      <c r="D2824" s="2" t="str">
        <f t="shared" si="43"/>
        <v>Error?</v>
      </c>
    </row>
    <row r="2825" spans="1:4" x14ac:dyDescent="0.2">
      <c r="A2825" s="5">
        <v>2764</v>
      </c>
      <c r="B2825" s="1832">
        <f>'Expenditures 15-22'!F185</f>
        <v>0</v>
      </c>
      <c r="D2825" s="2" t="str">
        <f t="shared" si="43"/>
        <v>Error?</v>
      </c>
    </row>
    <row r="2826" spans="1:4" x14ac:dyDescent="0.2">
      <c r="A2826" s="5">
        <v>2765</v>
      </c>
      <c r="B2826" s="1832">
        <f>'Expenditures 15-22'!G185</f>
        <v>0</v>
      </c>
      <c r="D2826" s="2" t="str">
        <f t="shared" si="43"/>
        <v>Error?</v>
      </c>
    </row>
    <row r="2827" spans="1:4" x14ac:dyDescent="0.2">
      <c r="A2827" s="5">
        <v>2766</v>
      </c>
      <c r="B2827" s="1832">
        <f>'Expenditures 15-22'!H185</f>
        <v>0</v>
      </c>
      <c r="D2827" s="2" t="str">
        <f t="shared" si="43"/>
        <v>Error?</v>
      </c>
    </row>
    <row r="2828" spans="1:4" x14ac:dyDescent="0.2">
      <c r="A2828" s="5">
        <v>2767</v>
      </c>
      <c r="B2828" s="1832">
        <f>'Expenditures 15-22'!H194</f>
        <v>0</v>
      </c>
      <c r="C2828" s="2" t="s">
        <v>569</v>
      </c>
      <c r="D2828" s="2" t="str">
        <f t="shared" si="43"/>
        <v>Error?</v>
      </c>
    </row>
    <row r="2829" spans="1:4" x14ac:dyDescent="0.2">
      <c r="A2829" s="5">
        <v>2768</v>
      </c>
      <c r="B2829" s="1832">
        <f>'Expenditures 15-22'!H195</f>
        <v>0</v>
      </c>
      <c r="D2829" s="2" t="str">
        <f t="shared" si="43"/>
        <v>Error?</v>
      </c>
    </row>
    <row r="2830" spans="1:4" x14ac:dyDescent="0.2">
      <c r="A2830" s="5">
        <v>2769</v>
      </c>
      <c r="B2830" s="1832">
        <f>'Expenditures 15-22'!H196</f>
        <v>0</v>
      </c>
      <c r="C2830" s="2" t="s">
        <v>569</v>
      </c>
      <c r="D2830" s="2" t="str">
        <f t="shared" si="43"/>
        <v>Error?</v>
      </c>
    </row>
    <row r="2831" spans="1:4" x14ac:dyDescent="0.2">
      <c r="A2831" s="5">
        <v>2770</v>
      </c>
      <c r="B2831" s="1832">
        <f>'Expenditures 15-22'!H201</f>
        <v>0</v>
      </c>
      <c r="D2831" s="2" t="str">
        <f t="shared" si="43"/>
        <v>Error?</v>
      </c>
    </row>
    <row r="2832" spans="1:4" x14ac:dyDescent="0.2">
      <c r="A2832" s="5">
        <v>2771</v>
      </c>
      <c r="B2832" s="1832">
        <f>'Expenditures 15-22'!H202</f>
        <v>0</v>
      </c>
      <c r="D2832" s="2" t="str">
        <f t="shared" si="43"/>
        <v>Error?</v>
      </c>
    </row>
    <row r="2833" spans="1:5" x14ac:dyDescent="0.2">
      <c r="A2833" s="10">
        <v>2772</v>
      </c>
      <c r="B2833" s="1832"/>
      <c r="D2833" s="2" t="str">
        <f t="shared" si="43"/>
        <v>OK</v>
      </c>
    </row>
    <row r="2834" spans="1:5" x14ac:dyDescent="0.2">
      <c r="A2834" s="10">
        <v>2773</v>
      </c>
      <c r="B2834" s="1832"/>
      <c r="D2834" s="2" t="str">
        <f t="shared" si="43"/>
        <v>OK</v>
      </c>
    </row>
    <row r="2835" spans="1:5" x14ac:dyDescent="0.2">
      <c r="A2835" s="10">
        <v>2774</v>
      </c>
      <c r="B2835" s="1832"/>
      <c r="D2835" s="2" t="str">
        <f t="shared" si="43"/>
        <v>OK</v>
      </c>
      <c r="E2835" s="2" t="s">
        <v>103</v>
      </c>
    </row>
    <row r="2836" spans="1:5" x14ac:dyDescent="0.2">
      <c r="A2836" s="5">
        <v>2775</v>
      </c>
      <c r="B2836" s="1832">
        <f>'Expenditures 15-22'!K185</f>
        <v>0</v>
      </c>
      <c r="C2836" s="2" t="s">
        <v>569</v>
      </c>
      <c r="D2836" s="2" t="str">
        <f t="shared" si="43"/>
        <v>Error?</v>
      </c>
    </row>
    <row r="2837" spans="1:5" x14ac:dyDescent="0.2">
      <c r="A2837" s="12">
        <v>2776</v>
      </c>
      <c r="B2837" s="1832">
        <f>'Expenditures 15-22'!K194</f>
        <v>0</v>
      </c>
      <c r="D2837" s="2" t="str">
        <f t="shared" si="43"/>
        <v>Error?</v>
      </c>
    </row>
    <row r="2838" spans="1:5" x14ac:dyDescent="0.2">
      <c r="A2838" s="10">
        <v>2777</v>
      </c>
      <c r="B2838" s="1832"/>
      <c r="D2838" s="2" t="str">
        <f t="shared" si="43"/>
        <v>OK</v>
      </c>
    </row>
    <row r="2839" spans="1:5" x14ac:dyDescent="0.2">
      <c r="A2839" s="5">
        <v>2778</v>
      </c>
      <c r="B2839" s="1832">
        <f>'Expenditures 15-22'!K195</f>
        <v>0</v>
      </c>
      <c r="C2839" s="2" t="s">
        <v>569</v>
      </c>
      <c r="D2839" s="2" t="str">
        <f t="shared" si="43"/>
        <v>Error?</v>
      </c>
    </row>
    <row r="2840" spans="1:5" x14ac:dyDescent="0.2">
      <c r="A2840" s="5">
        <v>2779</v>
      </c>
      <c r="B2840" s="1832">
        <f>'Acct Summary 7-8'!F50</f>
        <v>0</v>
      </c>
      <c r="D2840" s="2" t="str">
        <f t="shared" si="43"/>
        <v>Error?</v>
      </c>
    </row>
    <row r="2841" spans="1:5" x14ac:dyDescent="0.2">
      <c r="A2841" s="5">
        <v>2780</v>
      </c>
      <c r="B2841" s="1832">
        <f>'Expenditures 15-22'!K201</f>
        <v>0</v>
      </c>
      <c r="C2841" s="2" t="s">
        <v>569</v>
      </c>
      <c r="D2841" s="2" t="str">
        <f t="shared" si="43"/>
        <v>Error?</v>
      </c>
    </row>
    <row r="2842" spans="1:5" x14ac:dyDescent="0.2">
      <c r="A2842" s="5">
        <v>2781</v>
      </c>
      <c r="B2842" s="1832">
        <f>'Expenditures 15-22'!K202</f>
        <v>0</v>
      </c>
      <c r="C2842" s="2" t="s">
        <v>569</v>
      </c>
      <c r="D2842" s="2" t="str">
        <f t="shared" si="43"/>
        <v>Error?</v>
      </c>
    </row>
    <row r="2843" spans="1:5" x14ac:dyDescent="0.2">
      <c r="A2843" s="5">
        <v>2782</v>
      </c>
      <c r="B2843" s="1832">
        <f>'Expenditures 15-22'!H290</f>
        <v>0</v>
      </c>
      <c r="D2843" s="2" t="str">
        <f t="shared" si="43"/>
        <v>Error?</v>
      </c>
    </row>
    <row r="2844" spans="1:5" x14ac:dyDescent="0.2">
      <c r="A2844" s="5">
        <v>2783</v>
      </c>
      <c r="B2844" s="1832">
        <f>'Expenditures 15-22'!H291</f>
        <v>0</v>
      </c>
      <c r="D2844" s="2" t="str">
        <f t="shared" si="43"/>
        <v>Error?</v>
      </c>
    </row>
    <row r="2845" spans="1:5" x14ac:dyDescent="0.2">
      <c r="A2845" s="5">
        <v>2784</v>
      </c>
      <c r="B2845" s="1832">
        <f>'Expenditures 15-22'!K290</f>
        <v>0</v>
      </c>
      <c r="C2845" s="2" t="s">
        <v>569</v>
      </c>
      <c r="D2845" s="2" t="str">
        <f t="shared" si="43"/>
        <v>Error?</v>
      </c>
    </row>
    <row r="2846" spans="1:5" x14ac:dyDescent="0.2">
      <c r="A2846" s="5">
        <v>2785</v>
      </c>
      <c r="B2846" s="1832">
        <f>'Expenditures 15-22'!K291</f>
        <v>0</v>
      </c>
      <c r="C2846" s="2" t="s">
        <v>569</v>
      </c>
      <c r="D2846" s="2" t="str">
        <f t="shared" si="43"/>
        <v>Error?</v>
      </c>
    </row>
    <row r="2847" spans="1:5" x14ac:dyDescent="0.2">
      <c r="A2847" s="10">
        <v>2786</v>
      </c>
      <c r="B2847" s="1832"/>
      <c r="D2847" s="2" t="str">
        <f t="shared" si="43"/>
        <v>OK</v>
      </c>
    </row>
    <row r="2848" spans="1:5" x14ac:dyDescent="0.2">
      <c r="A2848" s="5">
        <v>2787</v>
      </c>
      <c r="B2848" s="1832">
        <f>'Acct Summary 7-8'!H50</f>
        <v>0</v>
      </c>
      <c r="D2848" s="2" t="str">
        <f t="shared" si="43"/>
        <v>Error?</v>
      </c>
    </row>
    <row r="2849" spans="1:4" x14ac:dyDescent="0.2">
      <c r="A2849" s="10">
        <v>2788</v>
      </c>
      <c r="B2849" s="1832"/>
      <c r="D2849" s="2" t="str">
        <f t="shared" si="43"/>
        <v>OK</v>
      </c>
    </row>
    <row r="2850" spans="1:4" x14ac:dyDescent="0.2">
      <c r="A2850" s="10">
        <v>2789</v>
      </c>
      <c r="B2850" s="1832"/>
      <c r="D2850" s="2" t="str">
        <f t="shared" si="43"/>
        <v>OK</v>
      </c>
    </row>
    <row r="2851" spans="1:4" x14ac:dyDescent="0.2">
      <c r="A2851" s="10">
        <v>2790</v>
      </c>
      <c r="B2851" s="1832"/>
      <c r="D2851" s="2" t="str">
        <f t="shared" si="43"/>
        <v>OK</v>
      </c>
    </row>
    <row r="2852" spans="1:4" x14ac:dyDescent="0.2">
      <c r="A2852" s="10">
        <v>2791</v>
      </c>
      <c r="B2852" s="1832"/>
      <c r="D2852" s="2" t="str">
        <f t="shared" si="43"/>
        <v>OK</v>
      </c>
    </row>
    <row r="2853" spans="1:4" x14ac:dyDescent="0.2">
      <c r="A2853" s="10">
        <v>2792</v>
      </c>
      <c r="B2853" s="1832"/>
      <c r="D2853" s="2" t="str">
        <f t="shared" si="43"/>
        <v>OK</v>
      </c>
    </row>
    <row r="2854" spans="1:4" x14ac:dyDescent="0.2">
      <c r="A2854" s="5">
        <v>2793</v>
      </c>
      <c r="B2854" s="1832">
        <f>'ICR Computation 30'!E7</f>
        <v>0</v>
      </c>
      <c r="D2854" s="2" t="str">
        <f t="shared" si="43"/>
        <v>Error?</v>
      </c>
    </row>
    <row r="2855" spans="1:4" x14ac:dyDescent="0.2">
      <c r="A2855" s="5">
        <v>2794</v>
      </c>
      <c r="B2855" s="1832">
        <f>'ICR Computation 30'!E8</f>
        <v>0</v>
      </c>
      <c r="D2855" s="2" t="str">
        <f t="shared" si="43"/>
        <v>Error?</v>
      </c>
    </row>
    <row r="2856" spans="1:4" x14ac:dyDescent="0.2">
      <c r="A2856" s="5">
        <v>2795</v>
      </c>
      <c r="B2856" s="1832">
        <f>'ICR Computation 30'!E12</f>
        <v>0</v>
      </c>
      <c r="D2856" s="2" t="str">
        <f t="shared" si="43"/>
        <v>Error?</v>
      </c>
    </row>
    <row r="2857" spans="1:4" x14ac:dyDescent="0.2">
      <c r="A2857" s="10">
        <v>2796</v>
      </c>
      <c r="B2857" s="1832"/>
      <c r="D2857" s="2" t="str">
        <f t="shared" si="43"/>
        <v>OK</v>
      </c>
    </row>
    <row r="2858" spans="1:4" x14ac:dyDescent="0.2">
      <c r="A2858" s="5">
        <v>2797</v>
      </c>
      <c r="B2858" s="1832">
        <f>'ICR Computation 30'!E13</f>
        <v>0</v>
      </c>
      <c r="D2858" s="2" t="str">
        <f t="shared" si="43"/>
        <v>Error?</v>
      </c>
    </row>
    <row r="2859" spans="1:4" x14ac:dyDescent="0.2">
      <c r="A2859" s="10">
        <v>2798</v>
      </c>
      <c r="B2859" s="1832"/>
      <c r="D2859" s="2" t="str">
        <f t="shared" si="43"/>
        <v>OK</v>
      </c>
    </row>
    <row r="2860" spans="1:4" x14ac:dyDescent="0.2">
      <c r="A2860" s="5">
        <v>2799</v>
      </c>
      <c r="B2860" s="1832">
        <f>'ICR Computation 30'!E14</f>
        <v>0</v>
      </c>
      <c r="D2860" s="2" t="str">
        <f t="shared" si="43"/>
        <v>Error?</v>
      </c>
    </row>
    <row r="2861" spans="1:4" x14ac:dyDescent="0.2">
      <c r="A2861" s="10">
        <v>2800</v>
      </c>
      <c r="B2861" s="1832"/>
      <c r="D2861" s="2" t="str">
        <f t="shared" si="43"/>
        <v>OK</v>
      </c>
    </row>
    <row r="2862" spans="1:4" x14ac:dyDescent="0.2">
      <c r="A2862" s="5">
        <v>2801</v>
      </c>
      <c r="B2862" s="1832">
        <f>'ICR Computation 30'!E9</f>
        <v>0</v>
      </c>
      <c r="D2862" s="2" t="str">
        <f t="shared" si="43"/>
        <v>Error?</v>
      </c>
    </row>
    <row r="2863" spans="1:4" x14ac:dyDescent="0.2">
      <c r="A2863" s="10">
        <v>2802</v>
      </c>
      <c r="B2863" s="1832"/>
      <c r="D2863" s="2" t="str">
        <f t="shared" si="43"/>
        <v>OK</v>
      </c>
    </row>
    <row r="2864" spans="1:4" x14ac:dyDescent="0.2">
      <c r="A2864" s="5">
        <v>2803</v>
      </c>
      <c r="B2864" s="1832">
        <f>'Assets-Liab 5-6'!M20</f>
        <v>0</v>
      </c>
      <c r="D2864" s="2" t="str">
        <f t="shared" si="43"/>
        <v>Error?</v>
      </c>
    </row>
    <row r="2865" spans="1:4" x14ac:dyDescent="0.2">
      <c r="A2865" s="10">
        <v>2804</v>
      </c>
      <c r="B2865" s="1832"/>
      <c r="D2865" s="2" t="str">
        <f t="shared" si="43"/>
        <v>OK</v>
      </c>
    </row>
    <row r="2866" spans="1:4" x14ac:dyDescent="0.2">
      <c r="A2866" s="10">
        <v>2805</v>
      </c>
      <c r="B2866" s="1832"/>
      <c r="D2866" s="2" t="str">
        <f t="shared" si="43"/>
        <v>OK</v>
      </c>
    </row>
    <row r="2867" spans="1:4" x14ac:dyDescent="0.2">
      <c r="A2867" s="10">
        <v>2806</v>
      </c>
      <c r="B2867" s="1832"/>
      <c r="D2867" s="2" t="str">
        <f t="shared" si="43"/>
        <v>OK</v>
      </c>
    </row>
    <row r="2868" spans="1:4" x14ac:dyDescent="0.2">
      <c r="A2868" s="10">
        <v>2807</v>
      </c>
      <c r="B2868" s="1832"/>
      <c r="D2868" s="2" t="str">
        <f t="shared" si="43"/>
        <v>OK</v>
      </c>
    </row>
    <row r="2869" spans="1:4" x14ac:dyDescent="0.2">
      <c r="A2869" s="10">
        <v>2808</v>
      </c>
      <c r="B2869" s="1832"/>
      <c r="D2869" s="2" t="str">
        <f t="shared" si="43"/>
        <v>OK</v>
      </c>
    </row>
    <row r="2870" spans="1:4" x14ac:dyDescent="0.2">
      <c r="A2870" s="10">
        <v>2809</v>
      </c>
      <c r="B2870" s="1832"/>
      <c r="D2870" s="2" t="str">
        <f t="shared" si="43"/>
        <v>OK</v>
      </c>
    </row>
    <row r="2871" spans="1:4" x14ac:dyDescent="0.2">
      <c r="A2871" s="10">
        <v>2810</v>
      </c>
      <c r="B2871" s="1832"/>
      <c r="D2871" s="2" t="str">
        <f t="shared" si="43"/>
        <v>OK</v>
      </c>
    </row>
    <row r="2872" spans="1:4" x14ac:dyDescent="0.2">
      <c r="A2872" s="10">
        <v>2811</v>
      </c>
      <c r="B2872" s="1832"/>
      <c r="D2872" s="2" t="str">
        <f t="shared" si="43"/>
        <v>OK</v>
      </c>
    </row>
    <row r="2873" spans="1:4" x14ac:dyDescent="0.2">
      <c r="A2873" s="10">
        <v>2812</v>
      </c>
      <c r="B2873" s="1832"/>
      <c r="D2873" s="2" t="str">
        <f t="shared" si="43"/>
        <v>OK</v>
      </c>
    </row>
    <row r="2874" spans="1:4" x14ac:dyDescent="0.2">
      <c r="A2874" s="10">
        <v>2813</v>
      </c>
      <c r="B2874" s="1832"/>
      <c r="D2874" s="2" t="str">
        <f t="shared" si="43"/>
        <v>OK</v>
      </c>
    </row>
    <row r="2875" spans="1:4" x14ac:dyDescent="0.2">
      <c r="A2875" s="10">
        <v>2814</v>
      </c>
      <c r="B2875" s="1832"/>
      <c r="D2875" s="2" t="str">
        <f t="shared" si="43"/>
        <v>OK</v>
      </c>
    </row>
    <row r="2876" spans="1:4" x14ac:dyDescent="0.2">
      <c r="A2876" s="10">
        <v>2815</v>
      </c>
      <c r="B2876" s="1832"/>
      <c r="D2876" s="2" t="str">
        <f t="shared" si="43"/>
        <v>OK</v>
      </c>
    </row>
    <row r="2877" spans="1:4" x14ac:dyDescent="0.2">
      <c r="A2877" s="10">
        <v>2816</v>
      </c>
      <c r="B2877" s="1832"/>
      <c r="D2877" s="2" t="str">
        <f t="shared" si="43"/>
        <v>OK</v>
      </c>
    </row>
    <row r="2878" spans="1:4" x14ac:dyDescent="0.2">
      <c r="A2878" s="10">
        <v>2817</v>
      </c>
      <c r="B2878" s="1832"/>
      <c r="D2878" s="2" t="str">
        <f t="shared" si="43"/>
        <v>OK</v>
      </c>
    </row>
    <row r="2879" spans="1:4" x14ac:dyDescent="0.2">
      <c r="A2879" s="10">
        <v>2818</v>
      </c>
      <c r="B2879" s="1832"/>
      <c r="D2879" s="2" t="str">
        <f t="shared" ref="D2879:D2942" si="44">IF(ISBLANK(B2879),"OK",IF(A2879-B2879=0,"OK","Error?"))</f>
        <v>OK</v>
      </c>
    </row>
    <row r="2880" spans="1:4" x14ac:dyDescent="0.2">
      <c r="A2880" s="5">
        <v>2819</v>
      </c>
      <c r="B2880" s="1832">
        <f>'Assets-Liab 5-6'!I6</f>
        <v>0</v>
      </c>
      <c r="D2880" s="2" t="str">
        <f t="shared" si="44"/>
        <v>Error?</v>
      </c>
    </row>
    <row r="2881" spans="1:4" x14ac:dyDescent="0.2">
      <c r="A2881" s="10">
        <v>2820</v>
      </c>
      <c r="B2881" s="1832"/>
      <c r="D2881" s="2" t="str">
        <f t="shared" si="44"/>
        <v>OK</v>
      </c>
    </row>
    <row r="2882" spans="1:4" x14ac:dyDescent="0.2">
      <c r="A2882" s="10">
        <v>2821</v>
      </c>
      <c r="B2882" s="1832"/>
      <c r="D2882" s="2" t="str">
        <f t="shared" si="44"/>
        <v>OK</v>
      </c>
    </row>
    <row r="2883" spans="1:4" x14ac:dyDescent="0.2">
      <c r="A2883" s="10">
        <v>2822</v>
      </c>
      <c r="B2883" s="1832"/>
      <c r="D2883" s="2" t="str">
        <f t="shared" si="44"/>
        <v>OK</v>
      </c>
    </row>
    <row r="2884" spans="1:4" x14ac:dyDescent="0.2">
      <c r="A2884" s="10">
        <v>2823</v>
      </c>
      <c r="B2884" s="1832"/>
      <c r="D2884" s="2" t="str">
        <f t="shared" si="44"/>
        <v>OK</v>
      </c>
    </row>
    <row r="2885" spans="1:4" x14ac:dyDescent="0.2">
      <c r="A2885" s="5">
        <v>2824</v>
      </c>
      <c r="B2885" s="1832">
        <f>'Assets-Liab 5-6'!I5</f>
        <v>3000000</v>
      </c>
      <c r="D2885" s="2" t="str">
        <f t="shared" si="44"/>
        <v>Error?</v>
      </c>
    </row>
    <row r="2886" spans="1:4" x14ac:dyDescent="0.2">
      <c r="A2886" s="10">
        <v>2825</v>
      </c>
      <c r="B2886" s="1832"/>
      <c r="D2886" s="2" t="str">
        <f t="shared" si="44"/>
        <v>OK</v>
      </c>
    </row>
    <row r="2887" spans="1:4" x14ac:dyDescent="0.2">
      <c r="A2887" s="5">
        <v>2826</v>
      </c>
      <c r="B2887" s="1832">
        <f>'Assets-Liab 5-6'!I12</f>
        <v>0</v>
      </c>
      <c r="D2887" s="2" t="str">
        <f t="shared" si="44"/>
        <v>Error?</v>
      </c>
    </row>
    <row r="2888" spans="1:4" x14ac:dyDescent="0.2">
      <c r="A2888" s="5">
        <v>2827</v>
      </c>
      <c r="B2888" s="1832">
        <f>'Assets-Liab 5-6'!I13</f>
        <v>3977325</v>
      </c>
      <c r="C2888" s="2" t="s">
        <v>569</v>
      </c>
      <c r="D2888" s="2" t="str">
        <f t="shared" si="44"/>
        <v>Error?</v>
      </c>
    </row>
    <row r="2889" spans="1:4" x14ac:dyDescent="0.2">
      <c r="A2889" s="10">
        <v>2828</v>
      </c>
      <c r="B2889" s="1832"/>
      <c r="D2889" s="2" t="str">
        <f t="shared" si="44"/>
        <v>OK</v>
      </c>
    </row>
    <row r="2890" spans="1:4" x14ac:dyDescent="0.2">
      <c r="A2890" s="10">
        <v>2829</v>
      </c>
      <c r="B2890" s="1832"/>
      <c r="D2890" s="2" t="str">
        <f t="shared" si="44"/>
        <v>OK</v>
      </c>
    </row>
    <row r="2891" spans="1:4" x14ac:dyDescent="0.2">
      <c r="A2891" s="5">
        <v>2830</v>
      </c>
      <c r="B2891" s="1832">
        <f>'Assets-Liab 5-6'!L10</f>
        <v>0</v>
      </c>
      <c r="D2891" s="2" t="str">
        <f t="shared" si="44"/>
        <v>Error?</v>
      </c>
    </row>
    <row r="2892" spans="1:4" x14ac:dyDescent="0.2">
      <c r="A2892" s="5">
        <v>2831</v>
      </c>
      <c r="B2892" s="1832">
        <f>'Assets-Liab 5-6'!L5</f>
        <v>0</v>
      </c>
      <c r="D2892" s="2" t="str">
        <f t="shared" si="44"/>
        <v>Error?</v>
      </c>
    </row>
    <row r="2893" spans="1:4" x14ac:dyDescent="0.2">
      <c r="A2893" s="10">
        <v>2832</v>
      </c>
      <c r="B2893" s="1832"/>
      <c r="D2893" s="2" t="str">
        <f t="shared" si="44"/>
        <v>OK</v>
      </c>
    </row>
    <row r="2894" spans="1:4" x14ac:dyDescent="0.2">
      <c r="A2894" s="5">
        <v>2833</v>
      </c>
      <c r="B2894" s="1832">
        <f>'Assets-Liab 5-6'!L12</f>
        <v>0</v>
      </c>
      <c r="D2894" s="2" t="str">
        <f t="shared" si="44"/>
        <v>Error?</v>
      </c>
    </row>
    <row r="2895" spans="1:4" x14ac:dyDescent="0.2">
      <c r="A2895" s="5">
        <v>2834</v>
      </c>
      <c r="B2895" s="1832">
        <f>'Assets-Liab 5-6'!L13</f>
        <v>97743</v>
      </c>
      <c r="C2895" s="2" t="s">
        <v>569</v>
      </c>
      <c r="D2895" s="2" t="str">
        <f t="shared" si="44"/>
        <v>Error?</v>
      </c>
    </row>
    <row r="2896" spans="1:4" x14ac:dyDescent="0.2">
      <c r="A2896" s="10">
        <v>2835</v>
      </c>
      <c r="B2896" s="1832"/>
      <c r="D2896" s="2" t="str">
        <f t="shared" si="44"/>
        <v>OK</v>
      </c>
    </row>
    <row r="2897" spans="1:4" x14ac:dyDescent="0.2">
      <c r="A2897" s="10">
        <v>2836</v>
      </c>
      <c r="B2897" s="1832"/>
      <c r="D2897" s="2" t="str">
        <f t="shared" si="44"/>
        <v>OK</v>
      </c>
    </row>
    <row r="2898" spans="1:4" x14ac:dyDescent="0.2">
      <c r="A2898" s="10">
        <v>2837</v>
      </c>
      <c r="B2898" s="1832"/>
      <c r="D2898" s="2" t="str">
        <f t="shared" si="44"/>
        <v>OK</v>
      </c>
    </row>
    <row r="2899" spans="1:4" x14ac:dyDescent="0.2">
      <c r="A2899" s="10">
        <v>2838</v>
      </c>
      <c r="B2899" s="1832"/>
      <c r="D2899" s="2" t="str">
        <f t="shared" si="44"/>
        <v>OK</v>
      </c>
    </row>
    <row r="2900" spans="1:4" x14ac:dyDescent="0.2">
      <c r="A2900" s="10">
        <v>2839</v>
      </c>
      <c r="B2900" s="1832"/>
      <c r="D2900" s="2" t="str">
        <f t="shared" si="44"/>
        <v>OK</v>
      </c>
    </row>
    <row r="2901" spans="1:4" x14ac:dyDescent="0.2">
      <c r="A2901" s="10">
        <v>2840</v>
      </c>
      <c r="B2901" s="1832"/>
      <c r="D2901" s="2" t="str">
        <f t="shared" si="44"/>
        <v>OK</v>
      </c>
    </row>
    <row r="2902" spans="1:4" x14ac:dyDescent="0.2">
      <c r="A2902" s="10">
        <v>2841</v>
      </c>
      <c r="B2902" s="1832"/>
      <c r="D2902" s="2" t="str">
        <f t="shared" si="44"/>
        <v>OK</v>
      </c>
    </row>
    <row r="2903" spans="1:4" x14ac:dyDescent="0.2">
      <c r="A2903" s="10">
        <v>2842</v>
      </c>
      <c r="B2903" s="1832"/>
      <c r="D2903" s="2" t="str">
        <f t="shared" si="44"/>
        <v>OK</v>
      </c>
    </row>
    <row r="2904" spans="1:4" x14ac:dyDescent="0.2">
      <c r="A2904" s="10">
        <v>2843</v>
      </c>
      <c r="B2904" s="1832"/>
      <c r="D2904" s="2" t="str">
        <f t="shared" si="44"/>
        <v>OK</v>
      </c>
    </row>
    <row r="2905" spans="1:4" x14ac:dyDescent="0.2">
      <c r="A2905" s="10">
        <v>2844</v>
      </c>
      <c r="B2905" s="1832"/>
      <c r="D2905" s="2" t="str">
        <f t="shared" si="44"/>
        <v>OK</v>
      </c>
    </row>
    <row r="2906" spans="1:4" x14ac:dyDescent="0.2">
      <c r="A2906" s="10">
        <v>2845</v>
      </c>
      <c r="B2906" s="1832"/>
      <c r="D2906" s="2" t="str">
        <f t="shared" si="44"/>
        <v>OK</v>
      </c>
    </row>
    <row r="2907" spans="1:4" x14ac:dyDescent="0.2">
      <c r="A2907" s="10">
        <v>2846</v>
      </c>
      <c r="B2907" s="1832"/>
      <c r="D2907" s="2" t="str">
        <f t="shared" si="44"/>
        <v>OK</v>
      </c>
    </row>
    <row r="2908" spans="1:4" x14ac:dyDescent="0.2">
      <c r="A2908" s="5">
        <v>2847</v>
      </c>
      <c r="B2908" s="1832">
        <f>'Assets-Liab 5-6'!I32</f>
        <v>0</v>
      </c>
      <c r="D2908" s="2" t="str">
        <f t="shared" si="44"/>
        <v>Error?</v>
      </c>
    </row>
    <row r="2909" spans="1:4" x14ac:dyDescent="0.2">
      <c r="A2909" s="10">
        <v>2848</v>
      </c>
      <c r="B2909" s="1832"/>
      <c r="D2909" s="2" t="str">
        <f t="shared" si="44"/>
        <v>OK</v>
      </c>
    </row>
    <row r="2910" spans="1:4" x14ac:dyDescent="0.2">
      <c r="A2910" s="5">
        <v>2849</v>
      </c>
      <c r="B2910" s="1832">
        <f>'Assets-Liab 5-6'!I34</f>
        <v>0</v>
      </c>
      <c r="C2910" s="2" t="s">
        <v>569</v>
      </c>
      <c r="D2910" s="2" t="str">
        <f t="shared" si="44"/>
        <v>Error?</v>
      </c>
    </row>
    <row r="2911" spans="1:4" x14ac:dyDescent="0.2">
      <c r="A2911" s="5">
        <v>2850</v>
      </c>
      <c r="B2911" s="1832">
        <f>'Assets-Liab 5-6'!I38</f>
        <v>0</v>
      </c>
      <c r="D2911" s="2" t="str">
        <f t="shared" si="44"/>
        <v>Error?</v>
      </c>
    </row>
    <row r="2912" spans="1:4" x14ac:dyDescent="0.2">
      <c r="A2912" s="5">
        <v>2851</v>
      </c>
      <c r="B2912" s="1832">
        <f>'Assets-Liab 5-6'!I39</f>
        <v>3977325</v>
      </c>
      <c r="D2912" s="2" t="str">
        <f t="shared" si="44"/>
        <v>Error?</v>
      </c>
    </row>
    <row r="2913" spans="1:4" x14ac:dyDescent="0.2">
      <c r="A2913" s="5">
        <v>2852</v>
      </c>
      <c r="B2913" s="1832">
        <f>'Assets-Liab 5-6'!I41</f>
        <v>3977325</v>
      </c>
      <c r="C2913" s="2" t="s">
        <v>569</v>
      </c>
      <c r="D2913" s="2" t="str">
        <f t="shared" si="44"/>
        <v>Error?</v>
      </c>
    </row>
    <row r="2914" spans="1:4" x14ac:dyDescent="0.2">
      <c r="A2914" s="5">
        <v>2853</v>
      </c>
      <c r="B2914" s="1832">
        <f>'Assets-Liab 5-6'!L33</f>
        <v>97743</v>
      </c>
      <c r="D2914" s="2" t="str">
        <f t="shared" si="44"/>
        <v>Error?</v>
      </c>
    </row>
    <row r="2915" spans="1:4" x14ac:dyDescent="0.2">
      <c r="A2915" s="10">
        <v>2854</v>
      </c>
      <c r="B2915" s="1832"/>
      <c r="D2915" s="2" t="str">
        <f t="shared" si="44"/>
        <v>OK</v>
      </c>
    </row>
    <row r="2916" spans="1:4" x14ac:dyDescent="0.2">
      <c r="A2916" s="5">
        <v>2855</v>
      </c>
      <c r="B2916" s="1832">
        <f>'Assets-Liab 5-6'!L34</f>
        <v>97743</v>
      </c>
      <c r="C2916" s="2" t="s">
        <v>569</v>
      </c>
      <c r="D2916" s="2" t="str">
        <f t="shared" si="44"/>
        <v>Error?</v>
      </c>
    </row>
    <row r="2917" spans="1:4" x14ac:dyDescent="0.2">
      <c r="A2917" s="5">
        <v>2856</v>
      </c>
      <c r="B2917" s="1832">
        <f>'Assets-Liab 5-6'!L41</f>
        <v>97743</v>
      </c>
      <c r="C2917" s="2" t="s">
        <v>569</v>
      </c>
      <c r="D2917" s="2" t="str">
        <f t="shared" si="44"/>
        <v>Error?</v>
      </c>
    </row>
    <row r="2918" spans="1:4" x14ac:dyDescent="0.2">
      <c r="A2918" s="10">
        <v>2857</v>
      </c>
      <c r="B2918" s="1832"/>
      <c r="D2918" s="2" t="str">
        <f t="shared" si="44"/>
        <v>OK</v>
      </c>
    </row>
    <row r="2919" spans="1:4" x14ac:dyDescent="0.2">
      <c r="A2919" s="10">
        <v>2858</v>
      </c>
      <c r="B2919" s="1832"/>
      <c r="D2919" s="2" t="str">
        <f t="shared" si="44"/>
        <v>OK</v>
      </c>
    </row>
    <row r="2920" spans="1:4" x14ac:dyDescent="0.2">
      <c r="A2920" s="10">
        <v>2859</v>
      </c>
      <c r="B2920" s="1832"/>
      <c r="D2920" s="2" t="str">
        <f t="shared" si="44"/>
        <v>OK</v>
      </c>
    </row>
    <row r="2921" spans="1:4" x14ac:dyDescent="0.2">
      <c r="A2921" s="10">
        <v>2860</v>
      </c>
      <c r="B2921" s="1832"/>
      <c r="D2921" s="2" t="str">
        <f t="shared" si="44"/>
        <v>OK</v>
      </c>
    </row>
    <row r="2922" spans="1:4" x14ac:dyDescent="0.2">
      <c r="A2922" s="10">
        <v>2861</v>
      </c>
      <c r="B2922" s="1832"/>
      <c r="D2922" s="2" t="str">
        <f t="shared" si="44"/>
        <v>OK</v>
      </c>
    </row>
    <row r="2923" spans="1:4" x14ac:dyDescent="0.2">
      <c r="A2923" s="10">
        <v>2862</v>
      </c>
      <c r="B2923" s="1832"/>
      <c r="D2923" s="2" t="str">
        <f t="shared" si="44"/>
        <v>OK</v>
      </c>
    </row>
    <row r="2924" spans="1:4" x14ac:dyDescent="0.2">
      <c r="A2924" s="10">
        <v>2863</v>
      </c>
      <c r="B2924" s="1832"/>
      <c r="D2924" s="2" t="str">
        <f t="shared" si="44"/>
        <v>OK</v>
      </c>
    </row>
    <row r="2925" spans="1:4" x14ac:dyDescent="0.2">
      <c r="A2925" s="10">
        <v>2864</v>
      </c>
      <c r="B2925" s="1832"/>
      <c r="D2925" s="2" t="str">
        <f t="shared" si="44"/>
        <v>OK</v>
      </c>
    </row>
    <row r="2926" spans="1:4" x14ac:dyDescent="0.2">
      <c r="A2926" s="10">
        <v>2865</v>
      </c>
      <c r="B2926" s="1832"/>
      <c r="D2926" s="2" t="str">
        <f t="shared" si="44"/>
        <v>OK</v>
      </c>
    </row>
    <row r="2927" spans="1:4" x14ac:dyDescent="0.2">
      <c r="A2927" s="10">
        <v>2866</v>
      </c>
      <c r="B2927" s="1832"/>
      <c r="D2927" s="2" t="str">
        <f t="shared" si="44"/>
        <v>OK</v>
      </c>
    </row>
    <row r="2928" spans="1:4" x14ac:dyDescent="0.2">
      <c r="A2928" s="10">
        <v>2867</v>
      </c>
      <c r="B2928" s="1832"/>
      <c r="D2928" s="2" t="str">
        <f t="shared" si="44"/>
        <v>OK</v>
      </c>
    </row>
    <row r="2929" spans="1:4" x14ac:dyDescent="0.2">
      <c r="A2929" s="10">
        <v>2868</v>
      </c>
      <c r="B2929" s="1832"/>
      <c r="D2929" s="2" t="str">
        <f t="shared" si="44"/>
        <v>OK</v>
      </c>
    </row>
    <row r="2930" spans="1:4" x14ac:dyDescent="0.2">
      <c r="A2930" s="10">
        <v>2869</v>
      </c>
      <c r="B2930" s="1832"/>
      <c r="D2930" s="2" t="str">
        <f t="shared" si="44"/>
        <v>OK</v>
      </c>
    </row>
    <row r="2931" spans="1:4" x14ac:dyDescent="0.2">
      <c r="A2931" s="10">
        <v>2870</v>
      </c>
      <c r="B2931" s="1832"/>
      <c r="D2931" s="2" t="str">
        <f t="shared" si="44"/>
        <v>OK</v>
      </c>
    </row>
    <row r="2932" spans="1:4" x14ac:dyDescent="0.2">
      <c r="A2932" s="10">
        <v>2871</v>
      </c>
      <c r="B2932" s="1832"/>
      <c r="D2932" s="2" t="str">
        <f t="shared" si="44"/>
        <v>OK</v>
      </c>
    </row>
    <row r="2933" spans="1:4" x14ac:dyDescent="0.2">
      <c r="A2933" s="10">
        <v>2872</v>
      </c>
      <c r="B2933" s="1832"/>
      <c r="D2933" s="2" t="str">
        <f t="shared" si="44"/>
        <v>OK</v>
      </c>
    </row>
    <row r="2934" spans="1:4" x14ac:dyDescent="0.2">
      <c r="A2934" s="10">
        <v>2873</v>
      </c>
      <c r="B2934" s="1832"/>
      <c r="D2934" s="2" t="str">
        <f t="shared" si="44"/>
        <v>OK</v>
      </c>
    </row>
    <row r="2935" spans="1:4" x14ac:dyDescent="0.2">
      <c r="A2935" s="10">
        <v>2874</v>
      </c>
      <c r="B2935" s="1832"/>
      <c r="D2935" s="2" t="str">
        <f t="shared" si="44"/>
        <v>OK</v>
      </c>
    </row>
    <row r="2936" spans="1:4" x14ac:dyDescent="0.2">
      <c r="A2936" s="10">
        <v>2875</v>
      </c>
      <c r="B2936" s="1832"/>
      <c r="D2936" s="2" t="str">
        <f t="shared" si="44"/>
        <v>OK</v>
      </c>
    </row>
    <row r="2937" spans="1:4" x14ac:dyDescent="0.2">
      <c r="A2937" s="10">
        <v>2876</v>
      </c>
      <c r="B2937" s="1832"/>
      <c r="D2937" s="2" t="str">
        <f t="shared" si="44"/>
        <v>OK</v>
      </c>
    </row>
    <row r="2938" spans="1:4" x14ac:dyDescent="0.2">
      <c r="A2938" s="10">
        <v>2877</v>
      </c>
      <c r="B2938" s="1832"/>
      <c r="D2938" s="2" t="str">
        <f t="shared" si="44"/>
        <v>OK</v>
      </c>
    </row>
    <row r="2939" spans="1:4" x14ac:dyDescent="0.2">
      <c r="A2939" s="10">
        <v>2878</v>
      </c>
      <c r="B2939" s="1832"/>
      <c r="D2939" s="2" t="str">
        <f t="shared" si="44"/>
        <v>OK</v>
      </c>
    </row>
    <row r="2940" spans="1:4" x14ac:dyDescent="0.2">
      <c r="A2940" s="10">
        <v>2879</v>
      </c>
      <c r="B2940" s="1832"/>
      <c r="D2940" s="2" t="str">
        <f t="shared" si="44"/>
        <v>OK</v>
      </c>
    </row>
    <row r="2941" spans="1:4" x14ac:dyDescent="0.2">
      <c r="A2941" s="10">
        <v>2880</v>
      </c>
      <c r="B2941" s="1832"/>
      <c r="D2941" s="2" t="str">
        <f t="shared" si="44"/>
        <v>OK</v>
      </c>
    </row>
    <row r="2942" spans="1:4" x14ac:dyDescent="0.2">
      <c r="A2942" s="10">
        <v>2881</v>
      </c>
      <c r="B2942" s="1832"/>
      <c r="D2942" s="2" t="str">
        <f t="shared" si="44"/>
        <v>OK</v>
      </c>
    </row>
    <row r="2943" spans="1:4" x14ac:dyDescent="0.2">
      <c r="A2943" s="10">
        <v>2882</v>
      </c>
      <c r="B2943" s="1832"/>
      <c r="D2943" s="2" t="str">
        <f t="shared" ref="D2943:D3006" si="45">IF(ISBLANK(B2943),"OK",IF(A2943-B2943=0,"OK","Error?"))</f>
        <v>OK</v>
      </c>
    </row>
    <row r="2944" spans="1:4" x14ac:dyDescent="0.2">
      <c r="A2944" s="10">
        <v>2883</v>
      </c>
      <c r="B2944" s="1832"/>
      <c r="D2944" s="2" t="str">
        <f t="shared" si="45"/>
        <v>OK</v>
      </c>
    </row>
    <row r="2945" spans="1:4" x14ac:dyDescent="0.2">
      <c r="A2945" s="10">
        <v>2884</v>
      </c>
      <c r="B2945" s="1832"/>
      <c r="D2945" s="2" t="str">
        <f t="shared" si="45"/>
        <v>OK</v>
      </c>
    </row>
    <row r="2946" spans="1:4" x14ac:dyDescent="0.2">
      <c r="A2946" s="10">
        <v>2885</v>
      </c>
      <c r="B2946" s="1832"/>
      <c r="D2946" s="2" t="str">
        <f t="shared" si="45"/>
        <v>OK</v>
      </c>
    </row>
    <row r="2947" spans="1:4" x14ac:dyDescent="0.2">
      <c r="A2947" s="5">
        <v>2886</v>
      </c>
      <c r="B2947" s="1832">
        <f>'Expenditures 15-22'!E101</f>
        <v>0</v>
      </c>
      <c r="D2947" s="2" t="str">
        <f t="shared" si="45"/>
        <v>Error?</v>
      </c>
    </row>
    <row r="2948" spans="1:4" x14ac:dyDescent="0.2">
      <c r="A2948" s="10">
        <v>2887</v>
      </c>
      <c r="B2948" s="1832"/>
      <c r="D2948" s="2" t="str">
        <f t="shared" si="45"/>
        <v>OK</v>
      </c>
    </row>
    <row r="2949" spans="1:4" x14ac:dyDescent="0.2">
      <c r="A2949" s="5">
        <v>2888</v>
      </c>
      <c r="B2949" s="1832">
        <f>'Expenditures 15-22'!E78</f>
        <v>0</v>
      </c>
      <c r="D2949" s="2" t="str">
        <f t="shared" si="45"/>
        <v>Error?</v>
      </c>
    </row>
    <row r="2950" spans="1:4" x14ac:dyDescent="0.2">
      <c r="A2950" s="5">
        <v>2889</v>
      </c>
      <c r="B2950" s="1832">
        <f>'Expenditures 15-22'!E79</f>
        <v>0</v>
      </c>
      <c r="D2950" s="2" t="str">
        <f t="shared" si="45"/>
        <v>Error?</v>
      </c>
    </row>
    <row r="2951" spans="1:4" x14ac:dyDescent="0.2">
      <c r="A2951" s="5">
        <v>2890</v>
      </c>
      <c r="B2951" s="1832">
        <f>'Expenditures 15-22'!E80</f>
        <v>0</v>
      </c>
      <c r="D2951" s="2" t="str">
        <f t="shared" si="45"/>
        <v>Error?</v>
      </c>
    </row>
    <row r="2952" spans="1:4" x14ac:dyDescent="0.2">
      <c r="A2952" s="5">
        <v>2891</v>
      </c>
      <c r="B2952" s="1832">
        <f>'Expenditures 15-22'!E81</f>
        <v>0</v>
      </c>
      <c r="D2952" s="2" t="str">
        <f t="shared" si="45"/>
        <v>Error?</v>
      </c>
    </row>
    <row r="2953" spans="1:4" x14ac:dyDescent="0.2">
      <c r="A2953" s="5">
        <v>2892</v>
      </c>
      <c r="B2953" s="1832">
        <f>'Expenditures 15-22'!E82</f>
        <v>0</v>
      </c>
      <c r="D2953" s="2" t="str">
        <f t="shared" si="45"/>
        <v>Error?</v>
      </c>
    </row>
    <row r="2954" spans="1:4" x14ac:dyDescent="0.2">
      <c r="A2954" s="5">
        <v>2893</v>
      </c>
      <c r="B2954" s="1832">
        <f>'Expenditures 15-22'!E83</f>
        <v>0</v>
      </c>
      <c r="D2954" s="2" t="str">
        <f t="shared" si="45"/>
        <v>Error?</v>
      </c>
    </row>
    <row r="2955" spans="1:4" x14ac:dyDescent="0.2">
      <c r="A2955" s="5">
        <v>2894</v>
      </c>
      <c r="B2955" s="1832">
        <f>'Expenditures 15-22'!H78</f>
        <v>0</v>
      </c>
      <c r="D2955" s="2" t="str">
        <f t="shared" si="45"/>
        <v>Error?</v>
      </c>
    </row>
    <row r="2956" spans="1:4" x14ac:dyDescent="0.2">
      <c r="A2956" s="5">
        <v>2895</v>
      </c>
      <c r="B2956" s="1832">
        <f>'Expenditures 15-22'!H79</f>
        <v>678964</v>
      </c>
      <c r="D2956" s="2" t="str">
        <f t="shared" si="45"/>
        <v>Error?</v>
      </c>
    </row>
    <row r="2957" spans="1:4" x14ac:dyDescent="0.2">
      <c r="A2957" s="5">
        <v>2896</v>
      </c>
      <c r="B2957" s="1832">
        <f>'Expenditures 15-22'!H80</f>
        <v>0</v>
      </c>
      <c r="D2957" s="2" t="str">
        <f t="shared" si="45"/>
        <v>Error?</v>
      </c>
    </row>
    <row r="2958" spans="1:4" x14ac:dyDescent="0.2">
      <c r="A2958" s="5">
        <v>2897</v>
      </c>
      <c r="B2958" s="1832">
        <f>'Expenditures 15-22'!H81</f>
        <v>41400</v>
      </c>
      <c r="D2958" s="2" t="str">
        <f t="shared" si="45"/>
        <v>Error?</v>
      </c>
    </row>
    <row r="2959" spans="1:4" x14ac:dyDescent="0.2">
      <c r="A2959" s="5">
        <v>2898</v>
      </c>
      <c r="B2959" s="1832">
        <f>'Expenditures 15-22'!H82</f>
        <v>0</v>
      </c>
      <c r="D2959" s="2" t="str">
        <f t="shared" si="45"/>
        <v>Error?</v>
      </c>
    </row>
    <row r="2960" spans="1:4" x14ac:dyDescent="0.2">
      <c r="A2960" s="5">
        <v>2899</v>
      </c>
      <c r="B2960" s="1832">
        <f>'Expenditures 15-22'!H83</f>
        <v>0</v>
      </c>
      <c r="D2960" s="2" t="str">
        <f t="shared" si="45"/>
        <v>Error?</v>
      </c>
    </row>
    <row r="2961" spans="1:4" x14ac:dyDescent="0.2">
      <c r="A2961" s="10">
        <v>2900</v>
      </c>
      <c r="B2961" s="1833"/>
      <c r="D2961" s="2" t="str">
        <f t="shared" si="45"/>
        <v>OK</v>
      </c>
    </row>
    <row r="2962" spans="1:4" x14ac:dyDescent="0.2">
      <c r="A2962" s="10">
        <v>2901</v>
      </c>
      <c r="B2962" s="1832"/>
      <c r="D2962" s="2" t="str">
        <f t="shared" si="45"/>
        <v>OK</v>
      </c>
    </row>
    <row r="2963" spans="1:4" x14ac:dyDescent="0.2">
      <c r="A2963" s="10">
        <v>2902</v>
      </c>
      <c r="B2963" s="1832"/>
      <c r="D2963" s="2" t="str">
        <f t="shared" si="45"/>
        <v>OK</v>
      </c>
    </row>
    <row r="2964" spans="1:4" x14ac:dyDescent="0.2">
      <c r="A2964" s="10">
        <v>2903</v>
      </c>
      <c r="B2964" s="1832"/>
      <c r="D2964" s="2" t="str">
        <f t="shared" si="45"/>
        <v>OK</v>
      </c>
    </row>
    <row r="2965" spans="1:4" x14ac:dyDescent="0.2">
      <c r="A2965" s="10">
        <v>2904</v>
      </c>
      <c r="B2965" s="1832"/>
      <c r="D2965" s="2" t="str">
        <f t="shared" si="45"/>
        <v>OK</v>
      </c>
    </row>
    <row r="2966" spans="1:4" x14ac:dyDescent="0.2">
      <c r="A2966" s="10">
        <v>2905</v>
      </c>
      <c r="B2966" s="1832"/>
      <c r="D2966" s="2" t="str">
        <f t="shared" si="45"/>
        <v>OK</v>
      </c>
    </row>
    <row r="2967" spans="1:4" x14ac:dyDescent="0.2">
      <c r="A2967" s="10">
        <v>2906</v>
      </c>
      <c r="B2967" s="1832"/>
      <c r="D2967" s="2" t="str">
        <f t="shared" si="45"/>
        <v>OK</v>
      </c>
    </row>
    <row r="2968" spans="1:4" x14ac:dyDescent="0.2">
      <c r="A2968" s="10">
        <v>2907</v>
      </c>
      <c r="B2968" s="1832"/>
      <c r="D2968" s="2" t="str">
        <f t="shared" si="45"/>
        <v>OK</v>
      </c>
    </row>
    <row r="2969" spans="1:4" x14ac:dyDescent="0.2">
      <c r="A2969" s="10">
        <v>2908</v>
      </c>
      <c r="B2969" s="1832"/>
      <c r="D2969" s="2" t="str">
        <f t="shared" si="45"/>
        <v>OK</v>
      </c>
    </row>
    <row r="2970" spans="1:4" x14ac:dyDescent="0.2">
      <c r="A2970" s="10">
        <v>2909</v>
      </c>
      <c r="B2970" s="1832"/>
      <c r="D2970" s="2" t="str">
        <f t="shared" si="45"/>
        <v>OK</v>
      </c>
    </row>
    <row r="2971" spans="1:4" x14ac:dyDescent="0.2">
      <c r="A2971" s="10">
        <v>2910</v>
      </c>
      <c r="B2971" s="1832"/>
      <c r="D2971" s="2" t="str">
        <f t="shared" si="45"/>
        <v>OK</v>
      </c>
    </row>
    <row r="2972" spans="1:4" x14ac:dyDescent="0.2">
      <c r="A2972" s="10">
        <v>2911</v>
      </c>
      <c r="B2972" s="1832"/>
      <c r="D2972" s="2" t="str">
        <f t="shared" si="45"/>
        <v>OK</v>
      </c>
    </row>
    <row r="2973" spans="1:4" x14ac:dyDescent="0.2">
      <c r="A2973" s="5">
        <v>2912</v>
      </c>
      <c r="B2973" s="1832">
        <f>'Expenditures 15-22'!K78</f>
        <v>0</v>
      </c>
      <c r="C2973" s="2" t="s">
        <v>569</v>
      </c>
      <c r="D2973" s="2" t="str">
        <f t="shared" si="45"/>
        <v>Error?</v>
      </c>
    </row>
    <row r="2974" spans="1:4" x14ac:dyDescent="0.2">
      <c r="A2974" s="5">
        <v>2913</v>
      </c>
      <c r="B2974" s="1832">
        <f>'Expenditures 15-22'!K79</f>
        <v>678964</v>
      </c>
      <c r="C2974" s="2" t="s">
        <v>569</v>
      </c>
      <c r="D2974" s="2" t="str">
        <f t="shared" si="45"/>
        <v>Error?</v>
      </c>
    </row>
    <row r="2975" spans="1:4" x14ac:dyDescent="0.2">
      <c r="A2975" s="5">
        <v>2914</v>
      </c>
      <c r="B2975" s="1832">
        <f>'Expenditures 15-22'!K80</f>
        <v>0</v>
      </c>
      <c r="C2975" s="2" t="s">
        <v>569</v>
      </c>
      <c r="D2975" s="2" t="str">
        <f t="shared" si="45"/>
        <v>Error?</v>
      </c>
    </row>
    <row r="2976" spans="1:4" x14ac:dyDescent="0.2">
      <c r="A2976" s="5">
        <v>2915</v>
      </c>
      <c r="B2976" s="1832">
        <f>'Expenditures 15-22'!K81</f>
        <v>41400</v>
      </c>
      <c r="C2976" s="2" t="s">
        <v>569</v>
      </c>
      <c r="D2976" s="2" t="str">
        <f t="shared" si="45"/>
        <v>Error?</v>
      </c>
    </row>
    <row r="2977" spans="1:4" x14ac:dyDescent="0.2">
      <c r="A2977" s="5">
        <v>2916</v>
      </c>
      <c r="B2977" s="1832">
        <f>'Expenditures 15-22'!K82</f>
        <v>0</v>
      </c>
      <c r="C2977" s="2" t="s">
        <v>569</v>
      </c>
      <c r="D2977" s="2" t="str">
        <f t="shared" si="45"/>
        <v>Error?</v>
      </c>
    </row>
    <row r="2978" spans="1:4" x14ac:dyDescent="0.2">
      <c r="A2978" s="5">
        <v>2917</v>
      </c>
      <c r="B2978" s="1832">
        <f>'Expenditures 15-22'!K83</f>
        <v>0</v>
      </c>
      <c r="C2978" s="2" t="s">
        <v>569</v>
      </c>
      <c r="D2978" s="2" t="str">
        <f t="shared" si="45"/>
        <v>Error?</v>
      </c>
    </row>
    <row r="2979" spans="1:4" x14ac:dyDescent="0.2">
      <c r="A2979" s="5">
        <v>2918</v>
      </c>
      <c r="B2979" s="1832">
        <f>'Expenditures 15-22'!H134</f>
        <v>0</v>
      </c>
      <c r="D2979" s="2" t="str">
        <f t="shared" si="45"/>
        <v>Error?</v>
      </c>
    </row>
    <row r="2980" spans="1:4" x14ac:dyDescent="0.2">
      <c r="A2980" s="5">
        <v>2919</v>
      </c>
      <c r="B2980" s="1832">
        <f>'Expenditures 15-22'!H135</f>
        <v>0</v>
      </c>
      <c r="D2980" s="2" t="str">
        <f t="shared" si="45"/>
        <v>Error?</v>
      </c>
    </row>
    <row r="2981" spans="1:4" x14ac:dyDescent="0.2">
      <c r="A2981" s="5">
        <v>2920</v>
      </c>
      <c r="B2981" s="1832">
        <f>'Expenditures 15-22'!H136</f>
        <v>0</v>
      </c>
      <c r="D2981" s="2" t="str">
        <f t="shared" si="45"/>
        <v>Error?</v>
      </c>
    </row>
    <row r="2982" spans="1:4" x14ac:dyDescent="0.2">
      <c r="A2982" s="10">
        <v>2921</v>
      </c>
      <c r="B2982" s="1832"/>
      <c r="D2982" s="2" t="str">
        <f t="shared" si="45"/>
        <v>OK</v>
      </c>
    </row>
    <row r="2983" spans="1:4" x14ac:dyDescent="0.2">
      <c r="A2983" s="10">
        <v>2922</v>
      </c>
      <c r="B2983" s="1832"/>
      <c r="D2983" s="2" t="str">
        <f t="shared" si="45"/>
        <v>OK</v>
      </c>
    </row>
    <row r="2984" spans="1:4" x14ac:dyDescent="0.2">
      <c r="A2984" s="10">
        <v>2923</v>
      </c>
      <c r="B2984" s="1832"/>
      <c r="D2984" s="2" t="str">
        <f t="shared" si="45"/>
        <v>OK</v>
      </c>
    </row>
    <row r="2985" spans="1:4" x14ac:dyDescent="0.2">
      <c r="A2985" s="10">
        <v>2924</v>
      </c>
      <c r="B2985" s="1832"/>
      <c r="C2985" s="2" t="s">
        <v>569</v>
      </c>
      <c r="D2985" s="2" t="str">
        <f t="shared" si="45"/>
        <v>OK</v>
      </c>
    </row>
    <row r="2986" spans="1:4" x14ac:dyDescent="0.2">
      <c r="A2986" s="5">
        <v>2925</v>
      </c>
      <c r="B2986" s="1832">
        <f>'Expenditures 15-22'!K134</f>
        <v>0</v>
      </c>
      <c r="C2986" s="2" t="s">
        <v>569</v>
      </c>
      <c r="D2986" s="2" t="str">
        <f t="shared" si="45"/>
        <v>Error?</v>
      </c>
    </row>
    <row r="2987" spans="1:4" x14ac:dyDescent="0.2">
      <c r="A2987" s="5">
        <v>2926</v>
      </c>
      <c r="B2987" s="1832">
        <f>'Expenditures 15-22'!K135</f>
        <v>0</v>
      </c>
      <c r="C2987" s="2" t="s">
        <v>569</v>
      </c>
      <c r="D2987" s="2" t="str">
        <f t="shared" si="45"/>
        <v>Error?</v>
      </c>
    </row>
    <row r="2988" spans="1:4" x14ac:dyDescent="0.2">
      <c r="A2988" s="5">
        <v>2927</v>
      </c>
      <c r="B2988" s="1832">
        <f>'Expenditures 15-22'!K136</f>
        <v>0</v>
      </c>
      <c r="C2988" s="2" t="s">
        <v>569</v>
      </c>
      <c r="D2988" s="2" t="str">
        <f t="shared" si="45"/>
        <v>Error?</v>
      </c>
    </row>
    <row r="2989" spans="1:4" x14ac:dyDescent="0.2">
      <c r="A2989" s="5">
        <v>2928</v>
      </c>
      <c r="B2989" s="1832">
        <f>'Expenditures 15-22'!E188</f>
        <v>0</v>
      </c>
      <c r="D2989" s="2" t="str">
        <f t="shared" si="45"/>
        <v>Error?</v>
      </c>
    </row>
    <row r="2990" spans="1:4" x14ac:dyDescent="0.2">
      <c r="A2990" s="5">
        <v>2929</v>
      </c>
      <c r="B2990" s="1832">
        <f>'Expenditures 15-22'!E189</f>
        <v>0</v>
      </c>
      <c r="D2990" s="2" t="str">
        <f t="shared" si="45"/>
        <v>Error?</v>
      </c>
    </row>
    <row r="2991" spans="1:4" x14ac:dyDescent="0.2">
      <c r="A2991" s="5">
        <v>2930</v>
      </c>
      <c r="B2991" s="1832">
        <f>'Expenditures 15-22'!E190</f>
        <v>0</v>
      </c>
      <c r="D2991" s="2" t="str">
        <f t="shared" si="45"/>
        <v>Error?</v>
      </c>
    </row>
    <row r="2992" spans="1:4" x14ac:dyDescent="0.2">
      <c r="A2992" s="5">
        <v>2931</v>
      </c>
      <c r="B2992" s="1832">
        <f>'Expenditures 15-22'!E191</f>
        <v>0</v>
      </c>
      <c r="D2992" s="2" t="str">
        <f t="shared" si="45"/>
        <v>Error?</v>
      </c>
    </row>
    <row r="2993" spans="1:4" x14ac:dyDescent="0.2">
      <c r="A2993" s="5">
        <v>2932</v>
      </c>
      <c r="B2993" s="1832">
        <f>'Expenditures 15-22'!E192</f>
        <v>0</v>
      </c>
      <c r="D2993" s="2" t="str">
        <f t="shared" si="45"/>
        <v>Error?</v>
      </c>
    </row>
    <row r="2994" spans="1:4" x14ac:dyDescent="0.2">
      <c r="A2994" s="5">
        <v>2933</v>
      </c>
      <c r="B2994" s="1832">
        <f>'Expenditures 15-22'!E193</f>
        <v>0</v>
      </c>
      <c r="D2994" s="2" t="str">
        <f t="shared" si="45"/>
        <v>Error?</v>
      </c>
    </row>
    <row r="2995" spans="1:4" x14ac:dyDescent="0.2">
      <c r="A2995" s="5">
        <v>2934</v>
      </c>
      <c r="B2995" s="1832">
        <f>'Expenditures 15-22'!H188</f>
        <v>0</v>
      </c>
      <c r="D2995" s="2" t="str">
        <f t="shared" si="45"/>
        <v>Error?</v>
      </c>
    </row>
    <row r="2996" spans="1:4" x14ac:dyDescent="0.2">
      <c r="A2996" s="5">
        <v>2935</v>
      </c>
      <c r="B2996" s="1832">
        <f>'Expenditures 15-22'!H189</f>
        <v>0</v>
      </c>
      <c r="D2996" s="2" t="str">
        <f t="shared" si="45"/>
        <v>Error?</v>
      </c>
    </row>
    <row r="2997" spans="1:4" x14ac:dyDescent="0.2">
      <c r="A2997" s="5">
        <v>2936</v>
      </c>
      <c r="B2997" s="1832">
        <f>'Expenditures 15-22'!H190</f>
        <v>0</v>
      </c>
      <c r="D2997" s="2" t="str">
        <f t="shared" si="45"/>
        <v>Error?</v>
      </c>
    </row>
    <row r="2998" spans="1:4" x14ac:dyDescent="0.2">
      <c r="A2998" s="5">
        <v>2937</v>
      </c>
      <c r="B2998" s="1832">
        <f>'Expenditures 15-22'!H191</f>
        <v>0</v>
      </c>
      <c r="D2998" s="2" t="str">
        <f t="shared" si="45"/>
        <v>Error?</v>
      </c>
    </row>
    <row r="2999" spans="1:4" x14ac:dyDescent="0.2">
      <c r="A2999" s="5">
        <v>2938</v>
      </c>
      <c r="B2999" s="1832">
        <f>'Expenditures 15-22'!H192</f>
        <v>0</v>
      </c>
      <c r="D2999" s="2" t="str">
        <f t="shared" si="45"/>
        <v>Error?</v>
      </c>
    </row>
    <row r="3000" spans="1:4" x14ac:dyDescent="0.2">
      <c r="A3000" s="5">
        <v>2939</v>
      </c>
      <c r="B3000" s="1832">
        <f>'Expenditures 15-22'!H193</f>
        <v>0</v>
      </c>
      <c r="D3000" s="2" t="str">
        <f t="shared" si="45"/>
        <v>Error?</v>
      </c>
    </row>
    <row r="3001" spans="1:4" x14ac:dyDescent="0.2">
      <c r="A3001" s="10">
        <v>2940</v>
      </c>
      <c r="B3001" s="1832"/>
      <c r="D3001" s="2" t="str">
        <f t="shared" si="45"/>
        <v>OK</v>
      </c>
    </row>
    <row r="3002" spans="1:4" x14ac:dyDescent="0.2">
      <c r="A3002" s="10">
        <v>2941</v>
      </c>
      <c r="B3002" s="1832"/>
      <c r="D3002" s="2" t="str">
        <f t="shared" si="45"/>
        <v>OK</v>
      </c>
    </row>
    <row r="3003" spans="1:4" x14ac:dyDescent="0.2">
      <c r="A3003" s="10">
        <v>2942</v>
      </c>
      <c r="B3003" s="1832"/>
      <c r="D3003" s="2" t="str">
        <f t="shared" si="45"/>
        <v>OK</v>
      </c>
    </row>
    <row r="3004" spans="1:4" x14ac:dyDescent="0.2">
      <c r="A3004" s="10">
        <v>2943</v>
      </c>
      <c r="B3004" s="1832"/>
      <c r="D3004" s="2" t="str">
        <f t="shared" si="45"/>
        <v>OK</v>
      </c>
    </row>
    <row r="3005" spans="1:4" x14ac:dyDescent="0.2">
      <c r="A3005" s="10">
        <v>2944</v>
      </c>
      <c r="B3005" s="1832"/>
      <c r="D3005" s="2" t="str">
        <f t="shared" si="45"/>
        <v>OK</v>
      </c>
    </row>
    <row r="3006" spans="1:4" x14ac:dyDescent="0.2">
      <c r="A3006" s="10">
        <v>2945</v>
      </c>
      <c r="B3006" s="1832"/>
      <c r="D3006" s="2" t="str">
        <f t="shared" si="45"/>
        <v>OK</v>
      </c>
    </row>
    <row r="3007" spans="1:4" x14ac:dyDescent="0.2">
      <c r="A3007" s="5">
        <v>2946</v>
      </c>
      <c r="B3007" s="1832">
        <f>'Expenditures 15-22'!K188</f>
        <v>0</v>
      </c>
      <c r="C3007" s="2" t="s">
        <v>569</v>
      </c>
      <c r="D3007" s="2" t="str">
        <f t="shared" ref="D3007:D3070" si="46">IF(ISBLANK(B3007),"OK",IF(A3007-B3007=0,"OK","Error?"))</f>
        <v>Error?</v>
      </c>
    </row>
    <row r="3008" spans="1:4" x14ac:dyDescent="0.2">
      <c r="A3008" s="5">
        <v>2947</v>
      </c>
      <c r="B3008" s="1832">
        <f>'Expenditures 15-22'!K189</f>
        <v>0</v>
      </c>
      <c r="C3008" s="2" t="s">
        <v>569</v>
      </c>
      <c r="D3008" s="2" t="str">
        <f t="shared" si="46"/>
        <v>Error?</v>
      </c>
    </row>
    <row r="3009" spans="1:5" x14ac:dyDescent="0.2">
      <c r="A3009" s="5">
        <v>2948</v>
      </c>
      <c r="B3009" s="1832">
        <f>'Expenditures 15-22'!K190</f>
        <v>0</v>
      </c>
      <c r="C3009" s="2" t="s">
        <v>569</v>
      </c>
      <c r="D3009" s="2" t="str">
        <f t="shared" si="46"/>
        <v>Error?</v>
      </c>
    </row>
    <row r="3010" spans="1:5" x14ac:dyDescent="0.2">
      <c r="A3010" s="5">
        <v>2949</v>
      </c>
      <c r="B3010" s="1832">
        <f>'Expenditures 15-22'!K191</f>
        <v>0</v>
      </c>
      <c r="C3010" s="2" t="s">
        <v>569</v>
      </c>
      <c r="D3010" s="2" t="str">
        <f t="shared" si="46"/>
        <v>Error?</v>
      </c>
    </row>
    <row r="3011" spans="1:5" x14ac:dyDescent="0.2">
      <c r="A3011" s="5">
        <v>2950</v>
      </c>
      <c r="B3011" s="1832">
        <f>'Expenditures 15-22'!K192</f>
        <v>0</v>
      </c>
      <c r="C3011" s="2" t="s">
        <v>569</v>
      </c>
      <c r="D3011" s="2" t="str">
        <f t="shared" si="46"/>
        <v>Error?</v>
      </c>
    </row>
    <row r="3012" spans="1:5" x14ac:dyDescent="0.2">
      <c r="A3012" s="5">
        <v>2951</v>
      </c>
      <c r="B3012" s="1832">
        <f>'Expenditures 15-22'!K193</f>
        <v>0</v>
      </c>
      <c r="C3012" s="2" t="s">
        <v>569</v>
      </c>
      <c r="D3012" s="2" t="str">
        <f t="shared" si="46"/>
        <v>Error?</v>
      </c>
    </row>
    <row r="3013" spans="1:5" x14ac:dyDescent="0.2">
      <c r="A3013" s="10">
        <v>2952</v>
      </c>
      <c r="B3013" s="1832"/>
      <c r="D3013" s="4" t="s">
        <v>1997</v>
      </c>
      <c r="E3013" s="4" t="s">
        <v>134</v>
      </c>
    </row>
    <row r="3014" spans="1:5" x14ac:dyDescent="0.2">
      <c r="A3014" s="10">
        <v>2953</v>
      </c>
      <c r="B3014" s="1832"/>
      <c r="D3014" s="2" t="str">
        <f t="shared" si="46"/>
        <v>OK</v>
      </c>
    </row>
    <row r="3015" spans="1:5" x14ac:dyDescent="0.2">
      <c r="A3015" s="10">
        <v>2954</v>
      </c>
      <c r="B3015" s="1832"/>
      <c r="D3015" s="2" t="str">
        <f t="shared" si="46"/>
        <v>OK</v>
      </c>
    </row>
    <row r="3016" spans="1:5" x14ac:dyDescent="0.2">
      <c r="A3016" s="10">
        <v>2955</v>
      </c>
      <c r="B3016" s="1832"/>
      <c r="D3016" s="2" t="str">
        <f t="shared" si="46"/>
        <v>OK</v>
      </c>
    </row>
    <row r="3017" spans="1:5" x14ac:dyDescent="0.2">
      <c r="A3017" s="10">
        <v>2956</v>
      </c>
      <c r="B3017" s="1832"/>
      <c r="D3017" s="2" t="str">
        <f t="shared" si="46"/>
        <v>OK</v>
      </c>
    </row>
    <row r="3018" spans="1:5" x14ac:dyDescent="0.2">
      <c r="A3018" s="10">
        <v>2957</v>
      </c>
      <c r="B3018" s="1832"/>
      <c r="D3018" s="2" t="str">
        <f t="shared" si="46"/>
        <v>OK</v>
      </c>
    </row>
    <row r="3019" spans="1:5" x14ac:dyDescent="0.2">
      <c r="A3019" s="10">
        <v>2958</v>
      </c>
      <c r="B3019" s="1832"/>
      <c r="D3019" s="2" t="str">
        <f t="shared" si="46"/>
        <v>OK</v>
      </c>
    </row>
    <row r="3020" spans="1:5" x14ac:dyDescent="0.2">
      <c r="A3020" s="10">
        <v>2959</v>
      </c>
      <c r="B3020" s="1832"/>
      <c r="D3020" s="2" t="str">
        <f t="shared" si="46"/>
        <v>OK</v>
      </c>
    </row>
    <row r="3021" spans="1:5" x14ac:dyDescent="0.2">
      <c r="A3021" s="10">
        <v>2960</v>
      </c>
      <c r="B3021" s="1832"/>
      <c r="D3021" s="2" t="str">
        <f t="shared" si="46"/>
        <v>OK</v>
      </c>
    </row>
    <row r="3022" spans="1:5" x14ac:dyDescent="0.2">
      <c r="A3022" s="10">
        <v>2961</v>
      </c>
      <c r="B3022" s="1832"/>
      <c r="D3022" s="2" t="str">
        <f t="shared" si="46"/>
        <v>OK</v>
      </c>
    </row>
    <row r="3023" spans="1:5" x14ac:dyDescent="0.2">
      <c r="A3023" s="10">
        <v>2962</v>
      </c>
      <c r="B3023" s="1832"/>
      <c r="D3023" s="2" t="str">
        <f t="shared" si="46"/>
        <v>OK</v>
      </c>
    </row>
    <row r="3024" spans="1:5" x14ac:dyDescent="0.2">
      <c r="A3024" s="10">
        <v>2963</v>
      </c>
      <c r="B3024" s="1832"/>
      <c r="D3024" s="2" t="str">
        <f t="shared" si="46"/>
        <v>OK</v>
      </c>
    </row>
    <row r="3025" spans="1:4" x14ac:dyDescent="0.2">
      <c r="A3025" s="10">
        <v>2964</v>
      </c>
      <c r="B3025" s="1832"/>
      <c r="D3025" s="2" t="str">
        <f t="shared" si="46"/>
        <v>OK</v>
      </c>
    </row>
    <row r="3026" spans="1:4" x14ac:dyDescent="0.2">
      <c r="A3026" s="10">
        <v>2965</v>
      </c>
      <c r="B3026" s="1832"/>
      <c r="D3026" s="2" t="str">
        <f t="shared" si="46"/>
        <v>OK</v>
      </c>
    </row>
    <row r="3027" spans="1:4" x14ac:dyDescent="0.2">
      <c r="A3027" s="10">
        <v>2966</v>
      </c>
      <c r="B3027" s="1832"/>
      <c r="D3027" s="2" t="str">
        <f t="shared" si="46"/>
        <v>OK</v>
      </c>
    </row>
    <row r="3028" spans="1:4" x14ac:dyDescent="0.2">
      <c r="A3028" s="10">
        <v>2967</v>
      </c>
      <c r="B3028" s="1832"/>
      <c r="D3028" s="2" t="str">
        <f t="shared" si="46"/>
        <v>OK</v>
      </c>
    </row>
    <row r="3029" spans="1:4" x14ac:dyDescent="0.2">
      <c r="A3029" s="10">
        <v>2968</v>
      </c>
      <c r="B3029" s="1832"/>
      <c r="D3029" s="2" t="str">
        <f t="shared" si="46"/>
        <v>OK</v>
      </c>
    </row>
    <row r="3030" spans="1:4" x14ac:dyDescent="0.2">
      <c r="A3030" s="10">
        <v>2969</v>
      </c>
      <c r="B3030" s="1832"/>
      <c r="D3030" s="2" t="str">
        <f t="shared" si="46"/>
        <v>OK</v>
      </c>
    </row>
    <row r="3031" spans="1:4" x14ac:dyDescent="0.2">
      <c r="A3031" s="10">
        <v>2970</v>
      </c>
      <c r="B3031" s="1832"/>
      <c r="D3031" s="2" t="str">
        <f t="shared" si="46"/>
        <v>OK</v>
      </c>
    </row>
    <row r="3032" spans="1:4" x14ac:dyDescent="0.2">
      <c r="A3032" s="10">
        <v>2971</v>
      </c>
      <c r="B3032" s="1832"/>
      <c r="D3032" s="2" t="str">
        <f t="shared" si="46"/>
        <v>OK</v>
      </c>
    </row>
    <row r="3033" spans="1:4" x14ac:dyDescent="0.2">
      <c r="A3033" s="10">
        <v>2972</v>
      </c>
      <c r="B3033" s="1832"/>
      <c r="D3033" s="2" t="str">
        <f t="shared" si="46"/>
        <v>OK</v>
      </c>
    </row>
    <row r="3034" spans="1:4" x14ac:dyDescent="0.2">
      <c r="A3034" s="10">
        <v>2973</v>
      </c>
      <c r="B3034" s="1832"/>
      <c r="D3034" s="2" t="str">
        <f t="shared" si="46"/>
        <v>OK</v>
      </c>
    </row>
    <row r="3035" spans="1:4" x14ac:dyDescent="0.2">
      <c r="A3035" s="10">
        <v>2974</v>
      </c>
      <c r="B3035" s="1832"/>
      <c r="D3035" s="2" t="str">
        <f t="shared" si="46"/>
        <v>OK</v>
      </c>
    </row>
    <row r="3036" spans="1:4" x14ac:dyDescent="0.2">
      <c r="A3036" s="10">
        <v>2975</v>
      </c>
      <c r="B3036" s="1832"/>
      <c r="D3036" s="2" t="str">
        <f t="shared" si="46"/>
        <v>OK</v>
      </c>
    </row>
    <row r="3037" spans="1:4" x14ac:dyDescent="0.2">
      <c r="A3037" s="10">
        <v>2976</v>
      </c>
      <c r="B3037" s="1832"/>
      <c r="D3037" s="2" t="str">
        <f t="shared" si="46"/>
        <v>OK</v>
      </c>
    </row>
    <row r="3038" spans="1:4" x14ac:dyDescent="0.2">
      <c r="A3038" s="10">
        <v>2977</v>
      </c>
      <c r="B3038" s="1832"/>
      <c r="D3038" s="2" t="str">
        <f t="shared" si="46"/>
        <v>OK</v>
      </c>
    </row>
    <row r="3039" spans="1:4" x14ac:dyDescent="0.2">
      <c r="A3039" s="10">
        <v>2978</v>
      </c>
      <c r="B3039" s="1832"/>
      <c r="D3039" s="2" t="str">
        <f t="shared" si="46"/>
        <v>OK</v>
      </c>
    </row>
    <row r="3040" spans="1:4" x14ac:dyDescent="0.2">
      <c r="A3040" s="10">
        <v>2979</v>
      </c>
      <c r="B3040" s="1832"/>
      <c r="D3040" s="2" t="str">
        <f t="shared" si="46"/>
        <v>OK</v>
      </c>
    </row>
    <row r="3041" spans="1:4" x14ac:dyDescent="0.2">
      <c r="A3041" s="10">
        <v>2980</v>
      </c>
      <c r="B3041" s="1832"/>
      <c r="D3041" s="2" t="str">
        <f t="shared" si="46"/>
        <v>OK</v>
      </c>
    </row>
    <row r="3042" spans="1:4" x14ac:dyDescent="0.2">
      <c r="A3042" s="10">
        <v>2981</v>
      </c>
      <c r="B3042" s="1832"/>
      <c r="D3042" s="2" t="str">
        <f t="shared" si="46"/>
        <v>OK</v>
      </c>
    </row>
    <row r="3043" spans="1:4" x14ac:dyDescent="0.2">
      <c r="A3043" s="10">
        <v>2982</v>
      </c>
      <c r="B3043" s="1832"/>
      <c r="D3043" s="2" t="str">
        <f t="shared" si="46"/>
        <v>OK</v>
      </c>
    </row>
    <row r="3044" spans="1:4" x14ac:dyDescent="0.2">
      <c r="A3044" s="10">
        <v>2983</v>
      </c>
      <c r="B3044" s="1832"/>
      <c r="D3044" s="2" t="str">
        <f t="shared" si="46"/>
        <v>OK</v>
      </c>
    </row>
    <row r="3045" spans="1:4" x14ac:dyDescent="0.2">
      <c r="A3045" s="10">
        <v>2984</v>
      </c>
      <c r="B3045" s="1832"/>
      <c r="D3045" s="2" t="str">
        <f t="shared" si="46"/>
        <v>OK</v>
      </c>
    </row>
    <row r="3046" spans="1:4" x14ac:dyDescent="0.2">
      <c r="A3046" s="10">
        <v>2985</v>
      </c>
      <c r="B3046" s="1832"/>
      <c r="D3046" s="2" t="str">
        <f t="shared" si="46"/>
        <v>OK</v>
      </c>
    </row>
    <row r="3047" spans="1:4" x14ac:dyDescent="0.2">
      <c r="A3047" s="10">
        <v>2986</v>
      </c>
      <c r="B3047" s="1832"/>
      <c r="D3047" s="2" t="str">
        <f t="shared" si="46"/>
        <v>OK</v>
      </c>
    </row>
    <row r="3048" spans="1:4" x14ac:dyDescent="0.2">
      <c r="A3048" s="10">
        <v>2987</v>
      </c>
      <c r="B3048" s="1832"/>
      <c r="D3048" s="2" t="str">
        <f t="shared" si="46"/>
        <v>OK</v>
      </c>
    </row>
    <row r="3049" spans="1:4" x14ac:dyDescent="0.2">
      <c r="A3049" s="10">
        <v>2988</v>
      </c>
      <c r="B3049" s="1832"/>
      <c r="D3049" s="2" t="str">
        <f t="shared" si="46"/>
        <v>OK</v>
      </c>
    </row>
    <row r="3050" spans="1:4" x14ac:dyDescent="0.2">
      <c r="A3050" s="10">
        <v>2989</v>
      </c>
      <c r="B3050" s="1832"/>
      <c r="D3050" s="2" t="str">
        <f t="shared" si="46"/>
        <v>OK</v>
      </c>
    </row>
    <row r="3051" spans="1:4" x14ac:dyDescent="0.2">
      <c r="A3051" s="10">
        <v>2990</v>
      </c>
      <c r="B3051" s="1832"/>
      <c r="D3051" s="2" t="str">
        <f t="shared" si="46"/>
        <v>OK</v>
      </c>
    </row>
    <row r="3052" spans="1:4" x14ac:dyDescent="0.2">
      <c r="A3052" s="10">
        <v>2991</v>
      </c>
      <c r="B3052" s="1832"/>
      <c r="D3052" s="2" t="str">
        <f t="shared" si="46"/>
        <v>OK</v>
      </c>
    </row>
    <row r="3053" spans="1:4" x14ac:dyDescent="0.2">
      <c r="A3053" s="10">
        <v>2992</v>
      </c>
      <c r="B3053" s="1832"/>
      <c r="D3053" s="2" t="str">
        <f t="shared" si="46"/>
        <v>OK</v>
      </c>
    </row>
    <row r="3054" spans="1:4" x14ac:dyDescent="0.2">
      <c r="A3054" s="10">
        <v>2993</v>
      </c>
      <c r="B3054" s="1832"/>
      <c r="D3054" s="2" t="str">
        <f t="shared" si="46"/>
        <v>OK</v>
      </c>
    </row>
    <row r="3055" spans="1:4" x14ac:dyDescent="0.2">
      <c r="A3055" s="5">
        <v>2994</v>
      </c>
      <c r="B3055" s="1832">
        <f>'Expenditures 15-22'!C10</f>
        <v>69687</v>
      </c>
      <c r="D3055" s="2" t="str">
        <f t="shared" si="46"/>
        <v>Error?</v>
      </c>
    </row>
    <row r="3056" spans="1:4" x14ac:dyDescent="0.2">
      <c r="A3056" s="5">
        <v>2995</v>
      </c>
      <c r="B3056" s="1832">
        <f>'Expenditures 15-22'!D10</f>
        <v>23782</v>
      </c>
      <c r="D3056" s="2" t="str">
        <f t="shared" si="46"/>
        <v>Error?</v>
      </c>
    </row>
    <row r="3057" spans="1:4" x14ac:dyDescent="0.2">
      <c r="A3057" s="5">
        <v>2996</v>
      </c>
      <c r="B3057" s="1832">
        <f>'Expenditures 15-22'!E10</f>
        <v>0</v>
      </c>
      <c r="D3057" s="2" t="str">
        <f t="shared" si="46"/>
        <v>Error?</v>
      </c>
    </row>
    <row r="3058" spans="1:4" x14ac:dyDescent="0.2">
      <c r="A3058" s="5">
        <v>2997</v>
      </c>
      <c r="B3058" s="1832">
        <f>'Expenditures 15-22'!F10</f>
        <v>88</v>
      </c>
      <c r="D3058" s="2" t="str">
        <f t="shared" si="46"/>
        <v>Error?</v>
      </c>
    </row>
    <row r="3059" spans="1:4" x14ac:dyDescent="0.2">
      <c r="A3059" s="5">
        <v>2998</v>
      </c>
      <c r="B3059" s="1832">
        <f>'Expenditures 15-22'!G10</f>
        <v>0</v>
      </c>
      <c r="D3059" s="2" t="str">
        <f t="shared" si="46"/>
        <v>Error?</v>
      </c>
    </row>
    <row r="3060" spans="1:4" x14ac:dyDescent="0.2">
      <c r="A3060" s="5">
        <v>2999</v>
      </c>
      <c r="B3060" s="1832">
        <f>'Expenditures 15-22'!H10</f>
        <v>0</v>
      </c>
      <c r="D3060" s="2" t="str">
        <f t="shared" si="46"/>
        <v>Error?</v>
      </c>
    </row>
    <row r="3061" spans="1:4" x14ac:dyDescent="0.2">
      <c r="A3061" s="10">
        <v>3000</v>
      </c>
      <c r="B3061" s="1832"/>
      <c r="D3061" s="2" t="str">
        <f t="shared" si="46"/>
        <v>OK</v>
      </c>
    </row>
    <row r="3062" spans="1:4" x14ac:dyDescent="0.2">
      <c r="A3062" s="5">
        <v>3001</v>
      </c>
      <c r="B3062" s="1832">
        <f>'Expenditures 15-22'!K10</f>
        <v>93557</v>
      </c>
      <c r="C3062" s="2" t="s">
        <v>569</v>
      </c>
      <c r="D3062" s="2" t="str">
        <f t="shared" si="46"/>
        <v>Error?</v>
      </c>
    </row>
    <row r="3063" spans="1:4" x14ac:dyDescent="0.2">
      <c r="A3063" s="10">
        <v>3002</v>
      </c>
      <c r="B3063" s="1832"/>
      <c r="D3063" s="2" t="str">
        <f t="shared" si="46"/>
        <v>OK</v>
      </c>
    </row>
    <row r="3064" spans="1:4" x14ac:dyDescent="0.2">
      <c r="A3064" s="5">
        <v>3003</v>
      </c>
      <c r="B3064" s="1832">
        <f>'Expenditures 15-22'!D219</f>
        <v>1010</v>
      </c>
      <c r="D3064" s="2" t="str">
        <f t="shared" si="46"/>
        <v>Error?</v>
      </c>
    </row>
    <row r="3065" spans="1:4" x14ac:dyDescent="0.2">
      <c r="A3065" s="5">
        <v>3004</v>
      </c>
      <c r="B3065" s="1832">
        <f>'Expenditures 15-22'!K219</f>
        <v>1010</v>
      </c>
      <c r="C3065" s="2" t="s">
        <v>569</v>
      </c>
      <c r="D3065" s="2" t="str">
        <f t="shared" si="46"/>
        <v>Error?</v>
      </c>
    </row>
    <row r="3066" spans="1:4" x14ac:dyDescent="0.2">
      <c r="A3066" s="10">
        <v>3005</v>
      </c>
      <c r="B3066" s="1832"/>
      <c r="D3066" s="2" t="str">
        <f t="shared" si="46"/>
        <v>OK</v>
      </c>
    </row>
    <row r="3067" spans="1:4" x14ac:dyDescent="0.2">
      <c r="A3067" s="10">
        <v>3006</v>
      </c>
      <c r="B3067" s="1832"/>
      <c r="D3067" s="2" t="str">
        <f t="shared" si="46"/>
        <v>OK</v>
      </c>
    </row>
    <row r="3068" spans="1:4" x14ac:dyDescent="0.2">
      <c r="A3068" s="10">
        <v>3007</v>
      </c>
      <c r="B3068" s="1832"/>
      <c r="D3068" s="2" t="str">
        <f t="shared" si="46"/>
        <v>OK</v>
      </c>
    </row>
    <row r="3069" spans="1:4" x14ac:dyDescent="0.2">
      <c r="A3069" s="10">
        <v>3008</v>
      </c>
      <c r="B3069" s="1832"/>
      <c r="D3069" s="2" t="str">
        <f t="shared" si="46"/>
        <v>OK</v>
      </c>
    </row>
    <row r="3070" spans="1:4" x14ac:dyDescent="0.2">
      <c r="A3070" s="10">
        <v>3009</v>
      </c>
      <c r="B3070" s="1832"/>
      <c r="D3070" s="2" t="str">
        <f t="shared" si="46"/>
        <v>OK</v>
      </c>
    </row>
    <row r="3071" spans="1:4" x14ac:dyDescent="0.2">
      <c r="A3071" s="5">
        <v>3010</v>
      </c>
      <c r="B3071" s="1832">
        <f>'Assets-Liab 5-6'!L38</f>
        <v>0</v>
      </c>
      <c r="D3071" s="2" t="str">
        <f t="shared" ref="D3071:D3134" si="47">IF(ISBLANK(B3071),"OK",IF(A3071-B3071=0,"OK","Error?"))</f>
        <v>Error?</v>
      </c>
    </row>
    <row r="3072" spans="1:4" x14ac:dyDescent="0.2">
      <c r="A3072" s="5">
        <v>3011</v>
      </c>
      <c r="B3072" s="1832">
        <f>'Assets-Liab 5-6'!L39</f>
        <v>0</v>
      </c>
      <c r="D3072" s="2" t="str">
        <f t="shared" si="47"/>
        <v>Error?</v>
      </c>
    </row>
    <row r="3073" spans="1:4" x14ac:dyDescent="0.2">
      <c r="A3073" s="10">
        <v>3012</v>
      </c>
      <c r="B3073" s="1832"/>
      <c r="D3073" s="2" t="str">
        <f t="shared" si="47"/>
        <v>OK</v>
      </c>
    </row>
    <row r="3074" spans="1:4" x14ac:dyDescent="0.2">
      <c r="A3074" s="10">
        <v>3013</v>
      </c>
      <c r="B3074" s="1832"/>
      <c r="D3074" s="2" t="str">
        <f t="shared" si="47"/>
        <v>OK</v>
      </c>
    </row>
    <row r="3075" spans="1:4" x14ac:dyDescent="0.2">
      <c r="A3075" s="10">
        <v>3014</v>
      </c>
      <c r="B3075" s="1832"/>
      <c r="D3075" s="2" t="str">
        <f t="shared" si="47"/>
        <v>OK</v>
      </c>
    </row>
    <row r="3076" spans="1:4" x14ac:dyDescent="0.2">
      <c r="A3076" s="10">
        <v>3015</v>
      </c>
      <c r="B3076" s="1832"/>
      <c r="D3076" s="2" t="str">
        <f t="shared" si="47"/>
        <v>OK</v>
      </c>
    </row>
    <row r="3077" spans="1:4" x14ac:dyDescent="0.2">
      <c r="A3077" s="10">
        <v>3016</v>
      </c>
      <c r="B3077" s="1832"/>
      <c r="D3077" s="2" t="str">
        <f t="shared" si="47"/>
        <v>OK</v>
      </c>
    </row>
    <row r="3078" spans="1:4" x14ac:dyDescent="0.2">
      <c r="A3078" s="5">
        <v>3017</v>
      </c>
      <c r="B3078" s="1832">
        <f>'Acct Summary 7-8'!D33</f>
        <v>0</v>
      </c>
      <c r="D3078" s="2" t="str">
        <f t="shared" si="47"/>
        <v>Error?</v>
      </c>
    </row>
    <row r="3079" spans="1:4" x14ac:dyDescent="0.2">
      <c r="A3079" s="5">
        <v>3018</v>
      </c>
      <c r="B3079" s="1832">
        <f>'Acct Summary 7-8'!D34</f>
        <v>0</v>
      </c>
      <c r="D3079" s="2" t="str">
        <f t="shared" si="47"/>
        <v>Error?</v>
      </c>
    </row>
    <row r="3080" spans="1:4" x14ac:dyDescent="0.2">
      <c r="A3080" s="5">
        <v>3019</v>
      </c>
      <c r="B3080" s="1832">
        <f>'Acct Summary 7-8'!D35</f>
        <v>0</v>
      </c>
      <c r="D3080" s="2" t="str">
        <f t="shared" si="47"/>
        <v>Error?</v>
      </c>
    </row>
    <row r="3081" spans="1:4" x14ac:dyDescent="0.2">
      <c r="A3081" s="10">
        <v>3020</v>
      </c>
      <c r="B3081" s="1832"/>
      <c r="D3081" s="2" t="str">
        <f t="shared" si="47"/>
        <v>OK</v>
      </c>
    </row>
    <row r="3082" spans="1:4" x14ac:dyDescent="0.2">
      <c r="A3082" s="5">
        <v>3021</v>
      </c>
      <c r="B3082" s="1832">
        <f>'Acct Summary 7-8'!E33</f>
        <v>439770</v>
      </c>
      <c r="D3082" s="2" t="str">
        <f t="shared" si="47"/>
        <v>Error?</v>
      </c>
    </row>
    <row r="3083" spans="1:4" x14ac:dyDescent="0.2">
      <c r="A3083" s="5">
        <v>3022</v>
      </c>
      <c r="B3083" s="1832">
        <f>'Acct Summary 7-8'!F33</f>
        <v>0</v>
      </c>
      <c r="D3083" s="2" t="str">
        <f t="shared" si="47"/>
        <v>Error?</v>
      </c>
    </row>
    <row r="3084" spans="1:4" x14ac:dyDescent="0.2">
      <c r="A3084" s="5">
        <v>3023</v>
      </c>
      <c r="B3084" s="1832">
        <f>'Acct Summary 7-8'!F34</f>
        <v>0</v>
      </c>
      <c r="D3084" s="2" t="str">
        <f t="shared" si="47"/>
        <v>Error?</v>
      </c>
    </row>
    <row r="3085" spans="1:4" x14ac:dyDescent="0.2">
      <c r="A3085" s="5">
        <v>3024</v>
      </c>
      <c r="B3085" s="1832">
        <f>'Acct Summary 7-8'!F35</f>
        <v>0</v>
      </c>
      <c r="D3085" s="2" t="str">
        <f t="shared" si="47"/>
        <v>Error?</v>
      </c>
    </row>
    <row r="3086" spans="1:4" x14ac:dyDescent="0.2">
      <c r="A3086" s="10">
        <v>3025</v>
      </c>
      <c r="B3086" s="1832"/>
      <c r="D3086" s="2" t="str">
        <f t="shared" si="47"/>
        <v>OK</v>
      </c>
    </row>
    <row r="3087" spans="1:4" x14ac:dyDescent="0.2">
      <c r="A3087" s="10">
        <v>3026</v>
      </c>
      <c r="B3087" s="1832"/>
      <c r="D3087" s="2" t="str">
        <f t="shared" si="47"/>
        <v>OK</v>
      </c>
    </row>
    <row r="3088" spans="1:4" x14ac:dyDescent="0.2">
      <c r="A3088" s="10">
        <v>3027</v>
      </c>
      <c r="B3088" s="1832"/>
      <c r="D3088" s="2" t="str">
        <f t="shared" si="47"/>
        <v>OK</v>
      </c>
    </row>
    <row r="3089" spans="1:4" x14ac:dyDescent="0.2">
      <c r="A3089" s="10">
        <v>3028</v>
      </c>
      <c r="B3089" s="1832"/>
      <c r="D3089" s="2" t="str">
        <f t="shared" si="47"/>
        <v>OK</v>
      </c>
    </row>
    <row r="3090" spans="1:4" x14ac:dyDescent="0.2">
      <c r="A3090" s="10">
        <v>3029</v>
      </c>
      <c r="B3090" s="1832"/>
      <c r="D3090" s="2" t="str">
        <f t="shared" si="47"/>
        <v>OK</v>
      </c>
    </row>
    <row r="3091" spans="1:4" x14ac:dyDescent="0.2">
      <c r="A3091" s="10">
        <v>3030</v>
      </c>
      <c r="B3091" s="1832"/>
      <c r="D3091" s="2" t="str">
        <f t="shared" si="47"/>
        <v>OK</v>
      </c>
    </row>
    <row r="3092" spans="1:4" x14ac:dyDescent="0.2">
      <c r="A3092" s="10">
        <v>3031</v>
      </c>
      <c r="B3092" s="1832"/>
      <c r="D3092" s="2" t="str">
        <f t="shared" si="47"/>
        <v>OK</v>
      </c>
    </row>
    <row r="3093" spans="1:4" x14ac:dyDescent="0.2">
      <c r="A3093" s="10">
        <v>3032</v>
      </c>
      <c r="B3093" s="1832"/>
      <c r="D3093" s="2" t="str">
        <f t="shared" si="47"/>
        <v>OK</v>
      </c>
    </row>
    <row r="3094" spans="1:4" x14ac:dyDescent="0.2">
      <c r="A3094" s="10">
        <v>3033</v>
      </c>
      <c r="B3094" s="1832"/>
      <c r="D3094" s="2" t="str">
        <f t="shared" si="47"/>
        <v>OK</v>
      </c>
    </row>
    <row r="3095" spans="1:4" x14ac:dyDescent="0.2">
      <c r="A3095" s="10">
        <v>3034</v>
      </c>
      <c r="B3095" s="1832"/>
      <c r="D3095" s="2" t="str">
        <f t="shared" si="47"/>
        <v>OK</v>
      </c>
    </row>
    <row r="3096" spans="1:4" x14ac:dyDescent="0.2">
      <c r="A3096" s="10">
        <v>3035</v>
      </c>
      <c r="B3096" s="1832"/>
      <c r="D3096" s="2" t="str">
        <f t="shared" si="47"/>
        <v>OK</v>
      </c>
    </row>
    <row r="3097" spans="1:4" x14ac:dyDescent="0.2">
      <c r="A3097" s="10">
        <v>3036</v>
      </c>
      <c r="B3097" s="1832"/>
      <c r="D3097" s="2" t="str">
        <f t="shared" si="47"/>
        <v>OK</v>
      </c>
    </row>
    <row r="3098" spans="1:4" x14ac:dyDescent="0.2">
      <c r="A3098" s="10">
        <v>3037</v>
      </c>
      <c r="B3098" s="1832"/>
      <c r="D3098" s="2" t="str">
        <f t="shared" si="47"/>
        <v>OK</v>
      </c>
    </row>
    <row r="3099" spans="1:4" x14ac:dyDescent="0.2">
      <c r="A3099" s="10">
        <v>3038</v>
      </c>
      <c r="B3099" s="1832"/>
      <c r="D3099" s="2" t="str">
        <f t="shared" si="47"/>
        <v>OK</v>
      </c>
    </row>
    <row r="3100" spans="1:4" x14ac:dyDescent="0.2">
      <c r="A3100" s="10">
        <v>3039</v>
      </c>
      <c r="B3100" s="1832"/>
      <c r="D3100" s="2" t="str">
        <f t="shared" si="47"/>
        <v>OK</v>
      </c>
    </row>
    <row r="3101" spans="1:4" x14ac:dyDescent="0.2">
      <c r="A3101" s="10">
        <v>3040</v>
      </c>
      <c r="B3101" s="1832"/>
      <c r="D3101" s="2" t="str">
        <f t="shared" si="47"/>
        <v>OK</v>
      </c>
    </row>
    <row r="3102" spans="1:4" x14ac:dyDescent="0.2">
      <c r="A3102" s="10">
        <v>3041</v>
      </c>
      <c r="B3102" s="1832"/>
      <c r="D3102" s="2" t="str">
        <f t="shared" si="47"/>
        <v>OK</v>
      </c>
    </row>
    <row r="3103" spans="1:4" x14ac:dyDescent="0.2">
      <c r="A3103" s="10">
        <v>3042</v>
      </c>
      <c r="B3103" s="1832"/>
      <c r="D3103" s="2" t="str">
        <f t="shared" si="47"/>
        <v>OK</v>
      </c>
    </row>
    <row r="3104" spans="1:4" x14ac:dyDescent="0.2">
      <c r="A3104" s="10">
        <v>3043</v>
      </c>
      <c r="B3104" s="1832"/>
      <c r="D3104" s="2" t="str">
        <f t="shared" si="47"/>
        <v>OK</v>
      </c>
    </row>
    <row r="3105" spans="1:4" x14ac:dyDescent="0.2">
      <c r="A3105" s="10">
        <v>3044</v>
      </c>
      <c r="B3105" s="1832"/>
      <c r="D3105" s="2" t="str">
        <f t="shared" si="47"/>
        <v>OK</v>
      </c>
    </row>
    <row r="3106" spans="1:4" x14ac:dyDescent="0.2">
      <c r="A3106" s="10">
        <v>3045</v>
      </c>
      <c r="B3106" s="1832"/>
      <c r="D3106" s="2" t="str">
        <f t="shared" si="47"/>
        <v>OK</v>
      </c>
    </row>
    <row r="3107" spans="1:4" x14ac:dyDescent="0.2">
      <c r="A3107" s="10">
        <v>3046</v>
      </c>
      <c r="B3107" s="1832"/>
      <c r="D3107" s="2" t="str">
        <f t="shared" si="47"/>
        <v>OK</v>
      </c>
    </row>
    <row r="3108" spans="1:4" x14ac:dyDescent="0.2">
      <c r="A3108" s="10">
        <v>3047</v>
      </c>
      <c r="B3108" s="1832"/>
      <c r="D3108" s="2" t="str">
        <f t="shared" si="47"/>
        <v>OK</v>
      </c>
    </row>
    <row r="3109" spans="1:4" x14ac:dyDescent="0.2">
      <c r="A3109" s="10">
        <v>3048</v>
      </c>
      <c r="B3109" s="1832"/>
      <c r="D3109" s="2" t="str">
        <f t="shared" si="47"/>
        <v>OK</v>
      </c>
    </row>
    <row r="3110" spans="1:4" x14ac:dyDescent="0.2">
      <c r="A3110" s="10">
        <v>3049</v>
      </c>
      <c r="B3110" s="1832"/>
      <c r="D3110" s="2" t="str">
        <f t="shared" si="47"/>
        <v>OK</v>
      </c>
    </row>
    <row r="3111" spans="1:4" x14ac:dyDescent="0.2">
      <c r="A3111" s="10">
        <v>3050</v>
      </c>
      <c r="B3111" s="1832"/>
      <c r="D3111" s="2" t="str">
        <f t="shared" si="47"/>
        <v>OK</v>
      </c>
    </row>
    <row r="3112" spans="1:4" x14ac:dyDescent="0.2">
      <c r="A3112" s="10">
        <v>3051</v>
      </c>
      <c r="B3112" s="1832"/>
      <c r="D3112" s="2" t="str">
        <f t="shared" si="47"/>
        <v>OK</v>
      </c>
    </row>
    <row r="3113" spans="1:4" x14ac:dyDescent="0.2">
      <c r="A3113" s="10">
        <v>3052</v>
      </c>
      <c r="B3113" s="1832"/>
      <c r="D3113" s="2" t="str">
        <f t="shared" si="47"/>
        <v>OK</v>
      </c>
    </row>
    <row r="3114" spans="1:4" x14ac:dyDescent="0.2">
      <c r="A3114" s="10">
        <v>3053</v>
      </c>
      <c r="B3114" s="1832"/>
      <c r="D3114" s="2" t="str">
        <f t="shared" si="47"/>
        <v>OK</v>
      </c>
    </row>
    <row r="3115" spans="1:4" x14ac:dyDescent="0.2">
      <c r="A3115" s="10">
        <v>3054</v>
      </c>
      <c r="B3115" s="1832"/>
      <c r="D3115" s="2" t="str">
        <f t="shared" si="47"/>
        <v>OK</v>
      </c>
    </row>
    <row r="3116" spans="1:4" x14ac:dyDescent="0.2">
      <c r="A3116" s="10">
        <v>3055</v>
      </c>
      <c r="B3116" s="1832"/>
      <c r="D3116" s="2" t="str">
        <f t="shared" si="47"/>
        <v>OK</v>
      </c>
    </row>
    <row r="3117" spans="1:4" x14ac:dyDescent="0.2">
      <c r="A3117" s="10">
        <v>3056</v>
      </c>
      <c r="B3117" s="1832"/>
      <c r="D3117" s="2" t="str">
        <f t="shared" si="47"/>
        <v>OK</v>
      </c>
    </row>
    <row r="3118" spans="1:4" x14ac:dyDescent="0.2">
      <c r="A3118" s="10">
        <v>3057</v>
      </c>
      <c r="B3118" s="1832"/>
      <c r="D3118" s="2" t="str">
        <f t="shared" si="47"/>
        <v>OK</v>
      </c>
    </row>
    <row r="3119" spans="1:4" x14ac:dyDescent="0.2">
      <c r="A3119" s="10">
        <v>3058</v>
      </c>
      <c r="B3119" s="1832"/>
      <c r="D3119" s="2" t="str">
        <f t="shared" si="47"/>
        <v>OK</v>
      </c>
    </row>
    <row r="3120" spans="1:4" x14ac:dyDescent="0.2">
      <c r="A3120" s="10">
        <v>3059</v>
      </c>
      <c r="B3120" s="1832"/>
      <c r="D3120" s="2" t="str">
        <f t="shared" si="47"/>
        <v>OK</v>
      </c>
    </row>
    <row r="3121" spans="1:4" x14ac:dyDescent="0.2">
      <c r="A3121" s="10">
        <v>3060</v>
      </c>
      <c r="B3121" s="1832"/>
      <c r="D3121" s="2" t="str">
        <f t="shared" si="47"/>
        <v>OK</v>
      </c>
    </row>
    <row r="3122" spans="1:4" x14ac:dyDescent="0.2">
      <c r="A3122" s="10">
        <v>3061</v>
      </c>
      <c r="B3122" s="1832"/>
      <c r="D3122" s="2" t="str">
        <f t="shared" si="47"/>
        <v>OK</v>
      </c>
    </row>
    <row r="3123" spans="1:4" x14ac:dyDescent="0.2">
      <c r="A3123" s="10">
        <v>3062</v>
      </c>
      <c r="B3123" s="1832"/>
      <c r="D3123" s="2" t="str">
        <f t="shared" si="47"/>
        <v>OK</v>
      </c>
    </row>
    <row r="3124" spans="1:4" x14ac:dyDescent="0.2">
      <c r="A3124" s="10">
        <v>3063</v>
      </c>
      <c r="B3124" s="1832"/>
      <c r="D3124" s="2" t="str">
        <f t="shared" si="47"/>
        <v>OK</v>
      </c>
    </row>
    <row r="3125" spans="1:4" x14ac:dyDescent="0.2">
      <c r="A3125" s="10">
        <v>3064</v>
      </c>
      <c r="B3125" s="1832"/>
      <c r="D3125" s="2" t="str">
        <f t="shared" si="47"/>
        <v>OK</v>
      </c>
    </row>
    <row r="3126" spans="1:4" x14ac:dyDescent="0.2">
      <c r="A3126" s="10">
        <v>3065</v>
      </c>
      <c r="B3126" s="1832"/>
      <c r="D3126" s="2" t="str">
        <f t="shared" si="47"/>
        <v>OK</v>
      </c>
    </row>
    <row r="3127" spans="1:4" x14ac:dyDescent="0.2">
      <c r="A3127" s="10">
        <v>3066</v>
      </c>
      <c r="B3127" s="1832"/>
      <c r="D3127" s="2" t="str">
        <f t="shared" si="47"/>
        <v>OK</v>
      </c>
    </row>
    <row r="3128" spans="1:4" x14ac:dyDescent="0.2">
      <c r="A3128" s="10">
        <v>3067</v>
      </c>
      <c r="B3128" s="1832"/>
      <c r="D3128" s="2" t="str">
        <f t="shared" si="47"/>
        <v>OK</v>
      </c>
    </row>
    <row r="3129" spans="1:4" x14ac:dyDescent="0.2">
      <c r="A3129" s="10">
        <v>3068</v>
      </c>
      <c r="B3129" s="1832"/>
      <c r="D3129" s="2" t="str">
        <f t="shared" si="47"/>
        <v>OK</v>
      </c>
    </row>
    <row r="3130" spans="1:4" x14ac:dyDescent="0.2">
      <c r="A3130" s="10">
        <v>3069</v>
      </c>
      <c r="B3130" s="1832"/>
      <c r="D3130" s="2" t="str">
        <f t="shared" si="47"/>
        <v>OK</v>
      </c>
    </row>
    <row r="3131" spans="1:4" x14ac:dyDescent="0.2">
      <c r="A3131" s="10">
        <v>3070</v>
      </c>
      <c r="B3131" s="1832"/>
      <c r="D3131" s="2" t="str">
        <f t="shared" si="47"/>
        <v>OK</v>
      </c>
    </row>
    <row r="3132" spans="1:4" x14ac:dyDescent="0.2">
      <c r="A3132" s="10">
        <v>3071</v>
      </c>
      <c r="B3132" s="1832"/>
      <c r="D3132" s="2" t="str">
        <f t="shared" si="47"/>
        <v>OK</v>
      </c>
    </row>
    <row r="3133" spans="1:4" x14ac:dyDescent="0.2">
      <c r="A3133" s="10">
        <v>3072</v>
      </c>
      <c r="B3133" s="1832"/>
      <c r="D3133" s="2" t="str">
        <f t="shared" si="47"/>
        <v>OK</v>
      </c>
    </row>
    <row r="3134" spans="1:4" x14ac:dyDescent="0.2">
      <c r="A3134" s="10">
        <v>3073</v>
      </c>
      <c r="B3134" s="1832"/>
      <c r="D3134" s="2" t="str">
        <f t="shared" si="47"/>
        <v>OK</v>
      </c>
    </row>
    <row r="3135" spans="1:4" x14ac:dyDescent="0.2">
      <c r="A3135" s="10">
        <v>3074</v>
      </c>
      <c r="B3135" s="1832"/>
      <c r="D3135" s="2" t="str">
        <f t="shared" ref="D3135:D3198" si="48">IF(ISBLANK(B3135),"OK",IF(A3135-B3135=0,"OK","Error?"))</f>
        <v>OK</v>
      </c>
    </row>
    <row r="3136" spans="1:4" x14ac:dyDescent="0.2">
      <c r="A3136" s="10">
        <v>3075</v>
      </c>
      <c r="B3136" s="1832"/>
      <c r="D3136" s="2" t="str">
        <f t="shared" si="48"/>
        <v>OK</v>
      </c>
    </row>
    <row r="3137" spans="1:4" x14ac:dyDescent="0.2">
      <c r="A3137" s="10">
        <v>3076</v>
      </c>
      <c r="B3137" s="1832"/>
      <c r="D3137" s="2" t="str">
        <f t="shared" si="48"/>
        <v>OK</v>
      </c>
    </row>
    <row r="3138" spans="1:4" x14ac:dyDescent="0.2">
      <c r="A3138" s="10">
        <v>3077</v>
      </c>
      <c r="B3138" s="1832"/>
      <c r="D3138" s="2" t="str">
        <f t="shared" si="48"/>
        <v>OK</v>
      </c>
    </row>
    <row r="3139" spans="1:4" x14ac:dyDescent="0.2">
      <c r="A3139" s="10">
        <v>3078</v>
      </c>
      <c r="B3139" s="1832"/>
      <c r="D3139" s="2" t="str">
        <f t="shared" si="48"/>
        <v>OK</v>
      </c>
    </row>
    <row r="3140" spans="1:4" x14ac:dyDescent="0.2">
      <c r="A3140" s="10">
        <v>3079</v>
      </c>
      <c r="B3140" s="1832"/>
      <c r="D3140" s="2" t="str">
        <f t="shared" si="48"/>
        <v>OK</v>
      </c>
    </row>
    <row r="3141" spans="1:4" x14ac:dyDescent="0.2">
      <c r="A3141" s="10">
        <v>3080</v>
      </c>
      <c r="B3141" s="1832"/>
      <c r="D3141" s="2" t="str">
        <f t="shared" si="48"/>
        <v>OK</v>
      </c>
    </row>
    <row r="3142" spans="1:4" x14ac:dyDescent="0.2">
      <c r="A3142" s="10">
        <v>3081</v>
      </c>
      <c r="B3142" s="1832"/>
      <c r="D3142" s="2" t="str">
        <f t="shared" si="48"/>
        <v>OK</v>
      </c>
    </row>
    <row r="3143" spans="1:4" x14ac:dyDescent="0.2">
      <c r="A3143" s="10">
        <v>3082</v>
      </c>
      <c r="B3143" s="1832"/>
      <c r="D3143" s="2" t="str">
        <f t="shared" si="48"/>
        <v>OK</v>
      </c>
    </row>
    <row r="3144" spans="1:4" x14ac:dyDescent="0.2">
      <c r="A3144" s="10">
        <v>3083</v>
      </c>
      <c r="B3144" s="1832"/>
      <c r="D3144" s="2" t="str">
        <f t="shared" si="48"/>
        <v>OK</v>
      </c>
    </row>
    <row r="3145" spans="1:4" x14ac:dyDescent="0.2">
      <c r="A3145" s="10">
        <v>3084</v>
      </c>
      <c r="B3145" s="1832"/>
      <c r="D3145" s="2" t="str">
        <f t="shared" si="48"/>
        <v>OK</v>
      </c>
    </row>
    <row r="3146" spans="1:4" x14ac:dyDescent="0.2">
      <c r="A3146" s="10">
        <v>3085</v>
      </c>
      <c r="B3146" s="1832"/>
      <c r="D3146" s="2" t="str">
        <f t="shared" si="48"/>
        <v>OK</v>
      </c>
    </row>
    <row r="3147" spans="1:4" x14ac:dyDescent="0.2">
      <c r="A3147" s="10">
        <v>3086</v>
      </c>
      <c r="B3147" s="1832"/>
      <c r="D3147" s="2" t="str">
        <f t="shared" si="48"/>
        <v>OK</v>
      </c>
    </row>
    <row r="3148" spans="1:4" x14ac:dyDescent="0.2">
      <c r="A3148" s="10">
        <v>3087</v>
      </c>
      <c r="B3148" s="1832"/>
      <c r="D3148" s="2" t="str">
        <f t="shared" si="48"/>
        <v>OK</v>
      </c>
    </row>
    <row r="3149" spans="1:4" x14ac:dyDescent="0.2">
      <c r="A3149" s="10">
        <v>3088</v>
      </c>
      <c r="B3149" s="1832"/>
      <c r="D3149" s="2" t="str">
        <f t="shared" si="48"/>
        <v>OK</v>
      </c>
    </row>
    <row r="3150" spans="1:4" x14ac:dyDescent="0.2">
      <c r="A3150" s="10">
        <v>3089</v>
      </c>
      <c r="B3150" s="1832"/>
      <c r="D3150" s="2" t="str">
        <f t="shared" si="48"/>
        <v>OK</v>
      </c>
    </row>
    <row r="3151" spans="1:4" x14ac:dyDescent="0.2">
      <c r="A3151" s="10">
        <v>3090</v>
      </c>
      <c r="B3151" s="1832"/>
      <c r="D3151" s="2" t="str">
        <f t="shared" si="48"/>
        <v>OK</v>
      </c>
    </row>
    <row r="3152" spans="1:4" x14ac:dyDescent="0.2">
      <c r="A3152" s="10">
        <v>3091</v>
      </c>
      <c r="B3152" s="1832"/>
      <c r="D3152" s="2" t="str">
        <f t="shared" si="48"/>
        <v>OK</v>
      </c>
    </row>
    <row r="3153" spans="1:4" x14ac:dyDescent="0.2">
      <c r="A3153" s="10">
        <v>3092</v>
      </c>
      <c r="B3153" s="1832"/>
      <c r="D3153" s="2" t="str">
        <f t="shared" si="48"/>
        <v>OK</v>
      </c>
    </row>
    <row r="3154" spans="1:4" x14ac:dyDescent="0.2">
      <c r="A3154" s="10">
        <v>3093</v>
      </c>
      <c r="B3154" s="1832"/>
      <c r="D3154" s="2" t="str">
        <f t="shared" si="48"/>
        <v>OK</v>
      </c>
    </row>
    <row r="3155" spans="1:4" x14ac:dyDescent="0.2">
      <c r="A3155" s="10">
        <v>3094</v>
      </c>
      <c r="B3155" s="1832"/>
      <c r="D3155" s="2" t="str">
        <f t="shared" si="48"/>
        <v>OK</v>
      </c>
    </row>
    <row r="3156" spans="1:4" x14ac:dyDescent="0.2">
      <c r="A3156" s="10">
        <v>3095</v>
      </c>
      <c r="B3156" s="1832"/>
      <c r="D3156" s="2" t="str">
        <f t="shared" si="48"/>
        <v>OK</v>
      </c>
    </row>
    <row r="3157" spans="1:4" x14ac:dyDescent="0.2">
      <c r="A3157" s="10">
        <v>3096</v>
      </c>
      <c r="B3157" s="1832"/>
      <c r="D3157" s="2" t="str">
        <f t="shared" si="48"/>
        <v>OK</v>
      </c>
    </row>
    <row r="3158" spans="1:4" x14ac:dyDescent="0.2">
      <c r="A3158" s="10">
        <v>3097</v>
      </c>
      <c r="B3158" s="1832"/>
      <c r="D3158" s="2" t="str">
        <f t="shared" si="48"/>
        <v>OK</v>
      </c>
    </row>
    <row r="3159" spans="1:4" x14ac:dyDescent="0.2">
      <c r="A3159" s="10">
        <v>3098</v>
      </c>
      <c r="B3159" s="1832"/>
      <c r="D3159" s="2" t="str">
        <f t="shared" si="48"/>
        <v>OK</v>
      </c>
    </row>
    <row r="3160" spans="1:4" x14ac:dyDescent="0.2">
      <c r="A3160" s="10">
        <v>3099</v>
      </c>
      <c r="B3160" s="1832"/>
      <c r="D3160" s="2" t="str">
        <f t="shared" si="48"/>
        <v>OK</v>
      </c>
    </row>
    <row r="3161" spans="1:4" x14ac:dyDescent="0.2">
      <c r="A3161" s="5">
        <v>3100</v>
      </c>
      <c r="B3161" s="1832">
        <f>'Acct Summary 7-8'!D29</f>
        <v>0</v>
      </c>
      <c r="D3161" s="2" t="str">
        <f t="shared" si="48"/>
        <v>Error?</v>
      </c>
    </row>
    <row r="3162" spans="1:4" x14ac:dyDescent="0.2">
      <c r="A3162" s="10">
        <v>3101</v>
      </c>
      <c r="B3162" s="1832"/>
      <c r="D3162" s="2" t="str">
        <f t="shared" si="48"/>
        <v>OK</v>
      </c>
    </row>
    <row r="3163" spans="1:4" x14ac:dyDescent="0.2">
      <c r="A3163" s="10">
        <v>3102</v>
      </c>
      <c r="B3163" s="1832"/>
      <c r="D3163" s="2" t="str">
        <f t="shared" si="48"/>
        <v>OK</v>
      </c>
    </row>
    <row r="3164" spans="1:4" x14ac:dyDescent="0.2">
      <c r="A3164" s="10">
        <v>3103</v>
      </c>
      <c r="B3164" s="1832"/>
      <c r="D3164" s="2" t="str">
        <f t="shared" si="48"/>
        <v>OK</v>
      </c>
    </row>
    <row r="3165" spans="1:4" x14ac:dyDescent="0.2">
      <c r="A3165" s="10">
        <v>3104</v>
      </c>
      <c r="B3165" s="1832"/>
      <c r="D3165" s="2" t="str">
        <f t="shared" si="48"/>
        <v>OK</v>
      </c>
    </row>
    <row r="3166" spans="1:4" x14ac:dyDescent="0.2">
      <c r="A3166" s="10">
        <v>3105</v>
      </c>
      <c r="B3166" s="1832"/>
      <c r="D3166" s="2" t="str">
        <f t="shared" si="48"/>
        <v>OK</v>
      </c>
    </row>
    <row r="3167" spans="1:4" x14ac:dyDescent="0.2">
      <c r="A3167" s="10">
        <v>3106</v>
      </c>
      <c r="B3167" s="1832"/>
      <c r="D3167" s="2" t="str">
        <f t="shared" si="48"/>
        <v>OK</v>
      </c>
    </row>
    <row r="3168" spans="1:4" x14ac:dyDescent="0.2">
      <c r="A3168" s="10">
        <v>3107</v>
      </c>
      <c r="B3168" s="1832"/>
      <c r="D3168" s="2" t="str">
        <f t="shared" si="48"/>
        <v>OK</v>
      </c>
    </row>
    <row r="3169" spans="1:4" x14ac:dyDescent="0.2">
      <c r="A3169" s="10">
        <v>3108</v>
      </c>
      <c r="B3169" s="1832"/>
      <c r="D3169" s="2" t="str">
        <f t="shared" si="48"/>
        <v>OK</v>
      </c>
    </row>
    <row r="3170" spans="1:4" x14ac:dyDescent="0.2">
      <c r="A3170" s="5">
        <v>3109</v>
      </c>
      <c r="B3170" s="1832">
        <f>'Acct Summary 7-8'!H51</f>
        <v>0</v>
      </c>
      <c r="C3170" s="2" t="s">
        <v>569</v>
      </c>
      <c r="D3170" s="2" t="str">
        <f t="shared" si="48"/>
        <v>Error?</v>
      </c>
    </row>
    <row r="3171" spans="1:4" x14ac:dyDescent="0.2">
      <c r="A3171" s="10">
        <v>3110</v>
      </c>
      <c r="B3171" s="1832"/>
      <c r="D3171" s="2" t="str">
        <f t="shared" si="48"/>
        <v>OK</v>
      </c>
    </row>
    <row r="3172" spans="1:4" x14ac:dyDescent="0.2">
      <c r="A3172" s="10">
        <v>3111</v>
      </c>
      <c r="B3172" s="1832"/>
      <c r="D3172" s="2" t="str">
        <f t="shared" si="48"/>
        <v>OK</v>
      </c>
    </row>
    <row r="3173" spans="1:4" x14ac:dyDescent="0.2">
      <c r="A3173" s="10">
        <v>3112</v>
      </c>
      <c r="B3173" s="1832"/>
      <c r="D3173" s="2" t="str">
        <f t="shared" si="48"/>
        <v>OK</v>
      </c>
    </row>
    <row r="3174" spans="1:4" x14ac:dyDescent="0.2">
      <c r="A3174" s="10">
        <v>3113</v>
      </c>
      <c r="B3174" s="1832"/>
      <c r="D3174" s="2" t="str">
        <f t="shared" si="48"/>
        <v>OK</v>
      </c>
    </row>
    <row r="3175" spans="1:4" x14ac:dyDescent="0.2">
      <c r="A3175" s="10">
        <v>3114</v>
      </c>
      <c r="B3175" s="1832"/>
      <c r="D3175" s="2" t="str">
        <f t="shared" si="48"/>
        <v>OK</v>
      </c>
    </row>
    <row r="3176" spans="1:4" x14ac:dyDescent="0.2">
      <c r="A3176" s="10">
        <v>3115</v>
      </c>
      <c r="B3176" s="1832"/>
      <c r="D3176" s="2" t="str">
        <f t="shared" si="48"/>
        <v>OK</v>
      </c>
    </row>
    <row r="3177" spans="1:4" x14ac:dyDescent="0.2">
      <c r="A3177" s="10">
        <v>3116</v>
      </c>
      <c r="B3177" s="1832"/>
      <c r="D3177" s="2" t="str">
        <f t="shared" si="48"/>
        <v>OK</v>
      </c>
    </row>
    <row r="3178" spans="1:4" x14ac:dyDescent="0.2">
      <c r="A3178" s="10">
        <v>3117</v>
      </c>
      <c r="B3178" s="1832"/>
      <c r="D3178" s="2" t="str">
        <f t="shared" si="48"/>
        <v>OK</v>
      </c>
    </row>
    <row r="3179" spans="1:4" x14ac:dyDescent="0.2">
      <c r="A3179" s="10">
        <v>3118</v>
      </c>
      <c r="B3179" s="1832"/>
      <c r="D3179" s="2" t="str">
        <f t="shared" si="48"/>
        <v>OK</v>
      </c>
    </row>
    <row r="3180" spans="1:4" x14ac:dyDescent="0.2">
      <c r="A3180" s="10">
        <v>3119</v>
      </c>
      <c r="B3180" s="1832"/>
      <c r="D3180" s="2" t="str">
        <f t="shared" si="48"/>
        <v>OK</v>
      </c>
    </row>
    <row r="3181" spans="1:4" x14ac:dyDescent="0.2">
      <c r="A3181" s="10">
        <v>3120</v>
      </c>
      <c r="B3181" s="1832"/>
      <c r="D3181" s="2" t="str">
        <f t="shared" si="48"/>
        <v>OK</v>
      </c>
    </row>
    <row r="3182" spans="1:4" x14ac:dyDescent="0.2">
      <c r="A3182" s="10">
        <v>3121</v>
      </c>
      <c r="B3182" s="1832"/>
      <c r="D3182" s="2" t="str">
        <f t="shared" si="48"/>
        <v>OK</v>
      </c>
    </row>
    <row r="3183" spans="1:4" x14ac:dyDescent="0.2">
      <c r="A3183" s="10">
        <v>3122</v>
      </c>
      <c r="B3183" s="1832"/>
      <c r="D3183" s="2" t="str">
        <f t="shared" si="48"/>
        <v>OK</v>
      </c>
    </row>
    <row r="3184" spans="1:4" x14ac:dyDescent="0.2">
      <c r="A3184" s="10">
        <v>3123</v>
      </c>
      <c r="B3184" s="1832"/>
      <c r="D3184" s="2" t="str">
        <f t="shared" si="48"/>
        <v>OK</v>
      </c>
    </row>
    <row r="3185" spans="1:4" x14ac:dyDescent="0.2">
      <c r="A3185" s="10">
        <v>3124</v>
      </c>
      <c r="B3185" s="1832"/>
      <c r="D3185" s="2" t="str">
        <f t="shared" si="48"/>
        <v>OK</v>
      </c>
    </row>
    <row r="3186" spans="1:4" x14ac:dyDescent="0.2">
      <c r="A3186" s="10">
        <v>3125</v>
      </c>
      <c r="B3186" s="1832"/>
      <c r="D3186" s="2" t="str">
        <f t="shared" si="48"/>
        <v>OK</v>
      </c>
    </row>
    <row r="3187" spans="1:4" x14ac:dyDescent="0.2">
      <c r="A3187" s="10">
        <v>3126</v>
      </c>
      <c r="B3187" s="1832"/>
      <c r="D3187" s="2" t="str">
        <f t="shared" si="48"/>
        <v>OK</v>
      </c>
    </row>
    <row r="3188" spans="1:4" x14ac:dyDescent="0.2">
      <c r="A3188" s="10">
        <v>3127</v>
      </c>
      <c r="B3188" s="1832"/>
      <c r="D3188" s="2" t="str">
        <f t="shared" si="48"/>
        <v>OK</v>
      </c>
    </row>
    <row r="3189" spans="1:4" x14ac:dyDescent="0.2">
      <c r="A3189" s="10">
        <v>3128</v>
      </c>
      <c r="B3189" s="1832"/>
      <c r="D3189" s="2" t="str">
        <f t="shared" si="48"/>
        <v>OK</v>
      </c>
    </row>
    <row r="3190" spans="1:4" x14ac:dyDescent="0.2">
      <c r="A3190" s="10">
        <v>3129</v>
      </c>
      <c r="B3190" s="1832"/>
      <c r="D3190" s="2" t="str">
        <f t="shared" si="48"/>
        <v>OK</v>
      </c>
    </row>
    <row r="3191" spans="1:4" x14ac:dyDescent="0.2">
      <c r="A3191" s="10">
        <v>3130</v>
      </c>
      <c r="B3191" s="1832"/>
      <c r="D3191" s="2" t="str">
        <f t="shared" si="48"/>
        <v>OK</v>
      </c>
    </row>
    <row r="3192" spans="1:4" x14ac:dyDescent="0.2">
      <c r="A3192" s="10">
        <v>3131</v>
      </c>
      <c r="B3192" s="1832"/>
      <c r="D3192" s="2" t="str">
        <f t="shared" si="48"/>
        <v>OK</v>
      </c>
    </row>
    <row r="3193" spans="1:4" x14ac:dyDescent="0.2">
      <c r="A3193" s="10">
        <v>3132</v>
      </c>
      <c r="B3193" s="1832"/>
      <c r="D3193" s="2" t="str">
        <f t="shared" si="48"/>
        <v>OK</v>
      </c>
    </row>
    <row r="3194" spans="1:4" x14ac:dyDescent="0.2">
      <c r="A3194" s="10">
        <v>3133</v>
      </c>
      <c r="B3194" s="1832"/>
      <c r="D3194" s="2" t="str">
        <f t="shared" si="48"/>
        <v>OK</v>
      </c>
    </row>
    <row r="3195" spans="1:4" x14ac:dyDescent="0.2">
      <c r="A3195" s="10">
        <v>3134</v>
      </c>
      <c r="B3195" s="1832"/>
      <c r="D3195" s="2" t="str">
        <f t="shared" si="48"/>
        <v>OK</v>
      </c>
    </row>
    <row r="3196" spans="1:4" x14ac:dyDescent="0.2">
      <c r="A3196" s="10">
        <v>3135</v>
      </c>
      <c r="B3196" s="1832"/>
      <c r="D3196" s="2" t="str">
        <f t="shared" si="48"/>
        <v>OK</v>
      </c>
    </row>
    <row r="3197" spans="1:4" x14ac:dyDescent="0.2">
      <c r="A3197" s="10">
        <v>3136</v>
      </c>
      <c r="B3197" s="1832"/>
      <c r="D3197" s="2" t="str">
        <f t="shared" si="48"/>
        <v>OK</v>
      </c>
    </row>
    <row r="3198" spans="1:4" x14ac:dyDescent="0.2">
      <c r="A3198" s="10">
        <v>3137</v>
      </c>
      <c r="B3198" s="1832"/>
      <c r="D3198" s="2" t="str">
        <f t="shared" si="48"/>
        <v>OK</v>
      </c>
    </row>
    <row r="3199" spans="1:4" x14ac:dyDescent="0.2">
      <c r="A3199" s="10">
        <v>3138</v>
      </c>
      <c r="B3199" s="1832"/>
      <c r="D3199" s="2" t="str">
        <f t="shared" ref="D3199:D3262" si="49">IF(ISBLANK(B3199),"OK",IF(A3199-B3199=0,"OK","Error?"))</f>
        <v>OK</v>
      </c>
    </row>
    <row r="3200" spans="1:4" x14ac:dyDescent="0.2">
      <c r="A3200" s="10">
        <v>3139</v>
      </c>
      <c r="B3200" s="1832"/>
      <c r="D3200" s="2" t="str">
        <f t="shared" si="49"/>
        <v>OK</v>
      </c>
    </row>
    <row r="3201" spans="1:4" x14ac:dyDescent="0.2">
      <c r="A3201" s="10">
        <v>3140</v>
      </c>
      <c r="B3201" s="1832"/>
      <c r="D3201" s="2" t="str">
        <f t="shared" si="49"/>
        <v>OK</v>
      </c>
    </row>
    <row r="3202" spans="1:4" x14ac:dyDescent="0.2">
      <c r="A3202" s="10">
        <v>3141</v>
      </c>
      <c r="B3202" s="1832"/>
      <c r="D3202" s="2" t="str">
        <f t="shared" si="49"/>
        <v>OK</v>
      </c>
    </row>
    <row r="3203" spans="1:4" x14ac:dyDescent="0.2">
      <c r="A3203" s="10">
        <v>3142</v>
      </c>
      <c r="B3203" s="1832"/>
      <c r="D3203" s="2" t="str">
        <f t="shared" si="49"/>
        <v>OK</v>
      </c>
    </row>
    <row r="3204" spans="1:4" x14ac:dyDescent="0.2">
      <c r="A3204" s="10">
        <v>3143</v>
      </c>
      <c r="B3204" s="1832"/>
      <c r="D3204" s="2" t="str">
        <f t="shared" si="49"/>
        <v>OK</v>
      </c>
    </row>
    <row r="3205" spans="1:4" x14ac:dyDescent="0.2">
      <c r="A3205" s="10">
        <v>3144</v>
      </c>
      <c r="B3205" s="1832"/>
      <c r="D3205" s="2" t="str">
        <f t="shared" si="49"/>
        <v>OK</v>
      </c>
    </row>
    <row r="3206" spans="1:4" x14ac:dyDescent="0.2">
      <c r="A3206" s="10">
        <v>3145</v>
      </c>
      <c r="B3206" s="1832"/>
      <c r="D3206" s="2" t="str">
        <f t="shared" si="49"/>
        <v>OK</v>
      </c>
    </row>
    <row r="3207" spans="1:4" x14ac:dyDescent="0.2">
      <c r="A3207" s="10">
        <v>3146</v>
      </c>
      <c r="B3207" s="1832"/>
      <c r="D3207" s="2" t="str">
        <f t="shared" si="49"/>
        <v>OK</v>
      </c>
    </row>
    <row r="3208" spans="1:4" x14ac:dyDescent="0.2">
      <c r="A3208" s="10">
        <v>3147</v>
      </c>
      <c r="B3208" s="1832"/>
      <c r="D3208" s="2" t="str">
        <f t="shared" si="49"/>
        <v>OK</v>
      </c>
    </row>
    <row r="3209" spans="1:4" x14ac:dyDescent="0.2">
      <c r="A3209" s="10">
        <v>3148</v>
      </c>
      <c r="B3209" s="1832"/>
      <c r="D3209" s="2" t="str">
        <f t="shared" si="49"/>
        <v>OK</v>
      </c>
    </row>
    <row r="3210" spans="1:4" x14ac:dyDescent="0.2">
      <c r="A3210" s="10">
        <v>3149</v>
      </c>
      <c r="B3210" s="1832"/>
      <c r="D3210" s="2" t="str">
        <f t="shared" si="49"/>
        <v>OK</v>
      </c>
    </row>
    <row r="3211" spans="1:4" x14ac:dyDescent="0.2">
      <c r="A3211" s="10">
        <v>3150</v>
      </c>
      <c r="B3211" s="1832"/>
      <c r="D3211" s="2" t="str">
        <f t="shared" si="49"/>
        <v>OK</v>
      </c>
    </row>
    <row r="3212" spans="1:4" x14ac:dyDescent="0.2">
      <c r="A3212" s="10">
        <v>3151</v>
      </c>
      <c r="B3212" s="1832"/>
      <c r="D3212" s="2" t="str">
        <f t="shared" si="49"/>
        <v>OK</v>
      </c>
    </row>
    <row r="3213" spans="1:4" x14ac:dyDescent="0.2">
      <c r="A3213" s="10">
        <v>3152</v>
      </c>
      <c r="B3213" s="1832"/>
      <c r="D3213" s="2" t="str">
        <f t="shared" si="49"/>
        <v>OK</v>
      </c>
    </row>
    <row r="3214" spans="1:4" x14ac:dyDescent="0.2">
      <c r="A3214" s="10">
        <v>3153</v>
      </c>
      <c r="B3214" s="1832"/>
      <c r="D3214" s="2" t="str">
        <f t="shared" si="49"/>
        <v>OK</v>
      </c>
    </row>
    <row r="3215" spans="1:4" x14ac:dyDescent="0.2">
      <c r="A3215" s="10">
        <v>3154</v>
      </c>
      <c r="B3215" s="1832"/>
      <c r="D3215" s="2" t="str">
        <f t="shared" si="49"/>
        <v>OK</v>
      </c>
    </row>
    <row r="3216" spans="1:4" x14ac:dyDescent="0.2">
      <c r="A3216" s="10">
        <v>3155</v>
      </c>
      <c r="B3216" s="1832"/>
      <c r="D3216" s="2" t="str">
        <f t="shared" si="49"/>
        <v>OK</v>
      </c>
    </row>
    <row r="3217" spans="1:4" x14ac:dyDescent="0.2">
      <c r="A3217" s="10">
        <v>3156</v>
      </c>
      <c r="B3217" s="1832"/>
      <c r="D3217" s="2" t="str">
        <f t="shared" si="49"/>
        <v>OK</v>
      </c>
    </row>
    <row r="3218" spans="1:4" x14ac:dyDescent="0.2">
      <c r="A3218" s="10">
        <v>3157</v>
      </c>
      <c r="B3218" s="1832"/>
      <c r="D3218" s="2" t="str">
        <f t="shared" si="49"/>
        <v>OK</v>
      </c>
    </row>
    <row r="3219" spans="1:4" x14ac:dyDescent="0.2">
      <c r="A3219" s="10">
        <v>3158</v>
      </c>
      <c r="B3219" s="1832"/>
      <c r="D3219" s="2" t="str">
        <f t="shared" si="49"/>
        <v>OK</v>
      </c>
    </row>
    <row r="3220" spans="1:4" x14ac:dyDescent="0.2">
      <c r="A3220" s="10">
        <v>3159</v>
      </c>
      <c r="B3220" s="1832"/>
      <c r="D3220" s="2" t="str">
        <f t="shared" si="49"/>
        <v>OK</v>
      </c>
    </row>
    <row r="3221" spans="1:4" x14ac:dyDescent="0.2">
      <c r="A3221" s="10">
        <v>3160</v>
      </c>
      <c r="B3221" s="1832"/>
      <c r="D3221" s="2" t="str">
        <f t="shared" si="49"/>
        <v>OK</v>
      </c>
    </row>
    <row r="3222" spans="1:4" x14ac:dyDescent="0.2">
      <c r="A3222" s="10">
        <v>3161</v>
      </c>
      <c r="B3222" s="1832"/>
      <c r="D3222" s="2" t="str">
        <f t="shared" si="49"/>
        <v>OK</v>
      </c>
    </row>
    <row r="3223" spans="1:4" x14ac:dyDescent="0.2">
      <c r="A3223" s="10">
        <v>3162</v>
      </c>
      <c r="B3223" s="1832"/>
      <c r="D3223" s="2" t="str">
        <f t="shared" si="49"/>
        <v>OK</v>
      </c>
    </row>
    <row r="3224" spans="1:4" x14ac:dyDescent="0.2">
      <c r="A3224" s="10">
        <v>3163</v>
      </c>
      <c r="B3224" s="1832"/>
      <c r="D3224" s="2" t="str">
        <f t="shared" si="49"/>
        <v>OK</v>
      </c>
    </row>
    <row r="3225" spans="1:4" x14ac:dyDescent="0.2">
      <c r="A3225" s="5">
        <v>3164</v>
      </c>
      <c r="B3225" s="1832">
        <f>'Acct Summary 7-8'!I4</f>
        <v>22262</v>
      </c>
      <c r="C3225" s="2" t="s">
        <v>569</v>
      </c>
      <c r="D3225" s="2" t="str">
        <f t="shared" si="49"/>
        <v>Error?</v>
      </c>
    </row>
    <row r="3226" spans="1:4" x14ac:dyDescent="0.2">
      <c r="A3226" s="5">
        <v>3165</v>
      </c>
      <c r="B3226" s="1832">
        <f>'Acct Summary 7-8'!I8</f>
        <v>22262</v>
      </c>
      <c r="C3226" s="2" t="s">
        <v>569</v>
      </c>
      <c r="D3226" s="2" t="str">
        <f t="shared" si="49"/>
        <v>Error?</v>
      </c>
    </row>
    <row r="3227" spans="1:4" x14ac:dyDescent="0.2">
      <c r="A3227" s="5">
        <v>3166</v>
      </c>
      <c r="B3227" s="1832">
        <f>'Acct Summary 7-8'!I20</f>
        <v>22262</v>
      </c>
      <c r="C3227" s="2" t="s">
        <v>569</v>
      </c>
      <c r="D3227" s="2" t="str">
        <f t="shared" si="49"/>
        <v>Error?</v>
      </c>
    </row>
    <row r="3228" spans="1:4" x14ac:dyDescent="0.2">
      <c r="A3228" s="5">
        <v>3167</v>
      </c>
      <c r="B3228" s="1832">
        <f>'Acct Summary 7-8'!C43</f>
        <v>0</v>
      </c>
      <c r="D3228" s="2" t="str">
        <f t="shared" si="49"/>
        <v>Error?</v>
      </c>
    </row>
    <row r="3229" spans="1:4" x14ac:dyDescent="0.2">
      <c r="A3229" s="5">
        <v>3168</v>
      </c>
      <c r="B3229" s="1832">
        <f>'Acct Summary 7-8'!C44</f>
        <v>0</v>
      </c>
      <c r="C3229" s="2" t="s">
        <v>569</v>
      </c>
      <c r="D3229" s="2" t="str">
        <f t="shared" si="49"/>
        <v>Error?</v>
      </c>
    </row>
    <row r="3230" spans="1:4" x14ac:dyDescent="0.2">
      <c r="A3230" s="5">
        <v>3169</v>
      </c>
      <c r="B3230" s="1832">
        <f>'Acct Summary 7-8'!C75</f>
        <v>0</v>
      </c>
      <c r="D3230" s="2" t="str">
        <f t="shared" si="49"/>
        <v>Error?</v>
      </c>
    </row>
    <row r="3231" spans="1:4" x14ac:dyDescent="0.2">
      <c r="A3231" s="5">
        <v>3170</v>
      </c>
      <c r="B3231" s="1832">
        <f>'Acct Summary 7-8'!C76</f>
        <v>0</v>
      </c>
      <c r="C3231" s="2" t="s">
        <v>569</v>
      </c>
      <c r="D3231" s="2" t="str">
        <f t="shared" si="49"/>
        <v>Error?</v>
      </c>
    </row>
    <row r="3232" spans="1:4" x14ac:dyDescent="0.2">
      <c r="A3232" s="5">
        <v>3171</v>
      </c>
      <c r="B3232" s="1832">
        <f>'Acct Summary 7-8'!C77</f>
        <v>0</v>
      </c>
      <c r="C3232" s="2" t="s">
        <v>569</v>
      </c>
      <c r="D3232" s="2" t="str">
        <f t="shared" si="49"/>
        <v>Error?</v>
      </c>
    </row>
    <row r="3233" spans="1:4" x14ac:dyDescent="0.2">
      <c r="A3233" s="5">
        <v>3172</v>
      </c>
      <c r="B3233" s="1832">
        <f>'Acct Summary 7-8'!C78</f>
        <v>-390454</v>
      </c>
      <c r="C3233" s="2" t="s">
        <v>569</v>
      </c>
      <c r="D3233" s="2" t="str">
        <f t="shared" si="49"/>
        <v>Error?</v>
      </c>
    </row>
    <row r="3234" spans="1:4" x14ac:dyDescent="0.2">
      <c r="A3234" s="5">
        <v>3173</v>
      </c>
      <c r="B3234" s="1832">
        <f>'Acct Summary 7-8'!D43</f>
        <v>0</v>
      </c>
      <c r="D3234" s="2" t="str">
        <f t="shared" si="49"/>
        <v>Error?</v>
      </c>
    </row>
    <row r="3235" spans="1:4" x14ac:dyDescent="0.2">
      <c r="A3235" s="5">
        <v>3174</v>
      </c>
      <c r="B3235" s="1832">
        <f>'Acct Summary 7-8'!D44</f>
        <v>0</v>
      </c>
      <c r="C3235" s="2" t="s">
        <v>569</v>
      </c>
      <c r="D3235" s="2" t="str">
        <f t="shared" si="49"/>
        <v>Error?</v>
      </c>
    </row>
    <row r="3236" spans="1:4" x14ac:dyDescent="0.2">
      <c r="A3236" s="5">
        <v>3175</v>
      </c>
      <c r="B3236" s="1832">
        <f>'Acct Summary 7-8'!D75</f>
        <v>0</v>
      </c>
      <c r="D3236" s="2" t="str">
        <f t="shared" si="49"/>
        <v>Error?</v>
      </c>
    </row>
    <row r="3237" spans="1:4" x14ac:dyDescent="0.2">
      <c r="A3237" s="5">
        <v>3176</v>
      </c>
      <c r="B3237" s="1832">
        <f>'Acct Summary 7-8'!D76</f>
        <v>0</v>
      </c>
      <c r="C3237" s="2" t="s">
        <v>569</v>
      </c>
      <c r="D3237" s="2" t="str">
        <f t="shared" si="49"/>
        <v>Error?</v>
      </c>
    </row>
    <row r="3238" spans="1:4" x14ac:dyDescent="0.2">
      <c r="A3238" s="5">
        <v>3177</v>
      </c>
      <c r="B3238" s="1832">
        <f>'Acct Summary 7-8'!D77</f>
        <v>0</v>
      </c>
      <c r="C3238" s="2" t="s">
        <v>569</v>
      </c>
      <c r="D3238" s="2" t="str">
        <f t="shared" si="49"/>
        <v>Error?</v>
      </c>
    </row>
    <row r="3239" spans="1:4" x14ac:dyDescent="0.2">
      <c r="A3239" s="5">
        <v>3178</v>
      </c>
      <c r="B3239" s="1832">
        <f>'Acct Summary 7-8'!D78</f>
        <v>-36898</v>
      </c>
      <c r="C3239" s="2" t="s">
        <v>569</v>
      </c>
      <c r="D3239" s="2" t="str">
        <f t="shared" si="49"/>
        <v>Error?</v>
      </c>
    </row>
    <row r="3240" spans="1:4" x14ac:dyDescent="0.2">
      <c r="A3240" s="10">
        <v>3179</v>
      </c>
      <c r="B3240" s="1832"/>
      <c r="D3240" s="2" t="str">
        <f t="shared" si="49"/>
        <v>OK</v>
      </c>
    </row>
    <row r="3241" spans="1:4" x14ac:dyDescent="0.2">
      <c r="A3241" s="10">
        <v>3180</v>
      </c>
      <c r="B3241" s="1832"/>
      <c r="D3241" s="2" t="str">
        <f t="shared" si="49"/>
        <v>OK</v>
      </c>
    </row>
    <row r="3242" spans="1:4" x14ac:dyDescent="0.2">
      <c r="A3242" s="10">
        <v>3181</v>
      </c>
      <c r="B3242" s="1832"/>
      <c r="D3242" s="2" t="str">
        <f t="shared" si="49"/>
        <v>OK</v>
      </c>
    </row>
    <row r="3243" spans="1:4" x14ac:dyDescent="0.2">
      <c r="A3243" s="10">
        <v>3182</v>
      </c>
      <c r="B3243" s="1832"/>
      <c r="D3243" s="2" t="str">
        <f t="shared" si="49"/>
        <v>OK</v>
      </c>
    </row>
    <row r="3244" spans="1:4" x14ac:dyDescent="0.2">
      <c r="A3244" s="10">
        <v>3183</v>
      </c>
      <c r="B3244" s="1832"/>
      <c r="D3244" s="2" t="str">
        <f t="shared" si="49"/>
        <v>OK</v>
      </c>
    </row>
    <row r="3245" spans="1:4" x14ac:dyDescent="0.2">
      <c r="A3245" s="10">
        <v>3184</v>
      </c>
      <c r="B3245" s="1832"/>
      <c r="D3245" s="2" t="str">
        <f t="shared" si="49"/>
        <v>OK</v>
      </c>
    </row>
    <row r="3246" spans="1:4" x14ac:dyDescent="0.2">
      <c r="A3246" s="10">
        <v>3185</v>
      </c>
      <c r="B3246" s="1832"/>
      <c r="D3246" s="2" t="str">
        <f t="shared" si="49"/>
        <v>OK</v>
      </c>
    </row>
    <row r="3247" spans="1:4" x14ac:dyDescent="0.2">
      <c r="A3247" s="10">
        <v>3186</v>
      </c>
      <c r="B3247" s="1832"/>
      <c r="D3247" s="2" t="str">
        <f t="shared" si="49"/>
        <v>OK</v>
      </c>
    </row>
    <row r="3248" spans="1:4" x14ac:dyDescent="0.2">
      <c r="A3248" s="10">
        <v>3187</v>
      </c>
      <c r="B3248" s="1832"/>
      <c r="D3248" s="2" t="str">
        <f t="shared" si="49"/>
        <v>OK</v>
      </c>
    </row>
    <row r="3249" spans="1:4" x14ac:dyDescent="0.2">
      <c r="A3249" s="10">
        <v>3188</v>
      </c>
      <c r="B3249" s="1832"/>
      <c r="D3249" s="2" t="str">
        <f t="shared" si="49"/>
        <v>OK</v>
      </c>
    </row>
    <row r="3250" spans="1:4" x14ac:dyDescent="0.2">
      <c r="A3250" s="10">
        <v>3189</v>
      </c>
      <c r="B3250" s="1832"/>
      <c r="D3250" s="2" t="str">
        <f t="shared" si="49"/>
        <v>OK</v>
      </c>
    </row>
    <row r="3251" spans="1:4" x14ac:dyDescent="0.2">
      <c r="A3251" s="5">
        <v>3190</v>
      </c>
      <c r="B3251" s="1832">
        <f>'Acct Summary 7-8'!F43</f>
        <v>0</v>
      </c>
      <c r="D3251" s="2" t="str">
        <f t="shared" si="49"/>
        <v>Error?</v>
      </c>
    </row>
    <row r="3252" spans="1:4" x14ac:dyDescent="0.2">
      <c r="A3252" s="5">
        <v>3191</v>
      </c>
      <c r="B3252" s="1832">
        <f>'Acct Summary 7-8'!F44</f>
        <v>0</v>
      </c>
      <c r="C3252" s="2" t="s">
        <v>569</v>
      </c>
      <c r="D3252" s="2" t="str">
        <f t="shared" si="49"/>
        <v>Error?</v>
      </c>
    </row>
    <row r="3253" spans="1:4" x14ac:dyDescent="0.2">
      <c r="A3253" s="5">
        <v>3192</v>
      </c>
      <c r="B3253" s="1832">
        <f>'Acct Summary 7-8'!F75</f>
        <v>0</v>
      </c>
      <c r="D3253" s="2" t="str">
        <f t="shared" si="49"/>
        <v>Error?</v>
      </c>
    </row>
    <row r="3254" spans="1:4" x14ac:dyDescent="0.2">
      <c r="A3254" s="5">
        <v>3193</v>
      </c>
      <c r="B3254" s="1832">
        <f>'Acct Summary 7-8'!F76</f>
        <v>0</v>
      </c>
      <c r="C3254" s="2" t="s">
        <v>569</v>
      </c>
      <c r="D3254" s="2" t="str">
        <f t="shared" si="49"/>
        <v>Error?</v>
      </c>
    </row>
    <row r="3255" spans="1:4" x14ac:dyDescent="0.2">
      <c r="A3255" s="5">
        <v>3194</v>
      </c>
      <c r="B3255" s="1832">
        <f>'Acct Summary 7-8'!F77</f>
        <v>0</v>
      </c>
      <c r="C3255" s="2" t="s">
        <v>569</v>
      </c>
      <c r="D3255" s="2" t="str">
        <f t="shared" si="49"/>
        <v>Error?</v>
      </c>
    </row>
    <row r="3256" spans="1:4" x14ac:dyDescent="0.2">
      <c r="A3256" s="5">
        <v>3195</v>
      </c>
      <c r="B3256" s="1832">
        <f>'Acct Summary 7-8'!F78</f>
        <v>33732</v>
      </c>
      <c r="C3256" s="2" t="s">
        <v>569</v>
      </c>
      <c r="D3256" s="2" t="str">
        <f t="shared" si="49"/>
        <v>Error?</v>
      </c>
    </row>
    <row r="3257" spans="1:4" x14ac:dyDescent="0.2">
      <c r="A3257" s="5">
        <v>3196</v>
      </c>
      <c r="B3257" s="1832">
        <f>'Acct Summary 7-8'!G43</f>
        <v>0</v>
      </c>
      <c r="D3257" s="2" t="str">
        <f t="shared" si="49"/>
        <v>Error?</v>
      </c>
    </row>
    <row r="3258" spans="1:4" x14ac:dyDescent="0.2">
      <c r="A3258" s="5">
        <v>3197</v>
      </c>
      <c r="B3258" s="1832">
        <f>'Acct Summary 7-8'!G44</f>
        <v>0</v>
      </c>
      <c r="C3258" s="2" t="s">
        <v>569</v>
      </c>
      <c r="D3258" s="2" t="str">
        <f t="shared" si="49"/>
        <v>Error?</v>
      </c>
    </row>
    <row r="3259" spans="1:4" x14ac:dyDescent="0.2">
      <c r="A3259" s="5">
        <v>3198</v>
      </c>
      <c r="B3259" s="1832">
        <f>'Acct Summary 7-8'!G50</f>
        <v>0</v>
      </c>
      <c r="D3259" s="2" t="str">
        <f t="shared" si="49"/>
        <v>Error?</v>
      </c>
    </row>
    <row r="3260" spans="1:4" x14ac:dyDescent="0.2">
      <c r="A3260" s="5">
        <v>3199</v>
      </c>
      <c r="B3260" s="1832">
        <f>'Acct Summary 7-8'!G76</f>
        <v>0</v>
      </c>
      <c r="C3260" s="2" t="s">
        <v>569</v>
      </c>
      <c r="D3260" s="2" t="str">
        <f t="shared" si="49"/>
        <v>Error?</v>
      </c>
    </row>
    <row r="3261" spans="1:4" x14ac:dyDescent="0.2">
      <c r="A3261" s="5">
        <v>3200</v>
      </c>
      <c r="B3261" s="1832">
        <f>'Acct Summary 7-8'!G77</f>
        <v>0</v>
      </c>
      <c r="C3261" s="2" t="s">
        <v>569</v>
      </c>
      <c r="D3261" s="2" t="str">
        <f t="shared" si="49"/>
        <v>Error?</v>
      </c>
    </row>
    <row r="3262" spans="1:4" x14ac:dyDescent="0.2">
      <c r="A3262" s="5">
        <v>3201</v>
      </c>
      <c r="B3262" s="1832">
        <f>'Acct Summary 7-8'!G78</f>
        <v>42948</v>
      </c>
      <c r="C3262" s="2" t="s">
        <v>569</v>
      </c>
      <c r="D3262" s="2" t="str">
        <f t="shared" si="49"/>
        <v>Error?</v>
      </c>
    </row>
    <row r="3263" spans="1:4" x14ac:dyDescent="0.2">
      <c r="A3263" s="10">
        <v>3202</v>
      </c>
      <c r="B3263" s="1832"/>
      <c r="D3263" s="2" t="str">
        <f t="shared" ref="D3263:D3326" si="50">IF(ISBLANK(B3263),"OK",IF(A3263-B3263=0,"OK","Error?"))</f>
        <v>OK</v>
      </c>
    </row>
    <row r="3264" spans="1:4" x14ac:dyDescent="0.2">
      <c r="A3264" s="10">
        <v>3203</v>
      </c>
      <c r="B3264" s="1832"/>
      <c r="D3264" s="2" t="str">
        <f t="shared" si="50"/>
        <v>OK</v>
      </c>
    </row>
    <row r="3265" spans="1:4" x14ac:dyDescent="0.2">
      <c r="A3265" s="10">
        <v>3204</v>
      </c>
      <c r="B3265" s="1832"/>
      <c r="D3265" s="2" t="str">
        <f t="shared" si="50"/>
        <v>OK</v>
      </c>
    </row>
    <row r="3266" spans="1:4" x14ac:dyDescent="0.2">
      <c r="A3266" s="10">
        <v>3205</v>
      </c>
      <c r="B3266" s="1832"/>
      <c r="D3266" s="2" t="str">
        <f t="shared" si="50"/>
        <v>OK</v>
      </c>
    </row>
    <row r="3267" spans="1:4" x14ac:dyDescent="0.2">
      <c r="A3267" s="10">
        <v>3206</v>
      </c>
      <c r="B3267" s="1832"/>
      <c r="D3267" s="2" t="str">
        <f t="shared" si="50"/>
        <v>OK</v>
      </c>
    </row>
    <row r="3268" spans="1:4" x14ac:dyDescent="0.2">
      <c r="A3268" s="10">
        <v>3207</v>
      </c>
      <c r="B3268" s="1832"/>
      <c r="D3268" s="2" t="str">
        <f t="shared" si="50"/>
        <v>OK</v>
      </c>
    </row>
    <row r="3269" spans="1:4" x14ac:dyDescent="0.2">
      <c r="A3269" s="10">
        <v>3208</v>
      </c>
      <c r="B3269" s="1832"/>
      <c r="D3269" s="2" t="str">
        <f t="shared" si="50"/>
        <v>OK</v>
      </c>
    </row>
    <row r="3270" spans="1:4" x14ac:dyDescent="0.2">
      <c r="A3270" s="10">
        <v>3209</v>
      </c>
      <c r="B3270" s="1832"/>
      <c r="D3270" s="2" t="str">
        <f t="shared" si="50"/>
        <v>OK</v>
      </c>
    </row>
    <row r="3271" spans="1:4" x14ac:dyDescent="0.2">
      <c r="A3271" s="10">
        <v>3210</v>
      </c>
      <c r="B3271" s="1832"/>
      <c r="D3271" s="2" t="str">
        <f t="shared" si="50"/>
        <v>OK</v>
      </c>
    </row>
    <row r="3272" spans="1:4" x14ac:dyDescent="0.2">
      <c r="A3272" s="10">
        <v>3211</v>
      </c>
      <c r="B3272" s="1832"/>
      <c r="D3272" s="2" t="str">
        <f t="shared" si="50"/>
        <v>OK</v>
      </c>
    </row>
    <row r="3273" spans="1:4" x14ac:dyDescent="0.2">
      <c r="A3273" s="5">
        <v>3212</v>
      </c>
      <c r="B3273" s="1832">
        <f>'Acct Summary 7-8'!E43</f>
        <v>4570</v>
      </c>
      <c r="D3273" s="2" t="str">
        <f t="shared" si="50"/>
        <v>Error?</v>
      </c>
    </row>
    <row r="3274" spans="1:4" x14ac:dyDescent="0.2">
      <c r="A3274" s="5">
        <v>3213</v>
      </c>
      <c r="B3274" s="1832">
        <f>'Acct Summary 7-8'!E44</f>
        <v>444340</v>
      </c>
      <c r="C3274" s="2" t="s">
        <v>569</v>
      </c>
      <c r="D3274" s="2" t="str">
        <f t="shared" si="50"/>
        <v>Error?</v>
      </c>
    </row>
    <row r="3275" spans="1:4" x14ac:dyDescent="0.2">
      <c r="A3275" s="5">
        <v>3214</v>
      </c>
      <c r="B3275" s="1832">
        <f>'Acct Summary 7-8'!E75</f>
        <v>0</v>
      </c>
      <c r="D3275" s="2" t="str">
        <f t="shared" si="50"/>
        <v>Error?</v>
      </c>
    </row>
    <row r="3276" spans="1:4" x14ac:dyDescent="0.2">
      <c r="A3276" s="5">
        <v>3215</v>
      </c>
      <c r="B3276" s="1832">
        <f>'Acct Summary 7-8'!E76</f>
        <v>0</v>
      </c>
      <c r="C3276" s="2" t="s">
        <v>569</v>
      </c>
      <c r="D3276" s="2" t="str">
        <f t="shared" si="50"/>
        <v>Error?</v>
      </c>
    </row>
    <row r="3277" spans="1:4" x14ac:dyDescent="0.2">
      <c r="A3277" s="5">
        <v>3216</v>
      </c>
      <c r="B3277" s="1832">
        <f>'Acct Summary 7-8'!E77</f>
        <v>444340</v>
      </c>
      <c r="C3277" s="2" t="s">
        <v>569</v>
      </c>
      <c r="D3277" s="2" t="str">
        <f t="shared" si="50"/>
        <v>Error?</v>
      </c>
    </row>
    <row r="3278" spans="1:4" x14ac:dyDescent="0.2">
      <c r="A3278" s="5">
        <v>3217</v>
      </c>
      <c r="B3278" s="1832">
        <f>'Acct Summary 7-8'!E78</f>
        <v>-41431</v>
      </c>
      <c r="C3278" s="2" t="s">
        <v>569</v>
      </c>
      <c r="D3278" s="2" t="str">
        <f t="shared" si="50"/>
        <v>Error?</v>
      </c>
    </row>
    <row r="3279" spans="1:4" x14ac:dyDescent="0.2">
      <c r="A3279" s="10">
        <v>3218</v>
      </c>
      <c r="B3279" s="1832"/>
      <c r="D3279" s="2" t="str">
        <f t="shared" si="50"/>
        <v>OK</v>
      </c>
    </row>
    <row r="3280" spans="1:4" x14ac:dyDescent="0.2">
      <c r="A3280" s="10">
        <v>3219</v>
      </c>
      <c r="B3280" s="1832"/>
      <c r="C3280" s="2" t="s">
        <v>569</v>
      </c>
      <c r="D3280" s="2" t="str">
        <f t="shared" si="50"/>
        <v>OK</v>
      </c>
    </row>
    <row r="3281" spans="1:4" x14ac:dyDescent="0.2">
      <c r="A3281" s="10">
        <v>3220</v>
      </c>
      <c r="B3281" s="1832"/>
      <c r="D3281" s="2" t="str">
        <f t="shared" si="50"/>
        <v>OK</v>
      </c>
    </row>
    <row r="3282" spans="1:4" x14ac:dyDescent="0.2">
      <c r="A3282" s="10">
        <v>3221</v>
      </c>
      <c r="B3282" s="1832"/>
      <c r="C3282" s="2" t="s">
        <v>569</v>
      </c>
      <c r="D3282" s="2" t="str">
        <f t="shared" si="50"/>
        <v>OK</v>
      </c>
    </row>
    <row r="3283" spans="1:4" x14ac:dyDescent="0.2">
      <c r="A3283" s="10">
        <v>3222</v>
      </c>
      <c r="B3283" s="1832"/>
      <c r="C3283" s="2" t="s">
        <v>569</v>
      </c>
      <c r="D3283" s="2" t="str">
        <f t="shared" si="50"/>
        <v>OK</v>
      </c>
    </row>
    <row r="3284" spans="1:4" x14ac:dyDescent="0.2">
      <c r="A3284" s="10">
        <v>3223</v>
      </c>
      <c r="B3284" s="1832"/>
      <c r="C3284" s="2" t="s">
        <v>569</v>
      </c>
      <c r="D3284" s="2" t="str">
        <f t="shared" si="50"/>
        <v>OK</v>
      </c>
    </row>
    <row r="3285" spans="1:4" x14ac:dyDescent="0.2">
      <c r="A3285" s="10">
        <v>3224</v>
      </c>
      <c r="B3285" s="1832"/>
      <c r="D3285" s="2" t="str">
        <f t="shared" si="50"/>
        <v>OK</v>
      </c>
    </row>
    <row r="3286" spans="1:4" x14ac:dyDescent="0.2">
      <c r="A3286" s="10">
        <v>3225</v>
      </c>
      <c r="B3286" s="1832"/>
      <c r="D3286" s="2" t="str">
        <f t="shared" si="50"/>
        <v>OK</v>
      </c>
    </row>
    <row r="3287" spans="1:4" x14ac:dyDescent="0.2">
      <c r="A3287" s="10">
        <v>3226</v>
      </c>
      <c r="B3287" s="1832"/>
      <c r="D3287" s="2" t="str">
        <f t="shared" si="50"/>
        <v>OK</v>
      </c>
    </row>
    <row r="3288" spans="1:4" x14ac:dyDescent="0.2">
      <c r="A3288" s="10">
        <v>3227</v>
      </c>
      <c r="B3288" s="1832"/>
      <c r="D3288" s="2" t="str">
        <f t="shared" si="50"/>
        <v>OK</v>
      </c>
    </row>
    <row r="3289" spans="1:4" x14ac:dyDescent="0.2">
      <c r="A3289" s="10">
        <v>3228</v>
      </c>
      <c r="B3289" s="1832"/>
      <c r="D3289" s="2" t="str">
        <f t="shared" si="50"/>
        <v>OK</v>
      </c>
    </row>
    <row r="3290" spans="1:4" x14ac:dyDescent="0.2">
      <c r="A3290" s="10">
        <v>3229</v>
      </c>
      <c r="B3290" s="1832"/>
      <c r="D3290" s="2" t="str">
        <f t="shared" si="50"/>
        <v>OK</v>
      </c>
    </row>
    <row r="3291" spans="1:4" x14ac:dyDescent="0.2">
      <c r="A3291" s="10">
        <v>3230</v>
      </c>
      <c r="B3291" s="1832"/>
      <c r="D3291" s="2" t="str">
        <f t="shared" si="50"/>
        <v>OK</v>
      </c>
    </row>
    <row r="3292" spans="1:4" x14ac:dyDescent="0.2">
      <c r="A3292" s="10">
        <v>3231</v>
      </c>
      <c r="B3292" s="1832"/>
      <c r="D3292" s="2" t="str">
        <f t="shared" si="50"/>
        <v>OK</v>
      </c>
    </row>
    <row r="3293" spans="1:4" x14ac:dyDescent="0.2">
      <c r="A3293" s="10">
        <v>3232</v>
      </c>
      <c r="B3293" s="1832"/>
      <c r="D3293" s="2" t="str">
        <f t="shared" si="50"/>
        <v>OK</v>
      </c>
    </row>
    <row r="3294" spans="1:4" x14ac:dyDescent="0.2">
      <c r="A3294" s="10">
        <v>3233</v>
      </c>
      <c r="B3294" s="1832"/>
      <c r="D3294" s="2" t="str">
        <f t="shared" si="50"/>
        <v>OK</v>
      </c>
    </row>
    <row r="3295" spans="1:4" x14ac:dyDescent="0.2">
      <c r="A3295" s="5">
        <v>3234</v>
      </c>
      <c r="B3295" s="1832">
        <f>'Acct Summary 7-8'!H43</f>
        <v>0</v>
      </c>
      <c r="D3295" s="2" t="str">
        <f t="shared" si="50"/>
        <v>Error?</v>
      </c>
    </row>
    <row r="3296" spans="1:4" x14ac:dyDescent="0.2">
      <c r="A3296" s="5">
        <v>3235</v>
      </c>
      <c r="B3296" s="1832">
        <f>'Acct Summary 7-8'!H44</f>
        <v>6432904</v>
      </c>
      <c r="C3296" s="2" t="s">
        <v>569</v>
      </c>
      <c r="D3296" s="2" t="str">
        <f t="shared" si="50"/>
        <v>Error?</v>
      </c>
    </row>
    <row r="3297" spans="1:4" x14ac:dyDescent="0.2">
      <c r="A3297" s="5">
        <v>3236</v>
      </c>
      <c r="B3297" s="1832">
        <f>'Acct Summary 7-8'!H75</f>
        <v>4570</v>
      </c>
      <c r="D3297" s="2" t="str">
        <f t="shared" si="50"/>
        <v>Error?</v>
      </c>
    </row>
    <row r="3298" spans="1:4" x14ac:dyDescent="0.2">
      <c r="A3298" s="5">
        <v>3237</v>
      </c>
      <c r="B3298" s="1832">
        <f>'Acct Summary 7-8'!H76</f>
        <v>4570</v>
      </c>
      <c r="C3298" s="2" t="s">
        <v>569</v>
      </c>
      <c r="D3298" s="2" t="str">
        <f t="shared" si="50"/>
        <v>Error?</v>
      </c>
    </row>
    <row r="3299" spans="1:4" x14ac:dyDescent="0.2">
      <c r="A3299" s="5">
        <v>3238</v>
      </c>
      <c r="B3299" s="1832">
        <f>'Acct Summary 7-8'!H77</f>
        <v>6428334</v>
      </c>
      <c r="C3299" s="2" t="s">
        <v>569</v>
      </c>
      <c r="D3299" s="2" t="str">
        <f t="shared" si="50"/>
        <v>Error?</v>
      </c>
    </row>
    <row r="3300" spans="1:4" x14ac:dyDescent="0.2">
      <c r="A3300" s="5">
        <v>3239</v>
      </c>
      <c r="B3300" s="1832">
        <f>'Acct Summary 7-8'!H78</f>
        <v>4687450</v>
      </c>
      <c r="C3300" s="2" t="s">
        <v>569</v>
      </c>
      <c r="D3300" s="2" t="str">
        <f t="shared" si="50"/>
        <v>Error?</v>
      </c>
    </row>
    <row r="3301" spans="1:4" x14ac:dyDescent="0.2">
      <c r="A3301" s="10">
        <v>3240</v>
      </c>
      <c r="B3301" s="1832"/>
      <c r="D3301" s="2" t="str">
        <f t="shared" si="50"/>
        <v>OK</v>
      </c>
    </row>
    <row r="3302" spans="1:4" x14ac:dyDescent="0.2">
      <c r="A3302" s="10">
        <v>3241</v>
      </c>
      <c r="B3302" s="1832"/>
      <c r="D3302" s="2" t="str">
        <f t="shared" si="50"/>
        <v>OK</v>
      </c>
    </row>
    <row r="3303" spans="1:4" x14ac:dyDescent="0.2">
      <c r="A3303" s="10">
        <v>3242</v>
      </c>
      <c r="B3303" s="1832"/>
      <c r="D3303" s="2" t="str">
        <f t="shared" si="50"/>
        <v>OK</v>
      </c>
    </row>
    <row r="3304" spans="1:4" x14ac:dyDescent="0.2">
      <c r="A3304" s="10">
        <v>3243</v>
      </c>
      <c r="B3304" s="1832"/>
      <c r="D3304" s="2" t="str">
        <f t="shared" si="50"/>
        <v>OK</v>
      </c>
    </row>
    <row r="3305" spans="1:4" x14ac:dyDescent="0.2">
      <c r="A3305" s="10">
        <v>3244</v>
      </c>
      <c r="B3305" s="1832"/>
      <c r="D3305" s="2" t="str">
        <f t="shared" si="50"/>
        <v>OK</v>
      </c>
    </row>
    <row r="3306" spans="1:4" x14ac:dyDescent="0.2">
      <c r="A3306" s="10">
        <v>3245</v>
      </c>
      <c r="B3306" s="1832"/>
      <c r="D3306" s="2" t="str">
        <f t="shared" si="50"/>
        <v>OK</v>
      </c>
    </row>
    <row r="3307" spans="1:4" x14ac:dyDescent="0.2">
      <c r="A3307" s="10">
        <v>3246</v>
      </c>
      <c r="B3307" s="1832"/>
      <c r="D3307" s="2" t="str">
        <f t="shared" si="50"/>
        <v>OK</v>
      </c>
    </row>
    <row r="3308" spans="1:4" x14ac:dyDescent="0.2">
      <c r="A3308" s="10">
        <v>3247</v>
      </c>
      <c r="B3308" s="1832"/>
      <c r="D3308" s="2" t="str">
        <f t="shared" si="50"/>
        <v>OK</v>
      </c>
    </row>
    <row r="3309" spans="1:4" x14ac:dyDescent="0.2">
      <c r="A3309" s="10">
        <v>3248</v>
      </c>
      <c r="B3309" s="1832"/>
      <c r="D3309" s="2" t="str">
        <f t="shared" si="50"/>
        <v>OK</v>
      </c>
    </row>
    <row r="3310" spans="1:4" x14ac:dyDescent="0.2">
      <c r="A3310" s="10">
        <v>3249</v>
      </c>
      <c r="B3310" s="1832"/>
      <c r="D3310" s="2" t="str">
        <f t="shared" si="50"/>
        <v>OK</v>
      </c>
    </row>
    <row r="3311" spans="1:4" x14ac:dyDescent="0.2">
      <c r="A3311" s="10">
        <v>3250</v>
      </c>
      <c r="B3311" s="1832"/>
      <c r="D3311" s="2" t="str">
        <f t="shared" si="50"/>
        <v>OK</v>
      </c>
    </row>
    <row r="3312" spans="1:4" x14ac:dyDescent="0.2">
      <c r="A3312" s="10">
        <v>3251</v>
      </c>
      <c r="B3312" s="1832"/>
      <c r="D3312" s="2" t="str">
        <f t="shared" si="50"/>
        <v>OK</v>
      </c>
    </row>
    <row r="3313" spans="1:4" x14ac:dyDescent="0.2">
      <c r="A3313" s="10">
        <v>3252</v>
      </c>
      <c r="B3313" s="1832"/>
      <c r="D3313" s="2" t="str">
        <f t="shared" si="50"/>
        <v>OK</v>
      </c>
    </row>
    <row r="3314" spans="1:4" x14ac:dyDescent="0.2">
      <c r="A3314" s="10">
        <v>3253</v>
      </c>
      <c r="B3314" s="1832"/>
      <c r="D3314" s="2" t="str">
        <f t="shared" si="50"/>
        <v>OK</v>
      </c>
    </row>
    <row r="3315" spans="1:4" x14ac:dyDescent="0.2">
      <c r="A3315" s="10">
        <v>3254</v>
      </c>
      <c r="B3315" s="1832"/>
      <c r="D3315" s="2" t="str">
        <f t="shared" si="50"/>
        <v>OK</v>
      </c>
    </row>
    <row r="3316" spans="1:4" x14ac:dyDescent="0.2">
      <c r="A3316" s="5">
        <v>3255</v>
      </c>
      <c r="B3316" s="1832">
        <f>'Acct Summary 7-8'!I43</f>
        <v>0</v>
      </c>
      <c r="D3316" s="2" t="str">
        <f t="shared" si="50"/>
        <v>Error?</v>
      </c>
    </row>
    <row r="3317" spans="1:4" x14ac:dyDescent="0.2">
      <c r="A3317" s="5">
        <v>3256</v>
      </c>
      <c r="B3317" s="1832">
        <f>'Acct Summary 7-8'!I44</f>
        <v>2849962</v>
      </c>
      <c r="C3317" s="2" t="s">
        <v>569</v>
      </c>
      <c r="D3317" s="2" t="str">
        <f t="shared" si="50"/>
        <v>Error?</v>
      </c>
    </row>
    <row r="3318" spans="1:4" x14ac:dyDescent="0.2">
      <c r="A3318" s="5">
        <v>3257</v>
      </c>
      <c r="B3318" s="1832">
        <f>'Acct Summary 7-8'!I76</f>
        <v>211000</v>
      </c>
      <c r="C3318" s="2" t="s">
        <v>569</v>
      </c>
      <c r="D3318" s="2" t="str">
        <f t="shared" si="50"/>
        <v>Error?</v>
      </c>
    </row>
    <row r="3319" spans="1:4" x14ac:dyDescent="0.2">
      <c r="A3319" s="5">
        <v>3258</v>
      </c>
      <c r="B3319" s="1832">
        <f>'Acct Summary 7-8'!I77</f>
        <v>2638962</v>
      </c>
      <c r="C3319" s="2" t="s">
        <v>569</v>
      </c>
      <c r="D3319" s="2" t="str">
        <f t="shared" si="50"/>
        <v>Error?</v>
      </c>
    </row>
    <row r="3320" spans="1:4" x14ac:dyDescent="0.2">
      <c r="A3320" s="5">
        <v>3259</v>
      </c>
      <c r="B3320" s="1832">
        <f>'Acct Summary 7-8'!I78</f>
        <v>2661224</v>
      </c>
      <c r="C3320" s="2" t="s">
        <v>569</v>
      </c>
      <c r="D3320" s="2" t="str">
        <f t="shared" si="50"/>
        <v>Error?</v>
      </c>
    </row>
    <row r="3321" spans="1:4" x14ac:dyDescent="0.2">
      <c r="A3321" s="5">
        <v>3260</v>
      </c>
      <c r="B3321" s="1832">
        <f>'Acct Summary 7-8'!I79</f>
        <v>1316101</v>
      </c>
      <c r="D3321" s="2" t="str">
        <f t="shared" si="50"/>
        <v>Error?</v>
      </c>
    </row>
    <row r="3322" spans="1:4" x14ac:dyDescent="0.2">
      <c r="A3322" s="5">
        <v>3261</v>
      </c>
      <c r="B3322" s="1832">
        <f>'Acct Summary 7-8'!I80</f>
        <v>0</v>
      </c>
      <c r="D3322" s="2" t="str">
        <f t="shared" si="50"/>
        <v>Error?</v>
      </c>
    </row>
    <row r="3323" spans="1:4" x14ac:dyDescent="0.2">
      <c r="A3323" s="5">
        <v>3262</v>
      </c>
      <c r="B3323" s="1832">
        <f>'Acct Summary 7-8'!I81</f>
        <v>3977325</v>
      </c>
      <c r="C3323" s="2" t="s">
        <v>569</v>
      </c>
      <c r="D3323" s="2" t="str">
        <f t="shared" si="50"/>
        <v>Error?</v>
      </c>
    </row>
    <row r="3324" spans="1:4" x14ac:dyDescent="0.2">
      <c r="A3324" s="10">
        <v>3263</v>
      </c>
      <c r="B3324" s="1832"/>
      <c r="D3324" s="2" t="str">
        <f t="shared" si="50"/>
        <v>OK</v>
      </c>
    </row>
    <row r="3325" spans="1:4" x14ac:dyDescent="0.2">
      <c r="A3325" s="10">
        <v>3264</v>
      </c>
      <c r="B3325" s="1832"/>
      <c r="D3325" s="2" t="str">
        <f t="shared" si="50"/>
        <v>OK</v>
      </c>
    </row>
    <row r="3326" spans="1:4" x14ac:dyDescent="0.2">
      <c r="A3326" s="10">
        <v>3265</v>
      </c>
      <c r="B3326" s="1832"/>
      <c r="D3326" s="2" t="str">
        <f t="shared" si="50"/>
        <v>OK</v>
      </c>
    </row>
    <row r="3327" spans="1:4" x14ac:dyDescent="0.2">
      <c r="A3327" s="10">
        <v>3266</v>
      </c>
      <c r="B3327" s="1832"/>
      <c r="D3327" s="2" t="str">
        <f t="shared" ref="D3327:D3390" si="51">IF(ISBLANK(B3327),"OK",IF(A3327-B3327=0,"OK","Error?"))</f>
        <v>OK</v>
      </c>
    </row>
    <row r="3328" spans="1:4" x14ac:dyDescent="0.2">
      <c r="A3328" s="10">
        <v>3267</v>
      </c>
      <c r="B3328" s="1832"/>
      <c r="D3328" s="2" t="str">
        <f t="shared" si="51"/>
        <v>OK</v>
      </c>
    </row>
    <row r="3329" spans="1:4" x14ac:dyDescent="0.2">
      <c r="A3329" s="10">
        <v>3268</v>
      </c>
      <c r="B3329" s="1832"/>
      <c r="D3329" s="2" t="str">
        <f t="shared" si="51"/>
        <v>OK</v>
      </c>
    </row>
    <row r="3330" spans="1:4" x14ac:dyDescent="0.2">
      <c r="A3330" s="10">
        <v>3269</v>
      </c>
      <c r="B3330" s="1832"/>
      <c r="D3330" s="2" t="str">
        <f t="shared" si="51"/>
        <v>OK</v>
      </c>
    </row>
    <row r="3331" spans="1:4" x14ac:dyDescent="0.2">
      <c r="A3331" s="10">
        <v>3270</v>
      </c>
      <c r="B3331" s="1832"/>
      <c r="D3331" s="2" t="str">
        <f t="shared" si="51"/>
        <v>OK</v>
      </c>
    </row>
    <row r="3332" spans="1:4" x14ac:dyDescent="0.2">
      <c r="A3332" s="10">
        <v>3271</v>
      </c>
      <c r="B3332" s="1832"/>
      <c r="D3332" s="2" t="str">
        <f t="shared" si="51"/>
        <v>OK</v>
      </c>
    </row>
    <row r="3333" spans="1:4" x14ac:dyDescent="0.2">
      <c r="A3333" s="10">
        <v>3272</v>
      </c>
      <c r="B3333" s="1832"/>
      <c r="D3333" s="2" t="str">
        <f t="shared" si="51"/>
        <v>OK</v>
      </c>
    </row>
    <row r="3334" spans="1:4" x14ac:dyDescent="0.2">
      <c r="A3334" s="10">
        <v>3273</v>
      </c>
      <c r="B3334" s="1832"/>
      <c r="D3334" s="2" t="str">
        <f t="shared" si="51"/>
        <v>OK</v>
      </c>
    </row>
    <row r="3335" spans="1:4" x14ac:dyDescent="0.2">
      <c r="A3335" s="10">
        <v>3274</v>
      </c>
      <c r="B3335" s="1832"/>
      <c r="D3335" s="2" t="str">
        <f t="shared" si="51"/>
        <v>OK</v>
      </c>
    </row>
    <row r="3336" spans="1:4" x14ac:dyDescent="0.2">
      <c r="A3336" s="10">
        <v>3275</v>
      </c>
      <c r="B3336" s="1832"/>
      <c r="D3336" s="2" t="str">
        <f t="shared" si="51"/>
        <v>OK</v>
      </c>
    </row>
    <row r="3337" spans="1:4" x14ac:dyDescent="0.2">
      <c r="A3337" s="10">
        <v>3276</v>
      </c>
      <c r="B3337" s="1832"/>
      <c r="D3337" s="2" t="str">
        <f t="shared" si="51"/>
        <v>OK</v>
      </c>
    </row>
    <row r="3338" spans="1:4" x14ac:dyDescent="0.2">
      <c r="A3338" s="10">
        <v>3277</v>
      </c>
      <c r="B3338" s="1832"/>
      <c r="D3338" s="2" t="str">
        <f t="shared" si="51"/>
        <v>OK</v>
      </c>
    </row>
    <row r="3339" spans="1:4" x14ac:dyDescent="0.2">
      <c r="A3339" s="10">
        <v>3278</v>
      </c>
      <c r="B3339" s="1832"/>
      <c r="D3339" s="2" t="str">
        <f t="shared" si="51"/>
        <v>OK</v>
      </c>
    </row>
    <row r="3340" spans="1:4" x14ac:dyDescent="0.2">
      <c r="A3340" s="10">
        <v>3279</v>
      </c>
      <c r="B3340" s="1832"/>
      <c r="D3340" s="2" t="str">
        <f t="shared" si="51"/>
        <v>OK</v>
      </c>
    </row>
    <row r="3341" spans="1:4" x14ac:dyDescent="0.2">
      <c r="A3341" s="10">
        <v>3280</v>
      </c>
      <c r="B3341" s="1832"/>
      <c r="D3341" s="2" t="str">
        <f t="shared" si="51"/>
        <v>OK</v>
      </c>
    </row>
    <row r="3342" spans="1:4" x14ac:dyDescent="0.2">
      <c r="A3342" s="10">
        <v>3281</v>
      </c>
      <c r="B3342" s="1832"/>
      <c r="D3342" s="2" t="str">
        <f t="shared" si="51"/>
        <v>OK</v>
      </c>
    </row>
    <row r="3343" spans="1:4" x14ac:dyDescent="0.2">
      <c r="A3343" s="10">
        <v>3282</v>
      </c>
      <c r="B3343" s="1832"/>
      <c r="D3343" s="2" t="str">
        <f t="shared" si="51"/>
        <v>OK</v>
      </c>
    </row>
    <row r="3344" spans="1:4" x14ac:dyDescent="0.2">
      <c r="A3344" s="10">
        <v>3283</v>
      </c>
      <c r="B3344" s="1832"/>
      <c r="D3344" s="2" t="str">
        <f t="shared" si="51"/>
        <v>OK</v>
      </c>
    </row>
    <row r="3345" spans="1:4" x14ac:dyDescent="0.2">
      <c r="A3345" s="10">
        <v>3284</v>
      </c>
      <c r="B3345" s="1832"/>
      <c r="D3345" s="2" t="str">
        <f t="shared" si="51"/>
        <v>OK</v>
      </c>
    </row>
    <row r="3346" spans="1:4" x14ac:dyDescent="0.2">
      <c r="A3346" s="10">
        <v>3285</v>
      </c>
      <c r="B3346" s="1832"/>
      <c r="D3346" s="2" t="str">
        <f t="shared" si="51"/>
        <v>OK</v>
      </c>
    </row>
    <row r="3347" spans="1:4" x14ac:dyDescent="0.2">
      <c r="A3347" s="10">
        <v>3286</v>
      </c>
      <c r="B3347" s="1832"/>
      <c r="D3347" s="2" t="str">
        <f t="shared" si="51"/>
        <v>OK</v>
      </c>
    </row>
    <row r="3348" spans="1:4" x14ac:dyDescent="0.2">
      <c r="A3348" s="10">
        <v>3287</v>
      </c>
      <c r="B3348" s="1832"/>
      <c r="D3348" s="2" t="str">
        <f t="shared" si="51"/>
        <v>OK</v>
      </c>
    </row>
    <row r="3349" spans="1:4" x14ac:dyDescent="0.2">
      <c r="A3349" s="10">
        <v>3288</v>
      </c>
      <c r="B3349" s="1832"/>
      <c r="D3349" s="2" t="str">
        <f t="shared" si="51"/>
        <v>OK</v>
      </c>
    </row>
    <row r="3350" spans="1:4" x14ac:dyDescent="0.2">
      <c r="A3350" s="10">
        <v>3289</v>
      </c>
      <c r="B3350" s="1832"/>
      <c r="D3350" s="2" t="str">
        <f t="shared" si="51"/>
        <v>OK</v>
      </c>
    </row>
    <row r="3351" spans="1:4" x14ac:dyDescent="0.2">
      <c r="A3351" s="10">
        <v>3290</v>
      </c>
      <c r="B3351" s="1832"/>
      <c r="D3351" s="2" t="str">
        <f t="shared" si="51"/>
        <v>OK</v>
      </c>
    </row>
    <row r="3352" spans="1:4" x14ac:dyDescent="0.2">
      <c r="A3352" s="10">
        <v>3291</v>
      </c>
      <c r="B3352" s="1832"/>
      <c r="D3352" s="2" t="str">
        <f t="shared" si="51"/>
        <v>OK</v>
      </c>
    </row>
    <row r="3353" spans="1:4" x14ac:dyDescent="0.2">
      <c r="A3353" s="10">
        <v>3292</v>
      </c>
      <c r="B3353" s="1832"/>
      <c r="D3353" s="2" t="str">
        <f t="shared" si="51"/>
        <v>OK</v>
      </c>
    </row>
    <row r="3354" spans="1:4" x14ac:dyDescent="0.2">
      <c r="A3354" s="10">
        <v>3293</v>
      </c>
      <c r="B3354" s="1832"/>
      <c r="D3354" s="2" t="str">
        <f t="shared" si="51"/>
        <v>OK</v>
      </c>
    </row>
    <row r="3355" spans="1:4" x14ac:dyDescent="0.2">
      <c r="A3355" s="10">
        <v>3294</v>
      </c>
      <c r="B3355" s="1832"/>
      <c r="D3355" s="2" t="str">
        <f t="shared" si="51"/>
        <v>OK</v>
      </c>
    </row>
    <row r="3356" spans="1:4" x14ac:dyDescent="0.2">
      <c r="A3356" s="10">
        <v>3295</v>
      </c>
      <c r="B3356" s="1832"/>
      <c r="D3356" s="2" t="str">
        <f t="shared" si="51"/>
        <v>OK</v>
      </c>
    </row>
    <row r="3357" spans="1:4" x14ac:dyDescent="0.2">
      <c r="A3357" s="10">
        <v>3296</v>
      </c>
      <c r="B3357" s="1832"/>
      <c r="D3357" s="2" t="str">
        <f t="shared" si="51"/>
        <v>OK</v>
      </c>
    </row>
    <row r="3358" spans="1:4" x14ac:dyDescent="0.2">
      <c r="A3358" s="10">
        <v>3297</v>
      </c>
      <c r="B3358" s="1832"/>
      <c r="D3358" s="2" t="str">
        <f t="shared" si="51"/>
        <v>OK</v>
      </c>
    </row>
    <row r="3359" spans="1:4" x14ac:dyDescent="0.2">
      <c r="A3359" s="10">
        <v>3298</v>
      </c>
      <c r="B3359" s="1832"/>
      <c r="D3359" s="2" t="str">
        <f t="shared" si="51"/>
        <v>OK</v>
      </c>
    </row>
    <row r="3360" spans="1:4" x14ac:dyDescent="0.2">
      <c r="A3360" s="10">
        <v>3299</v>
      </c>
      <c r="B3360" s="1832"/>
      <c r="D3360" s="2" t="str">
        <f t="shared" si="51"/>
        <v>OK</v>
      </c>
    </row>
    <row r="3361" spans="1:4" x14ac:dyDescent="0.2">
      <c r="A3361" s="10">
        <v>3300</v>
      </c>
      <c r="B3361" s="1832"/>
      <c r="D3361" s="2" t="str">
        <f t="shared" si="51"/>
        <v>OK</v>
      </c>
    </row>
    <row r="3362" spans="1:4" x14ac:dyDescent="0.2">
      <c r="A3362" s="10">
        <v>3301</v>
      </c>
      <c r="B3362" s="1832"/>
      <c r="D3362" s="2" t="str">
        <f t="shared" si="51"/>
        <v>OK</v>
      </c>
    </row>
    <row r="3363" spans="1:4" x14ac:dyDescent="0.2">
      <c r="A3363" s="10">
        <v>3302</v>
      </c>
      <c r="B3363" s="1832"/>
      <c r="D3363" s="2" t="str">
        <f t="shared" si="51"/>
        <v>OK</v>
      </c>
    </row>
    <row r="3364" spans="1:4" x14ac:dyDescent="0.2">
      <c r="A3364" s="10">
        <v>3303</v>
      </c>
      <c r="B3364" s="1832"/>
      <c r="D3364" s="2" t="str">
        <f t="shared" si="51"/>
        <v>OK</v>
      </c>
    </row>
    <row r="3365" spans="1:4" x14ac:dyDescent="0.2">
      <c r="A3365" s="10">
        <v>3304</v>
      </c>
      <c r="B3365" s="1832"/>
      <c r="D3365" s="2" t="str">
        <f t="shared" si="51"/>
        <v>OK</v>
      </c>
    </row>
    <row r="3366" spans="1:4" x14ac:dyDescent="0.2">
      <c r="A3366" s="5">
        <v>3305</v>
      </c>
      <c r="B3366" s="1832">
        <f>'Expenditures 15-22'!C8</f>
        <v>264799</v>
      </c>
      <c r="D3366" s="2" t="str">
        <f t="shared" si="51"/>
        <v>Error?</v>
      </c>
    </row>
    <row r="3367" spans="1:4" x14ac:dyDescent="0.2">
      <c r="A3367" s="5">
        <v>3306</v>
      </c>
      <c r="B3367" s="1832">
        <f>'Expenditures 15-22'!C19</f>
        <v>0</v>
      </c>
      <c r="D3367" s="2" t="str">
        <f t="shared" si="51"/>
        <v>Error?</v>
      </c>
    </row>
    <row r="3368" spans="1:4" x14ac:dyDescent="0.2">
      <c r="A3368" s="5">
        <v>3307</v>
      </c>
      <c r="B3368" s="1832">
        <f>'Expenditures 15-22'!D8</f>
        <v>72921</v>
      </c>
      <c r="D3368" s="2" t="str">
        <f t="shared" si="51"/>
        <v>Error?</v>
      </c>
    </row>
    <row r="3369" spans="1:4" x14ac:dyDescent="0.2">
      <c r="A3369" s="5">
        <v>3308</v>
      </c>
      <c r="B3369" s="1832">
        <f>'Expenditures 15-22'!D19</f>
        <v>0</v>
      </c>
      <c r="D3369" s="2" t="str">
        <f t="shared" si="51"/>
        <v>Error?</v>
      </c>
    </row>
    <row r="3370" spans="1:4" x14ac:dyDescent="0.2">
      <c r="A3370" s="5">
        <v>3309</v>
      </c>
      <c r="B3370" s="1832">
        <f>'Expenditures 15-22'!E8</f>
        <v>0</v>
      </c>
      <c r="D3370" s="2" t="str">
        <f t="shared" si="51"/>
        <v>Error?</v>
      </c>
    </row>
    <row r="3371" spans="1:4" x14ac:dyDescent="0.2">
      <c r="A3371" s="5">
        <v>3310</v>
      </c>
      <c r="B3371" s="1832">
        <f>'Expenditures 15-22'!E19</f>
        <v>4020</v>
      </c>
      <c r="D3371" s="2" t="str">
        <f t="shared" si="51"/>
        <v>Error?</v>
      </c>
    </row>
    <row r="3372" spans="1:4" x14ac:dyDescent="0.2">
      <c r="A3372" s="5">
        <v>3311</v>
      </c>
      <c r="B3372" s="1832">
        <f>'Expenditures 15-22'!F8</f>
        <v>153</v>
      </c>
      <c r="D3372" s="2" t="str">
        <f t="shared" si="51"/>
        <v>Error?</v>
      </c>
    </row>
    <row r="3373" spans="1:4" x14ac:dyDescent="0.2">
      <c r="A3373" s="5">
        <v>3312</v>
      </c>
      <c r="B3373" s="1832">
        <f>'Expenditures 15-22'!F19</f>
        <v>0</v>
      </c>
      <c r="D3373" s="2" t="str">
        <f t="shared" si="51"/>
        <v>Error?</v>
      </c>
    </row>
    <row r="3374" spans="1:4" x14ac:dyDescent="0.2">
      <c r="A3374" s="5">
        <v>3313</v>
      </c>
      <c r="B3374" s="1832">
        <f>'Expenditures 15-22'!G8</f>
        <v>0</v>
      </c>
      <c r="D3374" s="2" t="str">
        <f t="shared" si="51"/>
        <v>Error?</v>
      </c>
    </row>
    <row r="3375" spans="1:4" x14ac:dyDescent="0.2">
      <c r="A3375" s="5">
        <v>3314</v>
      </c>
      <c r="B3375" s="1832">
        <f>'Expenditures 15-22'!G19</f>
        <v>0</v>
      </c>
      <c r="D3375" s="2" t="str">
        <f t="shared" si="51"/>
        <v>Error?</v>
      </c>
    </row>
    <row r="3376" spans="1:4" x14ac:dyDescent="0.2">
      <c r="A3376" s="5">
        <v>3315</v>
      </c>
      <c r="B3376" s="1832">
        <f>'Expenditures 15-22'!H8</f>
        <v>0</v>
      </c>
      <c r="D3376" s="2" t="str">
        <f t="shared" si="51"/>
        <v>Error?</v>
      </c>
    </row>
    <row r="3377" spans="1:4" x14ac:dyDescent="0.2">
      <c r="A3377" s="5">
        <v>3316</v>
      </c>
      <c r="B3377" s="1832">
        <f>'Expenditures 15-22'!H19</f>
        <v>0</v>
      </c>
      <c r="D3377" s="2" t="str">
        <f t="shared" si="51"/>
        <v>Error?</v>
      </c>
    </row>
    <row r="3378" spans="1:4" x14ac:dyDescent="0.2">
      <c r="A3378" s="10">
        <v>3317</v>
      </c>
      <c r="B3378" s="1832"/>
      <c r="D3378" s="2" t="str">
        <f t="shared" si="51"/>
        <v>OK</v>
      </c>
    </row>
    <row r="3379" spans="1:4" x14ac:dyDescent="0.2">
      <c r="A3379" s="10">
        <v>3318</v>
      </c>
      <c r="B3379" s="1832"/>
      <c r="D3379" s="2" t="str">
        <f t="shared" si="51"/>
        <v>OK</v>
      </c>
    </row>
    <row r="3380" spans="1:4" x14ac:dyDescent="0.2">
      <c r="A3380" s="5">
        <v>3319</v>
      </c>
      <c r="B3380" s="1832">
        <f>'Expenditures 15-22'!K8</f>
        <v>337873</v>
      </c>
      <c r="C3380" s="2" t="s">
        <v>569</v>
      </c>
      <c r="D3380" s="2" t="str">
        <f t="shared" si="51"/>
        <v>Error?</v>
      </c>
    </row>
    <row r="3381" spans="1:4" x14ac:dyDescent="0.2">
      <c r="A3381" s="5">
        <v>3320</v>
      </c>
      <c r="B3381" s="1832">
        <f>'Expenditures 15-22'!K19</f>
        <v>4020</v>
      </c>
      <c r="C3381" s="2" t="s">
        <v>569</v>
      </c>
      <c r="D3381" s="2" t="str">
        <f t="shared" si="51"/>
        <v>Error?</v>
      </c>
    </row>
    <row r="3382" spans="1:4" x14ac:dyDescent="0.2">
      <c r="A3382" s="10">
        <v>3321</v>
      </c>
      <c r="B3382" s="1832"/>
      <c r="D3382" s="2" t="str">
        <f t="shared" si="51"/>
        <v>OK</v>
      </c>
    </row>
    <row r="3383" spans="1:4" x14ac:dyDescent="0.2">
      <c r="A3383" s="10">
        <v>3322</v>
      </c>
      <c r="B3383" s="1832"/>
      <c r="D3383" s="2" t="str">
        <f t="shared" si="51"/>
        <v>OK</v>
      </c>
    </row>
    <row r="3384" spans="1:4" x14ac:dyDescent="0.2">
      <c r="A3384" s="10">
        <v>3323</v>
      </c>
      <c r="B3384" s="1832"/>
      <c r="D3384" s="2" t="str">
        <f t="shared" si="51"/>
        <v>OK</v>
      </c>
    </row>
    <row r="3385" spans="1:4" x14ac:dyDescent="0.2">
      <c r="A3385" s="10">
        <v>3324</v>
      </c>
      <c r="B3385" s="1832"/>
      <c r="D3385" s="2" t="str">
        <f t="shared" si="51"/>
        <v>OK</v>
      </c>
    </row>
    <row r="3386" spans="1:4" x14ac:dyDescent="0.2">
      <c r="A3386" s="10">
        <v>3325</v>
      </c>
      <c r="B3386" s="1832"/>
      <c r="D3386" s="2" t="str">
        <f t="shared" si="51"/>
        <v>OK</v>
      </c>
    </row>
    <row r="3387" spans="1:4" x14ac:dyDescent="0.2">
      <c r="A3387" s="5">
        <v>3326</v>
      </c>
      <c r="B3387" s="1832">
        <f>'Expenditures 15-22'!D215</f>
        <v>36624</v>
      </c>
      <c r="D3387" s="2" t="str">
        <f t="shared" si="51"/>
        <v>Error?</v>
      </c>
    </row>
    <row r="3388" spans="1:4" x14ac:dyDescent="0.2">
      <c r="A3388" s="5">
        <v>3327</v>
      </c>
      <c r="B3388" s="1832">
        <f>'Expenditures 15-22'!D217</f>
        <v>6121</v>
      </c>
      <c r="D3388" s="2" t="str">
        <f t="shared" si="51"/>
        <v>Error?</v>
      </c>
    </row>
    <row r="3389" spans="1:4" x14ac:dyDescent="0.2">
      <c r="A3389" s="5">
        <v>3328</v>
      </c>
      <c r="B3389" s="1832">
        <f>'Expenditures 15-22'!D228</f>
        <v>0</v>
      </c>
      <c r="D3389" s="2" t="str">
        <f t="shared" si="51"/>
        <v>Error?</v>
      </c>
    </row>
    <row r="3390" spans="1:4" x14ac:dyDescent="0.2">
      <c r="A3390" s="5">
        <v>3329</v>
      </c>
      <c r="B3390" s="1832">
        <f>'Expenditures 15-22'!K215</f>
        <v>36624</v>
      </c>
      <c r="C3390" s="2" t="s">
        <v>569</v>
      </c>
      <c r="D3390" s="2" t="str">
        <f t="shared" si="51"/>
        <v>Error?</v>
      </c>
    </row>
    <row r="3391" spans="1:4" x14ac:dyDescent="0.2">
      <c r="A3391" s="5">
        <v>3330</v>
      </c>
      <c r="B3391" s="1832">
        <f>'Expenditures 15-22'!K217</f>
        <v>6121</v>
      </c>
      <c r="C3391" s="2" t="s">
        <v>569</v>
      </c>
      <c r="D3391" s="2" t="str">
        <f t="shared" ref="D3391:D3454" si="52">IF(ISBLANK(B3391),"OK",IF(A3391-B3391=0,"OK","Error?"))</f>
        <v>Error?</v>
      </c>
    </row>
    <row r="3392" spans="1:4" x14ac:dyDescent="0.2">
      <c r="A3392" s="5">
        <v>3331</v>
      </c>
      <c r="B3392" s="1832">
        <f>'Expenditures 15-22'!K228</f>
        <v>0</v>
      </c>
      <c r="C3392" s="2" t="s">
        <v>569</v>
      </c>
      <c r="D3392" s="2" t="str">
        <f t="shared" si="52"/>
        <v>Error?</v>
      </c>
    </row>
    <row r="3393" spans="1:4" x14ac:dyDescent="0.2">
      <c r="A3393" s="10">
        <v>3332</v>
      </c>
      <c r="B3393" s="1832"/>
      <c r="D3393" s="2" t="str">
        <f t="shared" si="52"/>
        <v>OK</v>
      </c>
    </row>
    <row r="3394" spans="1:4" x14ac:dyDescent="0.2">
      <c r="A3394" s="10">
        <v>3333</v>
      </c>
      <c r="B3394" s="1832"/>
      <c r="D3394" s="2" t="str">
        <f t="shared" si="52"/>
        <v>OK</v>
      </c>
    </row>
    <row r="3395" spans="1:4" x14ac:dyDescent="0.2">
      <c r="A3395" s="10">
        <v>3334</v>
      </c>
      <c r="B3395" s="1832"/>
      <c r="D3395" s="2" t="str">
        <f t="shared" si="52"/>
        <v>OK</v>
      </c>
    </row>
    <row r="3396" spans="1:4" x14ac:dyDescent="0.2">
      <c r="A3396" s="10">
        <v>3335</v>
      </c>
      <c r="B3396" s="1832"/>
      <c r="D3396" s="2" t="str">
        <f t="shared" si="52"/>
        <v>OK</v>
      </c>
    </row>
    <row r="3397" spans="1:4" x14ac:dyDescent="0.2">
      <c r="A3397" s="10">
        <v>3336</v>
      </c>
      <c r="B3397" s="1832"/>
      <c r="D3397" s="2" t="str">
        <f t="shared" si="52"/>
        <v>OK</v>
      </c>
    </row>
    <row r="3398" spans="1:4" x14ac:dyDescent="0.2">
      <c r="A3398" s="10">
        <v>3337</v>
      </c>
      <c r="B3398" s="1832"/>
      <c r="D3398" s="2" t="str">
        <f t="shared" si="52"/>
        <v>OK</v>
      </c>
    </row>
    <row r="3399" spans="1:4" x14ac:dyDescent="0.2">
      <c r="A3399" s="10">
        <v>3338</v>
      </c>
      <c r="B3399" s="1832"/>
      <c r="D3399" s="2" t="str">
        <f t="shared" si="52"/>
        <v>OK</v>
      </c>
    </row>
    <row r="3400" spans="1:4" x14ac:dyDescent="0.2">
      <c r="A3400" s="10">
        <v>3339</v>
      </c>
      <c r="B3400" s="1832"/>
      <c r="D3400" s="2" t="str">
        <f t="shared" si="52"/>
        <v>OK</v>
      </c>
    </row>
    <row r="3401" spans="1:4" x14ac:dyDescent="0.2">
      <c r="A3401" s="10">
        <v>3340</v>
      </c>
      <c r="B3401" s="1832"/>
      <c r="D3401" s="2" t="str">
        <f t="shared" si="52"/>
        <v>OK</v>
      </c>
    </row>
    <row r="3402" spans="1:4" x14ac:dyDescent="0.2">
      <c r="A3402" s="10">
        <v>3341</v>
      </c>
      <c r="B3402" s="1832"/>
      <c r="D3402" s="2" t="str">
        <f t="shared" si="52"/>
        <v>OK</v>
      </c>
    </row>
    <row r="3403" spans="1:4" x14ac:dyDescent="0.2">
      <c r="A3403" s="10">
        <v>3342</v>
      </c>
      <c r="B3403" s="1832"/>
      <c r="D3403" s="2" t="str">
        <f t="shared" si="52"/>
        <v>OK</v>
      </c>
    </row>
    <row r="3404" spans="1:4" x14ac:dyDescent="0.2">
      <c r="A3404" s="10">
        <v>3343</v>
      </c>
      <c r="B3404" s="1832"/>
      <c r="D3404" s="2" t="str">
        <f t="shared" si="52"/>
        <v>OK</v>
      </c>
    </row>
    <row r="3405" spans="1:4" x14ac:dyDescent="0.2">
      <c r="A3405" s="5">
        <v>3344</v>
      </c>
      <c r="B3405" s="1832">
        <f>'Acct Summary 7-8'!C5</f>
        <v>0</v>
      </c>
      <c r="C3405" s="2" t="s">
        <v>569</v>
      </c>
      <c r="D3405" s="2" t="str">
        <f t="shared" si="52"/>
        <v>Error?</v>
      </c>
    </row>
    <row r="3406" spans="1:4" x14ac:dyDescent="0.2">
      <c r="A3406" s="5">
        <v>3345</v>
      </c>
      <c r="B3406" s="1832">
        <f>'Acct Summary 7-8'!D5</f>
        <v>0</v>
      </c>
      <c r="C3406" s="2" t="s">
        <v>569</v>
      </c>
      <c r="D3406" s="2" t="str">
        <f t="shared" si="52"/>
        <v>Error?</v>
      </c>
    </row>
    <row r="3407" spans="1:4" x14ac:dyDescent="0.2">
      <c r="A3407" s="10">
        <v>3346</v>
      </c>
      <c r="B3407" s="1832"/>
      <c r="D3407" s="2" t="str">
        <f t="shared" si="52"/>
        <v>OK</v>
      </c>
    </row>
    <row r="3408" spans="1:4" x14ac:dyDescent="0.2">
      <c r="A3408" s="5">
        <v>3347</v>
      </c>
      <c r="B3408" s="1832">
        <f>'Acct Summary 7-8'!F5</f>
        <v>0</v>
      </c>
      <c r="C3408" s="2" t="s">
        <v>569</v>
      </c>
      <c r="D3408" s="2" t="str">
        <f t="shared" si="52"/>
        <v>Error?</v>
      </c>
    </row>
    <row r="3409" spans="1:4" x14ac:dyDescent="0.2">
      <c r="A3409" s="5">
        <v>3348</v>
      </c>
      <c r="B3409" s="1832">
        <f>'Acct Summary 7-8'!G5</f>
        <v>0</v>
      </c>
      <c r="C3409" s="2" t="s">
        <v>569</v>
      </c>
      <c r="D3409" s="2" t="str">
        <f t="shared" si="52"/>
        <v>Error?</v>
      </c>
    </row>
    <row r="3410" spans="1:4" x14ac:dyDescent="0.2">
      <c r="A3410" s="10">
        <v>3349</v>
      </c>
      <c r="B3410" s="1832"/>
      <c r="D3410" s="2" t="str">
        <f t="shared" si="52"/>
        <v>OK</v>
      </c>
    </row>
    <row r="3411" spans="1:4" x14ac:dyDescent="0.2">
      <c r="A3411" s="5">
        <v>3350</v>
      </c>
      <c r="B3411" s="1832">
        <f>'Assets-Liab 5-6'!C4</f>
        <v>55432</v>
      </c>
      <c r="D3411" s="2" t="str">
        <f t="shared" si="52"/>
        <v>Error?</v>
      </c>
    </row>
    <row r="3412" spans="1:4" x14ac:dyDescent="0.2">
      <c r="A3412" s="10">
        <v>3351</v>
      </c>
      <c r="B3412" s="1832"/>
      <c r="D3412" s="2" t="str">
        <f t="shared" si="52"/>
        <v>OK</v>
      </c>
    </row>
    <row r="3413" spans="1:4" x14ac:dyDescent="0.2">
      <c r="A3413" s="10">
        <v>3352</v>
      </c>
      <c r="B3413" s="1832"/>
      <c r="D3413" s="2" t="str">
        <f t="shared" si="52"/>
        <v>OK</v>
      </c>
    </row>
    <row r="3414" spans="1:4" x14ac:dyDescent="0.2">
      <c r="A3414" s="5">
        <v>3353</v>
      </c>
      <c r="B3414" s="1832">
        <f>'Assets-Liab 5-6'!D4</f>
        <v>255407</v>
      </c>
      <c r="D3414" s="2" t="str">
        <f t="shared" si="52"/>
        <v>Error?</v>
      </c>
    </row>
    <row r="3415" spans="1:4" x14ac:dyDescent="0.2">
      <c r="A3415" s="10">
        <v>3354</v>
      </c>
      <c r="B3415" s="1832"/>
      <c r="D3415" s="2" t="str">
        <f t="shared" si="52"/>
        <v>OK</v>
      </c>
    </row>
    <row r="3416" spans="1:4" x14ac:dyDescent="0.2">
      <c r="A3416" s="10">
        <v>3355</v>
      </c>
      <c r="B3416" s="1832"/>
      <c r="D3416" s="2" t="str">
        <f t="shared" si="52"/>
        <v>OK</v>
      </c>
    </row>
    <row r="3417" spans="1:4" x14ac:dyDescent="0.2">
      <c r="A3417" s="5">
        <v>3356</v>
      </c>
      <c r="B3417" s="1832">
        <f>'Assets-Liab 5-6'!E4</f>
        <v>1562</v>
      </c>
      <c r="D3417" s="2" t="str">
        <f t="shared" si="52"/>
        <v>Error?</v>
      </c>
    </row>
    <row r="3418" spans="1:4" x14ac:dyDescent="0.2">
      <c r="A3418" s="10">
        <v>3357</v>
      </c>
      <c r="B3418" s="1832"/>
      <c r="D3418" s="2" t="str">
        <f t="shared" si="52"/>
        <v>OK</v>
      </c>
    </row>
    <row r="3419" spans="1:4" x14ac:dyDescent="0.2">
      <c r="A3419" s="5">
        <v>3358</v>
      </c>
      <c r="B3419" s="1832">
        <f>'Assets-Liab 5-6'!F4</f>
        <v>546225</v>
      </c>
      <c r="D3419" s="2" t="str">
        <f t="shared" si="52"/>
        <v>Error?</v>
      </c>
    </row>
    <row r="3420" spans="1:4" x14ac:dyDescent="0.2">
      <c r="A3420" s="10">
        <v>3359</v>
      </c>
      <c r="B3420" s="1832"/>
      <c r="D3420" s="2" t="str">
        <f t="shared" si="52"/>
        <v>OK</v>
      </c>
    </row>
    <row r="3421" spans="1:4" x14ac:dyDescent="0.2">
      <c r="A3421" s="10">
        <v>3360</v>
      </c>
      <c r="B3421" s="1832"/>
      <c r="D3421" s="2" t="str">
        <f t="shared" si="52"/>
        <v>OK</v>
      </c>
    </row>
    <row r="3422" spans="1:4" x14ac:dyDescent="0.2">
      <c r="A3422" s="5">
        <v>3361</v>
      </c>
      <c r="B3422" s="1832">
        <f>'Assets-Liab 5-6'!G4</f>
        <v>317589</v>
      </c>
      <c r="D3422" s="2" t="str">
        <f t="shared" si="52"/>
        <v>Error?</v>
      </c>
    </row>
    <row r="3423" spans="1:4" x14ac:dyDescent="0.2">
      <c r="A3423" s="10">
        <v>3362</v>
      </c>
      <c r="B3423" s="1832"/>
      <c r="D3423" s="2" t="str">
        <f t="shared" si="52"/>
        <v>OK</v>
      </c>
    </row>
    <row r="3424" spans="1:4" x14ac:dyDescent="0.2">
      <c r="A3424" s="10">
        <v>3363</v>
      </c>
      <c r="B3424" s="1832"/>
      <c r="D3424" s="2" t="str">
        <f t="shared" si="52"/>
        <v>OK</v>
      </c>
    </row>
    <row r="3425" spans="1:4" x14ac:dyDescent="0.2">
      <c r="A3425" s="5">
        <v>3364</v>
      </c>
      <c r="B3425" s="1832">
        <f>'Assets-Liab 5-6'!H4</f>
        <v>2762945</v>
      </c>
      <c r="D3425" s="2" t="str">
        <f t="shared" si="52"/>
        <v>Error?</v>
      </c>
    </row>
    <row r="3426" spans="1:4" x14ac:dyDescent="0.2">
      <c r="A3426" s="10">
        <v>3365</v>
      </c>
      <c r="B3426" s="1832"/>
      <c r="D3426" s="2" t="str">
        <f t="shared" si="52"/>
        <v>OK</v>
      </c>
    </row>
    <row r="3427" spans="1:4" x14ac:dyDescent="0.2">
      <c r="A3427" s="5">
        <v>3366</v>
      </c>
      <c r="B3427" s="1832">
        <f>'Assets-Liab 5-6'!I4</f>
        <v>977325</v>
      </c>
      <c r="D3427" s="2" t="str">
        <f t="shared" si="52"/>
        <v>Error?</v>
      </c>
    </row>
    <row r="3428" spans="1:4" x14ac:dyDescent="0.2">
      <c r="A3428" s="10">
        <v>3367</v>
      </c>
      <c r="B3428" s="1832"/>
      <c r="D3428" s="2" t="str">
        <f t="shared" si="52"/>
        <v>OK</v>
      </c>
    </row>
    <row r="3429" spans="1:4" x14ac:dyDescent="0.2">
      <c r="A3429" s="10">
        <v>3368</v>
      </c>
      <c r="B3429" s="1832"/>
      <c r="D3429" s="2" t="str">
        <f t="shared" si="52"/>
        <v>OK</v>
      </c>
    </row>
    <row r="3430" spans="1:4" x14ac:dyDescent="0.2">
      <c r="A3430" s="10">
        <v>3369</v>
      </c>
      <c r="B3430" s="1832"/>
      <c r="D3430" s="2" t="str">
        <f t="shared" si="52"/>
        <v>OK</v>
      </c>
    </row>
    <row r="3431" spans="1:4" x14ac:dyDescent="0.2">
      <c r="A3431" s="10">
        <v>3370</v>
      </c>
      <c r="B3431" s="1832"/>
      <c r="D3431" s="2" t="str">
        <f t="shared" si="52"/>
        <v>OK</v>
      </c>
    </row>
    <row r="3432" spans="1:4" x14ac:dyDescent="0.2">
      <c r="A3432" s="10">
        <v>3371</v>
      </c>
      <c r="B3432" s="1832"/>
      <c r="D3432" s="2" t="str">
        <f t="shared" si="52"/>
        <v>OK</v>
      </c>
    </row>
    <row r="3433" spans="1:4" x14ac:dyDescent="0.2">
      <c r="A3433" s="10">
        <v>3372</v>
      </c>
      <c r="B3433" s="1832"/>
      <c r="D3433" s="2" t="str">
        <f t="shared" si="52"/>
        <v>OK</v>
      </c>
    </row>
    <row r="3434" spans="1:4" x14ac:dyDescent="0.2">
      <c r="A3434" s="10">
        <v>3373</v>
      </c>
      <c r="B3434" s="1832"/>
      <c r="D3434" s="2" t="str">
        <f t="shared" si="52"/>
        <v>OK</v>
      </c>
    </row>
    <row r="3435" spans="1:4" x14ac:dyDescent="0.2">
      <c r="A3435" s="5">
        <v>3374</v>
      </c>
      <c r="B3435" s="1832">
        <f>'Assets-Liab 5-6'!L4</f>
        <v>97743</v>
      </c>
      <c r="D3435" s="2" t="str">
        <f t="shared" si="52"/>
        <v>Error?</v>
      </c>
    </row>
    <row r="3436" spans="1:4" x14ac:dyDescent="0.2">
      <c r="A3436" s="10">
        <v>3375</v>
      </c>
      <c r="B3436" s="1832"/>
      <c r="D3436" s="2" t="str">
        <f t="shared" si="52"/>
        <v>OK</v>
      </c>
    </row>
    <row r="3437" spans="1:4" x14ac:dyDescent="0.2">
      <c r="A3437" s="10">
        <v>3376</v>
      </c>
      <c r="B3437" s="1832"/>
      <c r="D3437" s="2" t="str">
        <f t="shared" si="52"/>
        <v>OK</v>
      </c>
    </row>
    <row r="3438" spans="1:4" x14ac:dyDescent="0.2">
      <c r="A3438" s="10">
        <v>3377</v>
      </c>
      <c r="B3438" s="1832"/>
      <c r="D3438" s="2" t="str">
        <f t="shared" si="52"/>
        <v>OK</v>
      </c>
    </row>
    <row r="3439" spans="1:4" x14ac:dyDescent="0.2">
      <c r="A3439" s="10">
        <v>3378</v>
      </c>
      <c r="B3439" s="1832"/>
      <c r="D3439" s="2" t="str">
        <f t="shared" si="52"/>
        <v>OK</v>
      </c>
    </row>
    <row r="3440" spans="1:4" x14ac:dyDescent="0.2">
      <c r="A3440" s="10">
        <v>3379</v>
      </c>
      <c r="B3440" s="1832"/>
      <c r="D3440" s="2" t="str">
        <f t="shared" si="52"/>
        <v>OK</v>
      </c>
    </row>
    <row r="3441" spans="1:4" x14ac:dyDescent="0.2">
      <c r="A3441" s="10">
        <v>3380</v>
      </c>
      <c r="B3441" s="1832"/>
      <c r="D3441" s="2" t="str">
        <f t="shared" si="52"/>
        <v>OK</v>
      </c>
    </row>
    <row r="3442" spans="1:4" x14ac:dyDescent="0.2">
      <c r="A3442" s="10">
        <v>3381</v>
      </c>
      <c r="B3442" s="1832"/>
      <c r="D3442" s="2" t="str">
        <f t="shared" si="52"/>
        <v>OK</v>
      </c>
    </row>
    <row r="3443" spans="1:4" x14ac:dyDescent="0.2">
      <c r="A3443" s="10">
        <v>3382</v>
      </c>
      <c r="B3443" s="1832"/>
      <c r="D3443" s="2" t="str">
        <f t="shared" si="52"/>
        <v>OK</v>
      </c>
    </row>
    <row r="3444" spans="1:4" x14ac:dyDescent="0.2">
      <c r="A3444" s="10">
        <v>3383</v>
      </c>
      <c r="B3444" s="1832"/>
      <c r="C3444" s="2" t="s">
        <v>569</v>
      </c>
      <c r="D3444" s="2" t="str">
        <f t="shared" si="52"/>
        <v>OK</v>
      </c>
    </row>
    <row r="3445" spans="1:4" x14ac:dyDescent="0.2">
      <c r="A3445" s="10">
        <v>3384</v>
      </c>
      <c r="B3445" s="1832"/>
      <c r="C3445" s="2" t="s">
        <v>569</v>
      </c>
      <c r="D3445" s="2" t="str">
        <f t="shared" si="52"/>
        <v>OK</v>
      </c>
    </row>
    <row r="3446" spans="1:4" x14ac:dyDescent="0.2">
      <c r="A3446" s="5">
        <v>3385</v>
      </c>
      <c r="B3446" s="1832">
        <f>'Tax Sched 23'!B16</f>
        <v>148431</v>
      </c>
      <c r="C3446" s="2" t="s">
        <v>569</v>
      </c>
      <c r="D3446" s="2" t="str">
        <f t="shared" si="52"/>
        <v>Error?</v>
      </c>
    </row>
    <row r="3447" spans="1:4" x14ac:dyDescent="0.2">
      <c r="A3447" s="5">
        <v>3386</v>
      </c>
      <c r="B3447" s="1832">
        <f>'Tax Sched 23'!D16</f>
        <v>116681</v>
      </c>
      <c r="C3447" s="2" t="s">
        <v>569</v>
      </c>
      <c r="D3447" s="2" t="str">
        <f t="shared" si="52"/>
        <v>Error?</v>
      </c>
    </row>
    <row r="3448" spans="1:4" x14ac:dyDescent="0.2">
      <c r="A3448" s="5">
        <v>3387</v>
      </c>
      <c r="B3448" s="1832">
        <f>'Tax Sched 23'!C16</f>
        <v>31750</v>
      </c>
      <c r="D3448" s="2" t="str">
        <f t="shared" si="52"/>
        <v>Error?</v>
      </c>
    </row>
    <row r="3449" spans="1:4" x14ac:dyDescent="0.2">
      <c r="A3449" s="5">
        <v>3388</v>
      </c>
      <c r="B3449" s="1832">
        <f>'Tax Sched 23'!F16</f>
        <v>123454</v>
      </c>
      <c r="C3449" s="2" t="s">
        <v>569</v>
      </c>
      <c r="D3449" s="2" t="str">
        <f t="shared" si="52"/>
        <v>Error?</v>
      </c>
    </row>
    <row r="3450" spans="1:4" x14ac:dyDescent="0.2">
      <c r="A3450" s="5">
        <v>3389</v>
      </c>
      <c r="B3450" s="1832">
        <f>'Tax Sched 23'!E16</f>
        <v>155204</v>
      </c>
      <c r="D3450" s="2" t="str">
        <f t="shared" si="52"/>
        <v>Error?</v>
      </c>
    </row>
    <row r="3451" spans="1:4" x14ac:dyDescent="0.2">
      <c r="A3451" s="5">
        <v>3390</v>
      </c>
      <c r="B3451" s="1832">
        <f>'Cap Outlay Deprec 26'!C15</f>
        <v>19923</v>
      </c>
      <c r="D3451" s="2" t="str">
        <f t="shared" si="52"/>
        <v>Error?</v>
      </c>
    </row>
    <row r="3452" spans="1:4" x14ac:dyDescent="0.2">
      <c r="A3452" s="5">
        <v>3391</v>
      </c>
      <c r="B3452" s="1832">
        <f>'Cap Outlay Deprec 26'!D15</f>
        <v>0</v>
      </c>
      <c r="D3452" s="2" t="str">
        <f t="shared" si="52"/>
        <v>Error?</v>
      </c>
    </row>
    <row r="3453" spans="1:4" x14ac:dyDescent="0.2">
      <c r="A3453" s="5">
        <v>3392</v>
      </c>
      <c r="B3453" s="1832">
        <f>'Cap Outlay Deprec 26'!E15</f>
        <v>19923</v>
      </c>
      <c r="D3453" s="2" t="str">
        <f t="shared" si="52"/>
        <v>Error?</v>
      </c>
    </row>
    <row r="3454" spans="1:4" x14ac:dyDescent="0.2">
      <c r="A3454" s="5">
        <v>3393</v>
      </c>
      <c r="B3454" s="1832">
        <f>'Cap Outlay Deprec 26'!F15</f>
        <v>0</v>
      </c>
      <c r="C3454" s="2" t="s">
        <v>569</v>
      </c>
      <c r="D3454" s="2" t="str">
        <f t="shared" si="52"/>
        <v>Error?</v>
      </c>
    </row>
    <row r="3455" spans="1:4" x14ac:dyDescent="0.2">
      <c r="A3455" s="10">
        <v>3394</v>
      </c>
      <c r="B3455" s="1832"/>
      <c r="D3455" s="2" t="str">
        <f t="shared" ref="D3455:D3518" si="53">IF(ISBLANK(B3455),"OK",IF(A3455-B3455=0,"OK","Error?"))</f>
        <v>OK</v>
      </c>
    </row>
    <row r="3456" spans="1:4" x14ac:dyDescent="0.2">
      <c r="A3456" s="10">
        <v>3395</v>
      </c>
      <c r="B3456" s="1832"/>
      <c r="D3456" s="2" t="str">
        <f t="shared" si="53"/>
        <v>OK</v>
      </c>
    </row>
    <row r="3457" spans="1:4" x14ac:dyDescent="0.2">
      <c r="A3457" s="10">
        <v>3396</v>
      </c>
      <c r="B3457" s="1832"/>
      <c r="D3457" s="2" t="str">
        <f t="shared" si="53"/>
        <v>OK</v>
      </c>
    </row>
    <row r="3458" spans="1:4" x14ac:dyDescent="0.2">
      <c r="A3458" s="10">
        <v>3397</v>
      </c>
      <c r="B3458" s="1832"/>
      <c r="D3458" s="2" t="str">
        <f t="shared" si="53"/>
        <v>OK</v>
      </c>
    </row>
    <row r="3459" spans="1:4" x14ac:dyDescent="0.2">
      <c r="A3459" s="5">
        <v>3398</v>
      </c>
      <c r="B3459" s="1832">
        <f>'Cap Outlay Deprec 26'!L15</f>
        <v>0</v>
      </c>
      <c r="C3459" s="2" t="s">
        <v>569</v>
      </c>
      <c r="D3459" s="2" t="str">
        <f t="shared" si="53"/>
        <v>Error?</v>
      </c>
    </row>
    <row r="3460" spans="1:4" x14ac:dyDescent="0.2">
      <c r="A3460" s="10">
        <v>3399</v>
      </c>
      <c r="B3460" s="1832"/>
      <c r="D3460" s="2" t="str">
        <f t="shared" si="53"/>
        <v>OK</v>
      </c>
    </row>
    <row r="3461" spans="1:4" x14ac:dyDescent="0.2">
      <c r="A3461" s="10">
        <v>3400</v>
      </c>
      <c r="B3461" s="1832"/>
      <c r="D3461" s="2" t="str">
        <f t="shared" si="53"/>
        <v>OK</v>
      </c>
    </row>
    <row r="3462" spans="1:4" x14ac:dyDescent="0.2">
      <c r="A3462" s="10">
        <v>3401</v>
      </c>
      <c r="B3462" s="1832"/>
      <c r="D3462" s="2" t="str">
        <f t="shared" si="53"/>
        <v>OK</v>
      </c>
    </row>
    <row r="3463" spans="1:4" x14ac:dyDescent="0.2">
      <c r="A3463" s="10">
        <v>3402</v>
      </c>
      <c r="B3463" s="1832"/>
      <c r="D3463" s="2" t="str">
        <f t="shared" si="53"/>
        <v>OK</v>
      </c>
    </row>
    <row r="3464" spans="1:4" x14ac:dyDescent="0.2">
      <c r="A3464" s="10">
        <v>3403</v>
      </c>
      <c r="B3464" s="1832"/>
      <c r="D3464" s="2" t="str">
        <f t="shared" si="53"/>
        <v>OK</v>
      </c>
    </row>
    <row r="3465" spans="1:4" x14ac:dyDescent="0.2">
      <c r="A3465" s="10">
        <v>3404</v>
      </c>
      <c r="B3465" s="1832"/>
      <c r="D3465" s="2" t="str">
        <f t="shared" si="53"/>
        <v>OK</v>
      </c>
    </row>
    <row r="3466" spans="1:4" x14ac:dyDescent="0.2">
      <c r="A3466" s="10">
        <v>3405</v>
      </c>
      <c r="B3466" s="1832"/>
      <c r="D3466" s="2" t="str">
        <f t="shared" si="53"/>
        <v>OK</v>
      </c>
    </row>
    <row r="3467" spans="1:4" x14ac:dyDescent="0.2">
      <c r="A3467" s="10">
        <v>3406</v>
      </c>
      <c r="B3467" s="1832"/>
      <c r="D3467" s="2" t="str">
        <f t="shared" si="53"/>
        <v>OK</v>
      </c>
    </row>
    <row r="3468" spans="1:4" x14ac:dyDescent="0.2">
      <c r="A3468" s="10">
        <v>3407</v>
      </c>
      <c r="B3468" s="1832"/>
      <c r="D3468" s="2" t="str">
        <f t="shared" si="53"/>
        <v>OK</v>
      </c>
    </row>
    <row r="3469" spans="1:4" x14ac:dyDescent="0.2">
      <c r="A3469" s="10">
        <v>3408</v>
      </c>
      <c r="B3469" s="1832"/>
      <c r="D3469" s="2" t="str">
        <f t="shared" si="53"/>
        <v>OK</v>
      </c>
    </row>
    <row r="3470" spans="1:4" x14ac:dyDescent="0.2">
      <c r="A3470" s="10">
        <v>3409</v>
      </c>
      <c r="B3470" s="1832"/>
      <c r="D3470" s="2" t="str">
        <f t="shared" si="53"/>
        <v>OK</v>
      </c>
    </row>
    <row r="3471" spans="1:4" x14ac:dyDescent="0.2">
      <c r="A3471" s="10">
        <v>3410</v>
      </c>
      <c r="B3471" s="1832"/>
      <c r="D3471" s="2" t="str">
        <f t="shared" si="53"/>
        <v>OK</v>
      </c>
    </row>
    <row r="3472" spans="1:4" x14ac:dyDescent="0.2">
      <c r="A3472" s="10">
        <v>3411</v>
      </c>
      <c r="B3472" s="1832"/>
      <c r="D3472" s="2" t="str">
        <f t="shared" si="53"/>
        <v>OK</v>
      </c>
    </row>
    <row r="3473" spans="1:4" x14ac:dyDescent="0.2">
      <c r="A3473" s="10">
        <v>3412</v>
      </c>
      <c r="B3473" s="1832"/>
      <c r="D3473" s="2" t="str">
        <f t="shared" si="53"/>
        <v>OK</v>
      </c>
    </row>
    <row r="3474" spans="1:4" x14ac:dyDescent="0.2">
      <c r="A3474" s="10">
        <v>3413</v>
      </c>
      <c r="B3474" s="1832"/>
      <c r="D3474" s="2" t="str">
        <f t="shared" si="53"/>
        <v>OK</v>
      </c>
    </row>
    <row r="3475" spans="1:4" x14ac:dyDescent="0.2">
      <c r="A3475" s="10">
        <v>3414</v>
      </c>
      <c r="B3475" s="1832"/>
      <c r="D3475" s="2" t="str">
        <f t="shared" si="53"/>
        <v>OK</v>
      </c>
    </row>
    <row r="3476" spans="1:4" x14ac:dyDescent="0.2">
      <c r="A3476" s="10">
        <v>3415</v>
      </c>
      <c r="B3476" s="1832"/>
      <c r="D3476" s="2" t="str">
        <f t="shared" si="53"/>
        <v>OK</v>
      </c>
    </row>
    <row r="3477" spans="1:4" x14ac:dyDescent="0.2">
      <c r="A3477" s="10">
        <v>3416</v>
      </c>
      <c r="B3477" s="1832"/>
      <c r="D3477" s="2" t="str">
        <f t="shared" si="53"/>
        <v>OK</v>
      </c>
    </row>
    <row r="3478" spans="1:4" x14ac:dyDescent="0.2">
      <c r="A3478" s="10">
        <v>3417</v>
      </c>
      <c r="B3478" s="1832"/>
      <c r="D3478" s="2" t="str">
        <f t="shared" si="53"/>
        <v>OK</v>
      </c>
    </row>
    <row r="3479" spans="1:4" x14ac:dyDescent="0.2">
      <c r="A3479" s="10">
        <v>3418</v>
      </c>
      <c r="B3479" s="1832"/>
      <c r="D3479" s="2" t="str">
        <f t="shared" si="53"/>
        <v>OK</v>
      </c>
    </row>
    <row r="3480" spans="1:4" x14ac:dyDescent="0.2">
      <c r="A3480" s="10">
        <v>3419</v>
      </c>
      <c r="B3480" s="1832"/>
      <c r="D3480" s="2" t="str">
        <f t="shared" si="53"/>
        <v>OK</v>
      </c>
    </row>
    <row r="3481" spans="1:4" x14ac:dyDescent="0.2">
      <c r="A3481" s="10">
        <v>3420</v>
      </c>
      <c r="B3481" s="1832"/>
      <c r="D3481" s="2" t="str">
        <f t="shared" si="53"/>
        <v>OK</v>
      </c>
    </row>
    <row r="3482" spans="1:4" x14ac:dyDescent="0.2">
      <c r="A3482" s="5">
        <v>3421</v>
      </c>
      <c r="B3482" s="1832">
        <f>'Expenditures 15-22'!C125</f>
        <v>0</v>
      </c>
      <c r="D3482" s="2" t="str">
        <f t="shared" si="53"/>
        <v>Error?</v>
      </c>
    </row>
    <row r="3483" spans="1:4" x14ac:dyDescent="0.2">
      <c r="A3483" s="5">
        <v>3422</v>
      </c>
      <c r="B3483" s="1832">
        <f>'Expenditures 15-22'!D125</f>
        <v>0</v>
      </c>
      <c r="D3483" s="2" t="str">
        <f t="shared" si="53"/>
        <v>Error?</v>
      </c>
    </row>
    <row r="3484" spans="1:4" x14ac:dyDescent="0.2">
      <c r="A3484" s="5">
        <v>3423</v>
      </c>
      <c r="B3484" s="1832">
        <f>'Expenditures 15-22'!E125</f>
        <v>0</v>
      </c>
      <c r="D3484" s="2" t="str">
        <f t="shared" si="53"/>
        <v>Error?</v>
      </c>
    </row>
    <row r="3485" spans="1:4" x14ac:dyDescent="0.2">
      <c r="A3485" s="5">
        <v>3424</v>
      </c>
      <c r="B3485" s="1832">
        <f>'Expenditures 15-22'!F125</f>
        <v>0</v>
      </c>
      <c r="D3485" s="2" t="str">
        <f t="shared" si="53"/>
        <v>Error?</v>
      </c>
    </row>
    <row r="3486" spans="1:4" x14ac:dyDescent="0.2">
      <c r="A3486" s="5">
        <v>3425</v>
      </c>
      <c r="B3486" s="1832">
        <f>'Expenditures 15-22'!G125</f>
        <v>0</v>
      </c>
      <c r="D3486" s="2" t="str">
        <f t="shared" si="53"/>
        <v>Error?</v>
      </c>
    </row>
    <row r="3487" spans="1:4" x14ac:dyDescent="0.2">
      <c r="A3487" s="5">
        <v>3426</v>
      </c>
      <c r="B3487" s="1832">
        <f>'Expenditures 15-22'!H125</f>
        <v>0</v>
      </c>
      <c r="D3487" s="2" t="str">
        <f t="shared" si="53"/>
        <v>Error?</v>
      </c>
    </row>
    <row r="3488" spans="1:4" x14ac:dyDescent="0.2">
      <c r="A3488" s="5">
        <v>3427</v>
      </c>
      <c r="B3488" s="1832">
        <f>'Expenditures 15-22'!K125</f>
        <v>0</v>
      </c>
      <c r="C3488" s="2" t="s">
        <v>569</v>
      </c>
      <c r="D3488" s="2" t="str">
        <f t="shared" si="53"/>
        <v>Error?</v>
      </c>
    </row>
    <row r="3489" spans="1:4" x14ac:dyDescent="0.2">
      <c r="A3489" s="10">
        <v>3428</v>
      </c>
      <c r="B3489" s="1832"/>
      <c r="D3489" s="2" t="str">
        <f t="shared" si="53"/>
        <v>OK</v>
      </c>
    </row>
    <row r="3490" spans="1:4" x14ac:dyDescent="0.2">
      <c r="A3490" s="5">
        <v>3429</v>
      </c>
      <c r="B3490" s="1832">
        <f>'Acct Summary 7-8'!E26</f>
        <v>0</v>
      </c>
      <c r="D3490" s="2" t="str">
        <f t="shared" si="53"/>
        <v>Error?</v>
      </c>
    </row>
    <row r="3491" spans="1:4" x14ac:dyDescent="0.2">
      <c r="A3491" s="10">
        <v>3430</v>
      </c>
      <c r="B3491" s="1832"/>
      <c r="D3491" s="2" t="str">
        <f t="shared" si="53"/>
        <v>OK</v>
      </c>
    </row>
    <row r="3492" spans="1:4" x14ac:dyDescent="0.2">
      <c r="A3492" s="5">
        <v>3431</v>
      </c>
      <c r="B3492" s="1832">
        <f>'Acct Summary 7-8'!G26</f>
        <v>0</v>
      </c>
      <c r="D3492" s="2" t="str">
        <f t="shared" si="53"/>
        <v>Error?</v>
      </c>
    </row>
    <row r="3493" spans="1:4" x14ac:dyDescent="0.2">
      <c r="A3493" s="5">
        <v>3432</v>
      </c>
      <c r="B3493" s="1832">
        <f>'Acct Summary 7-8'!H26</f>
        <v>0</v>
      </c>
      <c r="D3493" s="2" t="str">
        <f t="shared" si="53"/>
        <v>Error?</v>
      </c>
    </row>
    <row r="3494" spans="1:4" x14ac:dyDescent="0.2">
      <c r="A3494" s="10">
        <v>3433</v>
      </c>
      <c r="B3494" s="1832"/>
      <c r="D3494" s="2" t="str">
        <f t="shared" si="53"/>
        <v>OK</v>
      </c>
    </row>
    <row r="3495" spans="1:4" x14ac:dyDescent="0.2">
      <c r="A3495" s="10">
        <v>3434</v>
      </c>
      <c r="B3495" s="1832"/>
      <c r="D3495" s="2" t="str">
        <f t="shared" si="53"/>
        <v>OK</v>
      </c>
    </row>
    <row r="3496" spans="1:4" x14ac:dyDescent="0.2">
      <c r="A3496" s="10">
        <v>3435</v>
      </c>
      <c r="B3496" s="1832"/>
      <c r="D3496" s="2" t="str">
        <f t="shared" si="53"/>
        <v>OK</v>
      </c>
    </row>
    <row r="3497" spans="1:4" x14ac:dyDescent="0.2">
      <c r="A3497" s="10">
        <v>3436</v>
      </c>
      <c r="B3497" s="1832"/>
      <c r="D3497" s="2" t="str">
        <f t="shared" si="53"/>
        <v>OK</v>
      </c>
    </row>
    <row r="3498" spans="1:4" x14ac:dyDescent="0.2">
      <c r="A3498" s="10">
        <v>3437</v>
      </c>
      <c r="B3498" s="1832"/>
      <c r="D3498" s="2" t="str">
        <f t="shared" si="53"/>
        <v>OK</v>
      </c>
    </row>
    <row r="3499" spans="1:4" x14ac:dyDescent="0.2">
      <c r="A3499" s="10">
        <v>3438</v>
      </c>
      <c r="B3499" s="1832"/>
      <c r="D3499" s="2" t="str">
        <f t="shared" si="53"/>
        <v>OK</v>
      </c>
    </row>
    <row r="3500" spans="1:4" x14ac:dyDescent="0.2">
      <c r="A3500" s="10">
        <v>3439</v>
      </c>
      <c r="B3500" s="1832"/>
      <c r="D3500" s="2" t="str">
        <f t="shared" si="53"/>
        <v>OK</v>
      </c>
    </row>
    <row r="3501" spans="1:4" x14ac:dyDescent="0.2">
      <c r="A3501" s="10">
        <v>3440</v>
      </c>
      <c r="B3501" s="1832"/>
      <c r="D3501" s="2" t="str">
        <f t="shared" si="53"/>
        <v>OK</v>
      </c>
    </row>
    <row r="3502" spans="1:4" x14ac:dyDescent="0.2">
      <c r="A3502" s="10">
        <v>3441</v>
      </c>
      <c r="B3502" s="1832"/>
      <c r="D3502" s="2" t="str">
        <f t="shared" si="53"/>
        <v>OK</v>
      </c>
    </row>
    <row r="3503" spans="1:4" x14ac:dyDescent="0.2">
      <c r="A3503" s="10">
        <v>3442</v>
      </c>
      <c r="B3503" s="1832"/>
      <c r="D3503" s="2" t="str">
        <f t="shared" si="53"/>
        <v>OK</v>
      </c>
    </row>
    <row r="3504" spans="1:4" x14ac:dyDescent="0.2">
      <c r="A3504" s="10">
        <v>3443</v>
      </c>
      <c r="B3504" s="1832"/>
      <c r="D3504" s="2" t="str">
        <f t="shared" si="53"/>
        <v>OK</v>
      </c>
    </row>
    <row r="3505" spans="1:4" x14ac:dyDescent="0.2">
      <c r="A3505" s="10">
        <v>3444</v>
      </c>
      <c r="B3505" s="1832"/>
      <c r="D3505" s="2" t="str">
        <f t="shared" si="53"/>
        <v>OK</v>
      </c>
    </row>
    <row r="3506" spans="1:4" x14ac:dyDescent="0.2">
      <c r="A3506" s="10">
        <v>3445</v>
      </c>
      <c r="B3506" s="1832"/>
      <c r="D3506" s="2" t="str">
        <f t="shared" si="53"/>
        <v>OK</v>
      </c>
    </row>
    <row r="3507" spans="1:4" x14ac:dyDescent="0.2">
      <c r="A3507" s="10">
        <v>3446</v>
      </c>
      <c r="B3507" s="1832"/>
      <c r="D3507" s="2" t="str">
        <f t="shared" si="53"/>
        <v>OK</v>
      </c>
    </row>
    <row r="3508" spans="1:4" x14ac:dyDescent="0.2">
      <c r="A3508" s="10">
        <v>3447</v>
      </c>
      <c r="B3508" s="1832"/>
      <c r="D3508" s="2" t="str">
        <f t="shared" si="53"/>
        <v>OK</v>
      </c>
    </row>
    <row r="3509" spans="1:4" x14ac:dyDescent="0.2">
      <c r="A3509" s="10">
        <v>3448</v>
      </c>
      <c r="B3509" s="1832"/>
      <c r="D3509" s="2" t="str">
        <f t="shared" si="53"/>
        <v>OK</v>
      </c>
    </row>
    <row r="3510" spans="1:4" x14ac:dyDescent="0.2">
      <c r="A3510" s="10">
        <v>3449</v>
      </c>
      <c r="B3510" s="1832"/>
      <c r="D3510" s="2" t="str">
        <f t="shared" si="53"/>
        <v>OK</v>
      </c>
    </row>
    <row r="3511" spans="1:4" x14ac:dyDescent="0.2">
      <c r="A3511" s="10">
        <v>3450</v>
      </c>
      <c r="B3511" s="1832"/>
      <c r="D3511" s="2" t="str">
        <f t="shared" si="53"/>
        <v>OK</v>
      </c>
    </row>
    <row r="3512" spans="1:4" x14ac:dyDescent="0.2">
      <c r="A3512" s="10">
        <v>3451</v>
      </c>
      <c r="B3512" s="1832"/>
      <c r="D3512" s="2" t="str">
        <f t="shared" si="53"/>
        <v>OK</v>
      </c>
    </row>
    <row r="3513" spans="1:4" x14ac:dyDescent="0.2">
      <c r="A3513" s="10">
        <v>3452</v>
      </c>
      <c r="B3513" s="1832"/>
      <c r="D3513" s="2" t="str">
        <f t="shared" si="53"/>
        <v>OK</v>
      </c>
    </row>
    <row r="3514" spans="1:4" x14ac:dyDescent="0.2">
      <c r="A3514" s="10">
        <v>3453</v>
      </c>
      <c r="B3514" s="1832"/>
      <c r="D3514" s="2" t="str">
        <f t="shared" si="53"/>
        <v>OK</v>
      </c>
    </row>
    <row r="3515" spans="1:4" x14ac:dyDescent="0.2">
      <c r="A3515" s="10">
        <v>3454</v>
      </c>
      <c r="B3515" s="1832"/>
      <c r="D3515" s="2" t="str">
        <f t="shared" si="53"/>
        <v>OK</v>
      </c>
    </row>
    <row r="3516" spans="1:4" x14ac:dyDescent="0.2">
      <c r="A3516" s="10">
        <v>3455</v>
      </c>
      <c r="B3516" s="1832"/>
      <c r="D3516" s="2" t="str">
        <f t="shared" si="53"/>
        <v>OK</v>
      </c>
    </row>
    <row r="3517" spans="1:4" x14ac:dyDescent="0.2">
      <c r="A3517" s="10">
        <v>3456</v>
      </c>
      <c r="B3517" s="1832"/>
      <c r="D3517" s="2" t="str">
        <f t="shared" si="53"/>
        <v>OK</v>
      </c>
    </row>
    <row r="3518" spans="1:4" x14ac:dyDescent="0.2">
      <c r="A3518" s="10">
        <v>3457</v>
      </c>
      <c r="B3518" s="1832"/>
      <c r="D3518" s="2" t="str">
        <f t="shared" si="53"/>
        <v>OK</v>
      </c>
    </row>
    <row r="3519" spans="1:4" x14ac:dyDescent="0.2">
      <c r="A3519" s="5">
        <v>3458</v>
      </c>
      <c r="B3519" s="1832">
        <f>'Assets-Liab 5-6'!H6</f>
        <v>0</v>
      </c>
      <c r="D3519" s="2" t="str">
        <f t="shared" ref="D3519:D3582" si="54">IF(ISBLANK(B3519),"OK",IF(A3519-B3519=0,"OK","Error?"))</f>
        <v>Error?</v>
      </c>
    </row>
    <row r="3520" spans="1:4" x14ac:dyDescent="0.2">
      <c r="A3520" s="10">
        <v>3459</v>
      </c>
      <c r="B3520" s="1832"/>
      <c r="D3520" s="2" t="str">
        <f t="shared" si="54"/>
        <v>OK</v>
      </c>
    </row>
    <row r="3521" spans="1:5" x14ac:dyDescent="0.2">
      <c r="A3521" s="10">
        <v>3460</v>
      </c>
      <c r="B3521" s="1832"/>
      <c r="D3521" s="4" t="s">
        <v>1997</v>
      </c>
      <c r="E3521" s="4" t="s">
        <v>134</v>
      </c>
    </row>
    <row r="3522" spans="1:5" x14ac:dyDescent="0.2">
      <c r="A3522" s="10">
        <v>3461</v>
      </c>
      <c r="B3522" s="1832"/>
      <c r="D3522" s="4" t="s">
        <v>1997</v>
      </c>
      <c r="E3522" s="4" t="s">
        <v>134</v>
      </c>
    </row>
    <row r="3523" spans="1:5" x14ac:dyDescent="0.2">
      <c r="A3523" s="10">
        <v>3462</v>
      </c>
      <c r="B3523" s="1832"/>
      <c r="D3523" s="4" t="s">
        <v>1997</v>
      </c>
      <c r="E3523" s="4" t="s">
        <v>134</v>
      </c>
    </row>
    <row r="3524" spans="1:5" x14ac:dyDescent="0.2">
      <c r="A3524" s="10">
        <v>3463</v>
      </c>
      <c r="B3524" s="1832"/>
      <c r="D3524" s="4" t="s">
        <v>1997</v>
      </c>
      <c r="E3524" s="4" t="s">
        <v>134</v>
      </c>
    </row>
    <row r="3525" spans="1:5" x14ac:dyDescent="0.2">
      <c r="A3525" s="10">
        <v>3464</v>
      </c>
      <c r="B3525" s="1832"/>
      <c r="D3525" s="4" t="s">
        <v>1997</v>
      </c>
      <c r="E3525" s="4" t="s">
        <v>134</v>
      </c>
    </row>
    <row r="3526" spans="1:5" x14ac:dyDescent="0.2">
      <c r="A3526" s="10">
        <v>3465</v>
      </c>
      <c r="B3526" s="1832"/>
      <c r="D3526" s="4" t="s">
        <v>1997</v>
      </c>
      <c r="E3526" s="4" t="s">
        <v>134</v>
      </c>
    </row>
    <row r="3527" spans="1:5" x14ac:dyDescent="0.2">
      <c r="A3527" s="10">
        <v>3466</v>
      </c>
      <c r="B3527" s="1832"/>
      <c r="D3527" s="4" t="s">
        <v>1997</v>
      </c>
      <c r="E3527" s="4" t="s">
        <v>134</v>
      </c>
    </row>
    <row r="3528" spans="1:5" x14ac:dyDescent="0.2">
      <c r="A3528" s="10">
        <v>3467</v>
      </c>
      <c r="B3528" s="1832"/>
      <c r="D3528" s="4" t="s">
        <v>1997</v>
      </c>
      <c r="E3528" s="4" t="s">
        <v>134</v>
      </c>
    </row>
    <row r="3529" spans="1:5" x14ac:dyDescent="0.2">
      <c r="A3529" s="10">
        <v>3468</v>
      </c>
      <c r="B3529" s="1832"/>
      <c r="D3529" s="4" t="s">
        <v>1997</v>
      </c>
      <c r="E3529" s="4" t="s">
        <v>134</v>
      </c>
    </row>
    <row r="3530" spans="1:5" x14ac:dyDescent="0.2">
      <c r="A3530" s="5">
        <v>3469</v>
      </c>
      <c r="B3530" s="1832">
        <f>'Acct Summary 7-8'!C36</f>
        <v>0</v>
      </c>
      <c r="D3530" s="2" t="str">
        <f t="shared" si="54"/>
        <v>Error?</v>
      </c>
    </row>
    <row r="3531" spans="1:5" x14ac:dyDescent="0.2">
      <c r="A3531" s="5">
        <v>3470</v>
      </c>
      <c r="B3531" s="1832">
        <f>'Acct Summary 7-8'!D36</f>
        <v>0</v>
      </c>
      <c r="D3531" s="2" t="str">
        <f t="shared" si="54"/>
        <v>Error?</v>
      </c>
    </row>
    <row r="3532" spans="1:5" x14ac:dyDescent="0.2">
      <c r="A3532" s="5">
        <v>3471</v>
      </c>
      <c r="B3532" s="1832">
        <f>'Acct Summary 7-8'!F36</f>
        <v>0</v>
      </c>
      <c r="D3532" s="2" t="str">
        <f t="shared" si="54"/>
        <v>Error?</v>
      </c>
    </row>
    <row r="3533" spans="1:5" x14ac:dyDescent="0.2">
      <c r="A3533" s="5">
        <v>3472</v>
      </c>
      <c r="B3533" s="1832">
        <f>'Acct Summary 7-8'!G36</f>
        <v>0</v>
      </c>
      <c r="D3533" s="2" t="str">
        <f t="shared" si="54"/>
        <v>Error?</v>
      </c>
    </row>
    <row r="3534" spans="1:5" x14ac:dyDescent="0.2">
      <c r="A3534" s="5">
        <v>3473</v>
      </c>
      <c r="B3534" s="1832">
        <f>'Acct Summary 7-8'!H36</f>
        <v>0</v>
      </c>
      <c r="D3534" s="2" t="str">
        <f t="shared" si="54"/>
        <v>Error?</v>
      </c>
    </row>
    <row r="3535" spans="1:5" x14ac:dyDescent="0.2">
      <c r="A3535" s="10">
        <v>3474</v>
      </c>
      <c r="B3535" s="1832"/>
      <c r="D3535" s="2" t="str">
        <f t="shared" si="54"/>
        <v>OK</v>
      </c>
    </row>
    <row r="3536" spans="1:5" x14ac:dyDescent="0.2">
      <c r="A3536" s="10">
        <v>3475</v>
      </c>
      <c r="B3536" s="1832"/>
      <c r="D3536" s="2" t="str">
        <f t="shared" si="54"/>
        <v>OK</v>
      </c>
    </row>
    <row r="3537" spans="1:4" x14ac:dyDescent="0.2">
      <c r="A3537" s="10">
        <v>3476</v>
      </c>
      <c r="B3537" s="1832"/>
      <c r="D3537" s="2" t="str">
        <f t="shared" si="54"/>
        <v>OK</v>
      </c>
    </row>
    <row r="3538" spans="1:4" x14ac:dyDescent="0.2">
      <c r="A3538" s="10">
        <v>3477</v>
      </c>
      <c r="B3538" s="1832"/>
      <c r="D3538" s="2" t="str">
        <f t="shared" si="54"/>
        <v>OK</v>
      </c>
    </row>
    <row r="3539" spans="1:4" x14ac:dyDescent="0.2">
      <c r="A3539" s="10">
        <v>3478</v>
      </c>
      <c r="B3539" s="1832"/>
      <c r="D3539" s="2" t="str">
        <f t="shared" si="54"/>
        <v>OK</v>
      </c>
    </row>
    <row r="3540" spans="1:4" x14ac:dyDescent="0.2">
      <c r="A3540" s="10">
        <v>3479</v>
      </c>
      <c r="B3540" s="1832"/>
      <c r="D3540" s="2" t="str">
        <f t="shared" si="54"/>
        <v>OK</v>
      </c>
    </row>
    <row r="3541" spans="1:4" x14ac:dyDescent="0.2">
      <c r="A3541" s="10">
        <v>3480</v>
      </c>
      <c r="B3541" s="1832"/>
      <c r="D3541" s="2" t="str">
        <f t="shared" si="54"/>
        <v>OK</v>
      </c>
    </row>
    <row r="3542" spans="1:4" x14ac:dyDescent="0.2">
      <c r="A3542" s="10">
        <v>3481</v>
      </c>
      <c r="B3542" s="1832"/>
      <c r="D3542" s="2" t="str">
        <f t="shared" si="54"/>
        <v>OK</v>
      </c>
    </row>
    <row r="3543" spans="1:4" x14ac:dyDescent="0.2">
      <c r="A3543" s="10">
        <v>3482</v>
      </c>
      <c r="B3543" s="1832"/>
      <c r="D3543" s="2" t="str">
        <f t="shared" si="54"/>
        <v>OK</v>
      </c>
    </row>
    <row r="3544" spans="1:4" x14ac:dyDescent="0.2">
      <c r="A3544" s="10">
        <v>3483</v>
      </c>
      <c r="B3544" s="1832"/>
      <c r="D3544" s="2" t="str">
        <f t="shared" si="54"/>
        <v>OK</v>
      </c>
    </row>
    <row r="3545" spans="1:4" x14ac:dyDescent="0.2">
      <c r="A3545" s="10">
        <v>3484</v>
      </c>
      <c r="B3545" s="1832"/>
      <c r="D3545" s="2" t="str">
        <f t="shared" si="54"/>
        <v>OK</v>
      </c>
    </row>
    <row r="3546" spans="1:4" x14ac:dyDescent="0.2">
      <c r="A3546" s="5">
        <v>3485</v>
      </c>
      <c r="B3546" s="1832">
        <f>'Assets-Liab 5-6'!K4</f>
        <v>185829</v>
      </c>
      <c r="D3546" s="2" t="str">
        <f t="shared" si="54"/>
        <v>Error?</v>
      </c>
    </row>
    <row r="3547" spans="1:4" x14ac:dyDescent="0.2">
      <c r="A3547" s="10">
        <v>3486</v>
      </c>
      <c r="B3547" s="1832"/>
      <c r="D3547" s="2" t="str">
        <f t="shared" si="54"/>
        <v>OK</v>
      </c>
    </row>
    <row r="3548" spans="1:4" x14ac:dyDescent="0.2">
      <c r="A3548" s="5">
        <v>3487</v>
      </c>
      <c r="B3548" s="1832">
        <f>'Assets-Liab 5-6'!K6</f>
        <v>0</v>
      </c>
      <c r="D3548" s="2" t="str">
        <f t="shared" si="54"/>
        <v>Error?</v>
      </c>
    </row>
    <row r="3549" spans="1:4" x14ac:dyDescent="0.2">
      <c r="A3549" s="5">
        <v>3488</v>
      </c>
      <c r="B3549" s="1832">
        <f>'Assets-Liab 5-6'!K10</f>
        <v>0</v>
      </c>
      <c r="D3549" s="2" t="str">
        <f t="shared" si="54"/>
        <v>Error?</v>
      </c>
    </row>
    <row r="3550" spans="1:4" x14ac:dyDescent="0.2">
      <c r="A3550" s="5">
        <v>3489</v>
      </c>
      <c r="B3550" s="1832">
        <f>'Assets-Liab 5-6'!K5</f>
        <v>0</v>
      </c>
      <c r="D3550" s="2" t="str">
        <f t="shared" si="54"/>
        <v>Error?</v>
      </c>
    </row>
    <row r="3551" spans="1:4" x14ac:dyDescent="0.2">
      <c r="A3551" s="5">
        <v>3490</v>
      </c>
      <c r="B3551" s="1832">
        <f>'Assets-Liab 5-6'!K12</f>
        <v>0</v>
      </c>
      <c r="D3551" s="2" t="str">
        <f t="shared" si="54"/>
        <v>Error?</v>
      </c>
    </row>
    <row r="3552" spans="1:4" x14ac:dyDescent="0.2">
      <c r="A3552" s="5">
        <v>3491</v>
      </c>
      <c r="B3552" s="1832">
        <f>'Assets-Liab 5-6'!K13</f>
        <v>185829</v>
      </c>
      <c r="C3552" s="2" t="s">
        <v>569</v>
      </c>
      <c r="D3552" s="2" t="str">
        <f t="shared" si="54"/>
        <v>Error?</v>
      </c>
    </row>
    <row r="3553" spans="1:4" x14ac:dyDescent="0.2">
      <c r="A3553" s="10">
        <v>3492</v>
      </c>
      <c r="B3553" s="1832"/>
      <c r="D3553" s="2" t="str">
        <f t="shared" si="54"/>
        <v>OK</v>
      </c>
    </row>
    <row r="3554" spans="1:4" x14ac:dyDescent="0.2">
      <c r="A3554" s="10">
        <v>3493</v>
      </c>
      <c r="B3554" s="1832"/>
      <c r="D3554" s="2" t="str">
        <f t="shared" si="54"/>
        <v>OK</v>
      </c>
    </row>
    <row r="3555" spans="1:4" x14ac:dyDescent="0.2">
      <c r="A3555" s="10">
        <v>3494</v>
      </c>
      <c r="B3555" s="1832"/>
      <c r="D3555" s="2" t="str">
        <f t="shared" si="54"/>
        <v>OK</v>
      </c>
    </row>
    <row r="3556" spans="1:4" x14ac:dyDescent="0.2">
      <c r="A3556" s="10">
        <v>3495</v>
      </c>
      <c r="B3556" s="1832"/>
      <c r="D3556" s="2" t="str">
        <f t="shared" si="54"/>
        <v>OK</v>
      </c>
    </row>
    <row r="3557" spans="1:4" x14ac:dyDescent="0.2">
      <c r="A3557" s="10">
        <v>3496</v>
      </c>
      <c r="B3557" s="1832"/>
      <c r="D3557" s="2" t="str">
        <f t="shared" si="54"/>
        <v>OK</v>
      </c>
    </row>
    <row r="3558" spans="1:4" x14ac:dyDescent="0.2">
      <c r="A3558" s="10">
        <v>3497</v>
      </c>
      <c r="B3558" s="1832"/>
      <c r="D3558" s="2" t="str">
        <f t="shared" si="54"/>
        <v>OK</v>
      </c>
    </row>
    <row r="3559" spans="1:4" x14ac:dyDescent="0.2">
      <c r="A3559" s="10">
        <v>3498</v>
      </c>
      <c r="B3559" s="1832"/>
      <c r="D3559" s="2" t="str">
        <f t="shared" si="54"/>
        <v>OK</v>
      </c>
    </row>
    <row r="3560" spans="1:4" x14ac:dyDescent="0.2">
      <c r="A3560" s="10">
        <v>3499</v>
      </c>
      <c r="B3560" s="1832"/>
      <c r="D3560" s="2" t="str">
        <f t="shared" si="54"/>
        <v>OK</v>
      </c>
    </row>
    <row r="3561" spans="1:4" x14ac:dyDescent="0.2">
      <c r="A3561" s="5">
        <v>3500</v>
      </c>
      <c r="B3561" s="1832">
        <f>'Assets-Liab 5-6'!K31</f>
        <v>0</v>
      </c>
      <c r="D3561" s="2" t="str">
        <f t="shared" si="54"/>
        <v>Error?</v>
      </c>
    </row>
    <row r="3562" spans="1:4" x14ac:dyDescent="0.2">
      <c r="A3562" s="5">
        <v>3501</v>
      </c>
      <c r="B3562" s="1832">
        <f>'Assets-Liab 5-6'!K32</f>
        <v>0</v>
      </c>
      <c r="D3562" s="2" t="str">
        <f t="shared" si="54"/>
        <v>Error?</v>
      </c>
    </row>
    <row r="3563" spans="1:4" x14ac:dyDescent="0.2">
      <c r="A3563" s="10">
        <v>3502</v>
      </c>
      <c r="B3563" s="1832"/>
      <c r="D3563" s="2" t="str">
        <f t="shared" si="54"/>
        <v>OK</v>
      </c>
    </row>
    <row r="3564" spans="1:4" x14ac:dyDescent="0.2">
      <c r="A3564" s="10">
        <v>3503</v>
      </c>
      <c r="B3564" s="1832"/>
      <c r="D3564" s="2" t="str">
        <f t="shared" si="54"/>
        <v>OK</v>
      </c>
    </row>
    <row r="3565" spans="1:4" x14ac:dyDescent="0.2">
      <c r="A3565" s="5">
        <v>3504</v>
      </c>
      <c r="B3565" s="1832">
        <f>'Assets-Liab 5-6'!K34</f>
        <v>0</v>
      </c>
      <c r="C3565" s="2" t="s">
        <v>569</v>
      </c>
      <c r="D3565" s="2" t="str">
        <f t="shared" si="54"/>
        <v>Error?</v>
      </c>
    </row>
    <row r="3566" spans="1:4" x14ac:dyDescent="0.2">
      <c r="A3566" s="5">
        <v>3505</v>
      </c>
      <c r="B3566" s="1832">
        <f>'Assets-Liab 5-6'!K38</f>
        <v>0</v>
      </c>
      <c r="D3566" s="2" t="str">
        <f t="shared" si="54"/>
        <v>Error?</v>
      </c>
    </row>
    <row r="3567" spans="1:4" x14ac:dyDescent="0.2">
      <c r="A3567" s="5">
        <v>3506</v>
      </c>
      <c r="B3567" s="1832">
        <f>'Assets-Liab 5-6'!K39</f>
        <v>185829</v>
      </c>
      <c r="D3567" s="2" t="str">
        <f t="shared" si="54"/>
        <v>Error?</v>
      </c>
    </row>
    <row r="3568" spans="1:4" x14ac:dyDescent="0.2">
      <c r="A3568" s="5">
        <v>3507</v>
      </c>
      <c r="B3568" s="1832">
        <f>'Assets-Liab 5-6'!K41</f>
        <v>185829</v>
      </c>
      <c r="C3568" s="2" t="s">
        <v>569</v>
      </c>
      <c r="D3568" s="2" t="str">
        <f t="shared" si="54"/>
        <v>Error?</v>
      </c>
    </row>
    <row r="3569" spans="1:4" x14ac:dyDescent="0.2">
      <c r="A3569" s="5">
        <v>3508</v>
      </c>
      <c r="B3569" s="1832">
        <f>'Acct Summary 7-8'!K4</f>
        <v>45373</v>
      </c>
      <c r="C3569" s="2" t="s">
        <v>569</v>
      </c>
      <c r="D3569" s="2" t="str">
        <f t="shared" si="54"/>
        <v>Error?</v>
      </c>
    </row>
    <row r="3570" spans="1:4" x14ac:dyDescent="0.2">
      <c r="A3570" s="5">
        <v>3509</v>
      </c>
      <c r="B3570" s="1832">
        <f>'Acct Summary 7-8'!K6</f>
        <v>0</v>
      </c>
      <c r="C3570" s="2" t="s">
        <v>569</v>
      </c>
      <c r="D3570" s="2" t="str">
        <f t="shared" si="54"/>
        <v>Error?</v>
      </c>
    </row>
    <row r="3571" spans="1:4" x14ac:dyDescent="0.2">
      <c r="A3571" s="5">
        <v>3510</v>
      </c>
      <c r="B3571" s="1832">
        <f>'Acct Summary 7-8'!K8</f>
        <v>45373</v>
      </c>
      <c r="C3571" s="2" t="s">
        <v>569</v>
      </c>
      <c r="D3571" s="2" t="str">
        <f t="shared" si="54"/>
        <v>Error?</v>
      </c>
    </row>
    <row r="3572" spans="1:4" x14ac:dyDescent="0.2">
      <c r="A3572" s="5">
        <v>3511</v>
      </c>
      <c r="B3572" s="1832">
        <f>'Acct Summary 7-8'!K13</f>
        <v>28561</v>
      </c>
      <c r="C3572" s="2" t="s">
        <v>569</v>
      </c>
      <c r="D3572" s="2" t="str">
        <f t="shared" si="54"/>
        <v>Error?</v>
      </c>
    </row>
    <row r="3573" spans="1:4" x14ac:dyDescent="0.2">
      <c r="A3573" s="5">
        <v>3512</v>
      </c>
      <c r="B3573" s="1832">
        <f>'Acct Summary 7-8'!K15</f>
        <v>0</v>
      </c>
      <c r="C3573" s="2" t="s">
        <v>569</v>
      </c>
      <c r="D3573" s="2" t="str">
        <f t="shared" si="54"/>
        <v>Error?</v>
      </c>
    </row>
    <row r="3574" spans="1:4" x14ac:dyDescent="0.2">
      <c r="A3574" s="5">
        <v>3513</v>
      </c>
      <c r="B3574" s="1832">
        <f>'Acct Summary 7-8'!K16</f>
        <v>0</v>
      </c>
      <c r="C3574" s="2" t="s">
        <v>569</v>
      </c>
      <c r="D3574" s="2" t="str">
        <f t="shared" si="54"/>
        <v>Error?</v>
      </c>
    </row>
    <row r="3575" spans="1:4" x14ac:dyDescent="0.2">
      <c r="A3575" s="5">
        <v>3514</v>
      </c>
      <c r="B3575" s="1832">
        <f>'Acct Summary 7-8'!K17</f>
        <v>28561</v>
      </c>
      <c r="C3575" s="2" t="s">
        <v>569</v>
      </c>
      <c r="D3575" s="2" t="str">
        <f t="shared" si="54"/>
        <v>Error?</v>
      </c>
    </row>
    <row r="3576" spans="1:4" x14ac:dyDescent="0.2">
      <c r="A3576" s="5">
        <v>3515</v>
      </c>
      <c r="B3576" s="1832">
        <f>'Acct Summary 7-8'!K20</f>
        <v>16812</v>
      </c>
      <c r="C3576" s="2" t="s">
        <v>569</v>
      </c>
      <c r="D3576" s="2" t="str">
        <f t="shared" si="54"/>
        <v>Error?</v>
      </c>
    </row>
    <row r="3577" spans="1:4" x14ac:dyDescent="0.2">
      <c r="A3577" s="5">
        <v>3516</v>
      </c>
      <c r="B3577" s="1832">
        <f>'Acct Summary 7-8'!K26</f>
        <v>0</v>
      </c>
      <c r="D3577" s="2" t="str">
        <f t="shared" si="54"/>
        <v>Error?</v>
      </c>
    </row>
    <row r="3578" spans="1:4" x14ac:dyDescent="0.2">
      <c r="A3578" s="5">
        <v>3517</v>
      </c>
      <c r="B3578" s="1832">
        <f>'Acct Summary 7-8'!K28</f>
        <v>0</v>
      </c>
      <c r="D3578" s="2" t="str">
        <f t="shared" si="54"/>
        <v>Error?</v>
      </c>
    </row>
    <row r="3579" spans="1:4" x14ac:dyDescent="0.2">
      <c r="A3579" s="5">
        <v>3518</v>
      </c>
      <c r="B3579" s="1832">
        <f>'Acct Summary 7-8'!K33</f>
        <v>0</v>
      </c>
      <c r="D3579" s="2" t="str">
        <f t="shared" si="54"/>
        <v>Error?</v>
      </c>
    </row>
    <row r="3580" spans="1:4" x14ac:dyDescent="0.2">
      <c r="A3580" s="5">
        <v>3519</v>
      </c>
      <c r="B3580" s="1832">
        <f>'Acct Summary 7-8'!K34</f>
        <v>0</v>
      </c>
      <c r="D3580" s="2" t="str">
        <f t="shared" si="54"/>
        <v>Error?</v>
      </c>
    </row>
    <row r="3581" spans="1:4" x14ac:dyDescent="0.2">
      <c r="A3581" s="5">
        <v>3520</v>
      </c>
      <c r="B3581" s="1832">
        <f>'Acct Summary 7-8'!K35</f>
        <v>0</v>
      </c>
      <c r="D3581" s="2" t="str">
        <f t="shared" si="54"/>
        <v>Error?</v>
      </c>
    </row>
    <row r="3582" spans="1:4" x14ac:dyDescent="0.2">
      <c r="A3582" s="5">
        <v>3521</v>
      </c>
      <c r="B3582" s="1832">
        <f>'Acct Summary 7-8'!K36</f>
        <v>0</v>
      </c>
      <c r="D3582" s="2" t="str">
        <f t="shared" si="54"/>
        <v>Error?</v>
      </c>
    </row>
    <row r="3583" spans="1:4" x14ac:dyDescent="0.2">
      <c r="A3583" s="5">
        <v>3522</v>
      </c>
      <c r="B3583" s="1832">
        <f>'Acct Summary 7-8'!K43</f>
        <v>0</v>
      </c>
      <c r="D3583" s="2" t="str">
        <f t="shared" ref="D3583:D3646" si="55">IF(ISBLANK(B3583),"OK",IF(A3583-B3583=0,"OK","Error?"))</f>
        <v>Error?</v>
      </c>
    </row>
    <row r="3584" spans="1:4" x14ac:dyDescent="0.2">
      <c r="A3584" s="5">
        <v>3523</v>
      </c>
      <c r="B3584" s="1832">
        <f>'Acct Summary 7-8'!K44</f>
        <v>0</v>
      </c>
      <c r="C3584" s="2" t="s">
        <v>569</v>
      </c>
      <c r="D3584" s="2" t="str">
        <f t="shared" si="55"/>
        <v>Error?</v>
      </c>
    </row>
    <row r="3585" spans="1:4" x14ac:dyDescent="0.2">
      <c r="A3585" s="12">
        <v>3524</v>
      </c>
      <c r="B3585" s="1832">
        <f>'Acct Summary 7-8'!K75</f>
        <v>0</v>
      </c>
      <c r="D3585" s="2" t="str">
        <f t="shared" si="55"/>
        <v>Error?</v>
      </c>
    </row>
    <row r="3586" spans="1:4" x14ac:dyDescent="0.2">
      <c r="A3586" s="5">
        <v>3525</v>
      </c>
      <c r="B3586" s="1832">
        <f>'Acct Summary 7-8'!K76</f>
        <v>0</v>
      </c>
      <c r="C3586" s="2" t="s">
        <v>569</v>
      </c>
      <c r="D3586" s="2" t="str">
        <f t="shared" si="55"/>
        <v>Error?</v>
      </c>
    </row>
    <row r="3587" spans="1:4" x14ac:dyDescent="0.2">
      <c r="A3587" s="5">
        <v>3526</v>
      </c>
      <c r="B3587" s="1832">
        <f>'Acct Summary 7-8'!K77</f>
        <v>0</v>
      </c>
      <c r="C3587" s="2" t="s">
        <v>569</v>
      </c>
      <c r="D3587" s="2" t="str">
        <f t="shared" si="55"/>
        <v>Error?</v>
      </c>
    </row>
    <row r="3588" spans="1:4" x14ac:dyDescent="0.2">
      <c r="A3588" s="5">
        <v>3527</v>
      </c>
      <c r="B3588" s="1832">
        <f>'Acct Summary 7-8'!K78</f>
        <v>16812</v>
      </c>
      <c r="C3588" s="2" t="s">
        <v>569</v>
      </c>
      <c r="D3588" s="2" t="str">
        <f t="shared" si="55"/>
        <v>Error?</v>
      </c>
    </row>
    <row r="3589" spans="1:4" x14ac:dyDescent="0.2">
      <c r="A3589" s="5">
        <v>3528</v>
      </c>
      <c r="B3589" s="1832">
        <f>'Acct Summary 7-8'!K79</f>
        <v>169017</v>
      </c>
      <c r="D3589" s="2" t="str">
        <f t="shared" si="55"/>
        <v>Error?</v>
      </c>
    </row>
    <row r="3590" spans="1:4" x14ac:dyDescent="0.2">
      <c r="A3590" s="5">
        <v>3529</v>
      </c>
      <c r="B3590" s="1832">
        <f>'Acct Summary 7-8'!K80</f>
        <v>0</v>
      </c>
      <c r="D3590" s="2" t="str">
        <f t="shared" si="55"/>
        <v>Error?</v>
      </c>
    </row>
    <row r="3591" spans="1:4" x14ac:dyDescent="0.2">
      <c r="A3591" s="5">
        <v>3530</v>
      </c>
      <c r="B3591" s="1832">
        <f>'Acct Summary 7-8'!K81</f>
        <v>185829</v>
      </c>
      <c r="C3591" s="2" t="s">
        <v>569</v>
      </c>
      <c r="D3591" s="2" t="str">
        <f t="shared" si="55"/>
        <v>Error?</v>
      </c>
    </row>
    <row r="3592" spans="1:4" x14ac:dyDescent="0.2">
      <c r="A3592" s="10">
        <v>3531</v>
      </c>
      <c r="B3592" s="1832"/>
      <c r="D3592" s="2" t="str">
        <f t="shared" si="55"/>
        <v>OK</v>
      </c>
    </row>
    <row r="3593" spans="1:4" x14ac:dyDescent="0.2">
      <c r="A3593" s="10">
        <v>3532</v>
      </c>
      <c r="B3593" s="1832"/>
      <c r="D3593" s="2" t="str">
        <f t="shared" si="55"/>
        <v>OK</v>
      </c>
    </row>
    <row r="3594" spans="1:4" x14ac:dyDescent="0.2">
      <c r="A3594" s="10">
        <v>3533</v>
      </c>
      <c r="B3594" s="1832"/>
      <c r="D3594" s="2" t="str">
        <f t="shared" si="55"/>
        <v>OK</v>
      </c>
    </row>
    <row r="3595" spans="1:4" x14ac:dyDescent="0.2">
      <c r="A3595" s="10">
        <v>3534</v>
      </c>
      <c r="B3595" s="1832"/>
      <c r="D3595" s="2" t="str">
        <f t="shared" si="55"/>
        <v>OK</v>
      </c>
    </row>
    <row r="3596" spans="1:4" x14ac:dyDescent="0.2">
      <c r="A3596" s="10">
        <v>3535</v>
      </c>
      <c r="B3596" s="1832"/>
      <c r="D3596" s="2" t="str">
        <f t="shared" si="55"/>
        <v>OK</v>
      </c>
    </row>
    <row r="3597" spans="1:4" x14ac:dyDescent="0.2">
      <c r="A3597" s="10">
        <v>3536</v>
      </c>
      <c r="B3597" s="1832"/>
      <c r="D3597" s="2" t="str">
        <f t="shared" si="55"/>
        <v>OK</v>
      </c>
    </row>
    <row r="3598" spans="1:4" x14ac:dyDescent="0.2">
      <c r="A3598" s="10">
        <v>3537</v>
      </c>
      <c r="B3598" s="1832"/>
      <c r="D3598" s="2" t="str">
        <f t="shared" si="55"/>
        <v>OK</v>
      </c>
    </row>
    <row r="3599" spans="1:4" x14ac:dyDescent="0.2">
      <c r="A3599" s="10">
        <v>3538</v>
      </c>
      <c r="B3599" s="1832"/>
      <c r="D3599" s="2" t="str">
        <f t="shared" si="55"/>
        <v>OK</v>
      </c>
    </row>
    <row r="3600" spans="1:4" x14ac:dyDescent="0.2">
      <c r="A3600" s="10">
        <v>3539</v>
      </c>
      <c r="B3600" s="1832"/>
      <c r="D3600" s="2" t="str">
        <f t="shared" si="55"/>
        <v>OK</v>
      </c>
    </row>
    <row r="3601" spans="1:4" x14ac:dyDescent="0.2">
      <c r="A3601" s="10">
        <v>3540</v>
      </c>
      <c r="B3601" s="1832"/>
      <c r="D3601" s="2" t="str">
        <f t="shared" si="55"/>
        <v>OK</v>
      </c>
    </row>
    <row r="3602" spans="1:4" x14ac:dyDescent="0.2">
      <c r="A3602" s="10">
        <v>3541</v>
      </c>
      <c r="B3602" s="1832"/>
      <c r="D3602" s="2" t="str">
        <f t="shared" si="55"/>
        <v>OK</v>
      </c>
    </row>
    <row r="3603" spans="1:4" x14ac:dyDescent="0.2">
      <c r="A3603" s="10">
        <v>3542</v>
      </c>
      <c r="B3603" s="1832"/>
      <c r="D3603" s="2" t="str">
        <f t="shared" si="55"/>
        <v>OK</v>
      </c>
    </row>
    <row r="3604" spans="1:4" x14ac:dyDescent="0.2">
      <c r="A3604" s="10">
        <v>3543</v>
      </c>
      <c r="B3604" s="1832"/>
      <c r="D3604" s="2" t="str">
        <f t="shared" si="55"/>
        <v>OK</v>
      </c>
    </row>
    <row r="3605" spans="1:4" x14ac:dyDescent="0.2">
      <c r="A3605" s="10">
        <v>3544</v>
      </c>
      <c r="B3605" s="1832"/>
      <c r="D3605" s="2" t="str">
        <f t="shared" si="55"/>
        <v>OK</v>
      </c>
    </row>
    <row r="3606" spans="1:4" x14ac:dyDescent="0.2">
      <c r="A3606" s="10">
        <v>3545</v>
      </c>
      <c r="B3606" s="1832"/>
      <c r="D3606" s="2" t="str">
        <f t="shared" si="55"/>
        <v>OK</v>
      </c>
    </row>
    <row r="3607" spans="1:4" x14ac:dyDescent="0.2">
      <c r="A3607" s="10">
        <v>3546</v>
      </c>
      <c r="B3607" s="1832"/>
      <c r="D3607" s="2" t="str">
        <f t="shared" si="55"/>
        <v>OK</v>
      </c>
    </row>
    <row r="3608" spans="1:4" x14ac:dyDescent="0.2">
      <c r="A3608" s="10">
        <v>3547</v>
      </c>
      <c r="B3608" s="1832"/>
      <c r="D3608" s="2" t="str">
        <f t="shared" si="55"/>
        <v>OK</v>
      </c>
    </row>
    <row r="3609" spans="1:4" x14ac:dyDescent="0.2">
      <c r="A3609" s="10">
        <v>3548</v>
      </c>
      <c r="B3609" s="1832"/>
      <c r="D3609" s="2" t="str">
        <f t="shared" si="55"/>
        <v>OK</v>
      </c>
    </row>
    <row r="3610" spans="1:4" x14ac:dyDescent="0.2">
      <c r="A3610" s="10">
        <v>3549</v>
      </c>
      <c r="B3610" s="1832"/>
      <c r="D3610" s="2" t="str">
        <f t="shared" si="55"/>
        <v>OK</v>
      </c>
    </row>
    <row r="3611" spans="1:4" x14ac:dyDescent="0.2">
      <c r="A3611" s="10">
        <v>3550</v>
      </c>
      <c r="B3611" s="1832"/>
      <c r="D3611" s="2" t="str">
        <f t="shared" si="55"/>
        <v>OK</v>
      </c>
    </row>
    <row r="3612" spans="1:4" x14ac:dyDescent="0.2">
      <c r="A3612" s="10">
        <v>3551</v>
      </c>
      <c r="B3612" s="1832"/>
      <c r="D3612" s="2" t="str">
        <f t="shared" si="55"/>
        <v>OK</v>
      </c>
    </row>
    <row r="3613" spans="1:4" x14ac:dyDescent="0.2">
      <c r="A3613" s="10">
        <v>3552</v>
      </c>
      <c r="B3613" s="1832"/>
      <c r="D3613" s="2" t="str">
        <f t="shared" si="55"/>
        <v>OK</v>
      </c>
    </row>
    <row r="3614" spans="1:4" x14ac:dyDescent="0.2">
      <c r="A3614" s="10">
        <v>3553</v>
      </c>
      <c r="B3614" s="1832"/>
      <c r="D3614" s="2" t="str">
        <f t="shared" si="55"/>
        <v>OK</v>
      </c>
    </row>
    <row r="3615" spans="1:4" x14ac:dyDescent="0.2">
      <c r="A3615" s="10">
        <v>3554</v>
      </c>
      <c r="B3615" s="1832"/>
      <c r="D3615" s="2" t="str">
        <f t="shared" si="55"/>
        <v>OK</v>
      </c>
    </row>
    <row r="3616" spans="1:4" x14ac:dyDescent="0.2">
      <c r="A3616" s="10">
        <v>3555</v>
      </c>
      <c r="B3616" s="1832"/>
      <c r="D3616" s="2" t="str">
        <f t="shared" si="55"/>
        <v>OK</v>
      </c>
    </row>
    <row r="3617" spans="1:4" x14ac:dyDescent="0.2">
      <c r="A3617" s="5">
        <v>3556</v>
      </c>
      <c r="B3617" s="1832">
        <f>'Expenditures 15-22'!C348</f>
        <v>0</v>
      </c>
      <c r="D3617" s="2" t="str">
        <f t="shared" si="55"/>
        <v>Error?</v>
      </c>
    </row>
    <row r="3618" spans="1:4" x14ac:dyDescent="0.2">
      <c r="A3618" s="5">
        <v>3557</v>
      </c>
      <c r="B3618" s="1832">
        <f>'Expenditures 15-22'!C349</f>
        <v>0</v>
      </c>
      <c r="D3618" s="2" t="str">
        <f t="shared" si="55"/>
        <v>Error?</v>
      </c>
    </row>
    <row r="3619" spans="1:4" x14ac:dyDescent="0.2">
      <c r="A3619" s="5">
        <v>3558</v>
      </c>
      <c r="B3619" s="1832">
        <f>'Expenditures 15-22'!C350</f>
        <v>0</v>
      </c>
      <c r="C3619" s="2" t="s">
        <v>569</v>
      </c>
      <c r="D3619" s="2" t="str">
        <f t="shared" si="55"/>
        <v>Error?</v>
      </c>
    </row>
    <row r="3620" spans="1:4" x14ac:dyDescent="0.2">
      <c r="A3620" s="5">
        <v>3559</v>
      </c>
      <c r="B3620" s="1832">
        <f>'Expenditures 15-22'!C351</f>
        <v>0</v>
      </c>
      <c r="D3620" s="2" t="str">
        <f t="shared" si="55"/>
        <v>Error?</v>
      </c>
    </row>
    <row r="3621" spans="1:4" x14ac:dyDescent="0.2">
      <c r="A3621" s="5">
        <v>3560</v>
      </c>
      <c r="B3621" s="1832">
        <f>'Expenditures 15-22'!C352</f>
        <v>0</v>
      </c>
      <c r="C3621" s="2" t="s">
        <v>569</v>
      </c>
      <c r="D3621" s="2" t="str">
        <f t="shared" si="55"/>
        <v>Error?</v>
      </c>
    </row>
    <row r="3622" spans="1:4" x14ac:dyDescent="0.2">
      <c r="A3622" s="5">
        <v>3561</v>
      </c>
      <c r="B3622" s="1832">
        <f>'Expenditures 15-22'!C367</f>
        <v>0</v>
      </c>
      <c r="C3622" s="2" t="s">
        <v>569</v>
      </c>
      <c r="D3622" s="2" t="str">
        <f t="shared" si="55"/>
        <v>Error?</v>
      </c>
    </row>
    <row r="3623" spans="1:4" x14ac:dyDescent="0.2">
      <c r="A3623" s="10">
        <v>3562</v>
      </c>
      <c r="B3623" s="1832"/>
      <c r="D3623" s="2" t="str">
        <f t="shared" si="55"/>
        <v>OK</v>
      </c>
    </row>
    <row r="3624" spans="1:4" x14ac:dyDescent="0.2">
      <c r="A3624" s="5">
        <v>3563</v>
      </c>
      <c r="B3624" s="1832">
        <f>'Expenditures 15-22'!D348</f>
        <v>0</v>
      </c>
      <c r="D3624" s="2" t="str">
        <f t="shared" si="55"/>
        <v>Error?</v>
      </c>
    </row>
    <row r="3625" spans="1:4" x14ac:dyDescent="0.2">
      <c r="A3625" s="5">
        <v>3564</v>
      </c>
      <c r="B3625" s="1832">
        <f>'Expenditures 15-22'!D349</f>
        <v>0</v>
      </c>
      <c r="D3625" s="2" t="str">
        <f t="shared" si="55"/>
        <v>Error?</v>
      </c>
    </row>
    <row r="3626" spans="1:4" x14ac:dyDescent="0.2">
      <c r="A3626" s="5">
        <v>3565</v>
      </c>
      <c r="B3626" s="1832">
        <f>'Expenditures 15-22'!D350</f>
        <v>0</v>
      </c>
      <c r="C3626" s="2" t="s">
        <v>569</v>
      </c>
      <c r="D3626" s="2" t="str">
        <f t="shared" si="55"/>
        <v>Error?</v>
      </c>
    </row>
    <row r="3627" spans="1:4" x14ac:dyDescent="0.2">
      <c r="A3627" s="5">
        <v>3566</v>
      </c>
      <c r="B3627" s="1832">
        <f>'Expenditures 15-22'!D351</f>
        <v>0</v>
      </c>
      <c r="D3627" s="2" t="str">
        <f t="shared" si="55"/>
        <v>Error?</v>
      </c>
    </row>
    <row r="3628" spans="1:4" x14ac:dyDescent="0.2">
      <c r="A3628" s="5">
        <v>3567</v>
      </c>
      <c r="B3628" s="1832">
        <f>'Expenditures 15-22'!D352</f>
        <v>0</v>
      </c>
      <c r="C3628" s="2" t="s">
        <v>569</v>
      </c>
      <c r="D3628" s="2" t="str">
        <f t="shared" si="55"/>
        <v>Error?</v>
      </c>
    </row>
    <row r="3629" spans="1:4" x14ac:dyDescent="0.2">
      <c r="A3629" s="5">
        <v>3568</v>
      </c>
      <c r="B3629" s="1832">
        <f>'Expenditures 15-22'!D367</f>
        <v>0</v>
      </c>
      <c r="C3629" s="2" t="s">
        <v>569</v>
      </c>
      <c r="D3629" s="2" t="str">
        <f t="shared" si="55"/>
        <v>Error?</v>
      </c>
    </row>
    <row r="3630" spans="1:4" x14ac:dyDescent="0.2">
      <c r="A3630" s="10">
        <v>3569</v>
      </c>
      <c r="B3630" s="1832"/>
      <c r="D3630" s="2" t="str">
        <f t="shared" si="55"/>
        <v>OK</v>
      </c>
    </row>
    <row r="3631" spans="1:4" x14ac:dyDescent="0.2">
      <c r="A3631" s="5">
        <v>3570</v>
      </c>
      <c r="B3631" s="1832">
        <f>'Expenditures 15-22'!E348</f>
        <v>0</v>
      </c>
      <c r="D3631" s="2" t="str">
        <f t="shared" si="55"/>
        <v>Error?</v>
      </c>
    </row>
    <row r="3632" spans="1:4" x14ac:dyDescent="0.2">
      <c r="A3632" s="5">
        <v>3571</v>
      </c>
      <c r="B3632" s="1832">
        <f>'Expenditures 15-22'!E349</f>
        <v>280</v>
      </c>
      <c r="D3632" s="2" t="str">
        <f t="shared" si="55"/>
        <v>Error?</v>
      </c>
    </row>
    <row r="3633" spans="1:4" x14ac:dyDescent="0.2">
      <c r="A3633" s="5">
        <v>3572</v>
      </c>
      <c r="B3633" s="1832">
        <f>'Expenditures 15-22'!E350</f>
        <v>280</v>
      </c>
      <c r="C3633" s="2" t="s">
        <v>569</v>
      </c>
      <c r="D3633" s="2" t="str">
        <f t="shared" si="55"/>
        <v>Error?</v>
      </c>
    </row>
    <row r="3634" spans="1:4" x14ac:dyDescent="0.2">
      <c r="A3634" s="5">
        <v>3573</v>
      </c>
      <c r="B3634" s="1832">
        <f>'Expenditures 15-22'!E351</f>
        <v>0</v>
      </c>
      <c r="D3634" s="2" t="str">
        <f t="shared" si="55"/>
        <v>Error?</v>
      </c>
    </row>
    <row r="3635" spans="1:4" x14ac:dyDescent="0.2">
      <c r="A3635" s="5">
        <v>3574</v>
      </c>
      <c r="B3635" s="1832">
        <f>'Expenditures 15-22'!E352</f>
        <v>280</v>
      </c>
      <c r="C3635" s="2" t="s">
        <v>569</v>
      </c>
      <c r="D3635" s="2" t="str">
        <f t="shared" si="55"/>
        <v>Error?</v>
      </c>
    </row>
    <row r="3636" spans="1:4" x14ac:dyDescent="0.2">
      <c r="A3636" s="5">
        <v>3575</v>
      </c>
      <c r="B3636" s="1832">
        <f>'Expenditures 15-22'!E367</f>
        <v>280</v>
      </c>
      <c r="C3636" s="2" t="s">
        <v>569</v>
      </c>
      <c r="D3636" s="2" t="str">
        <f t="shared" si="55"/>
        <v>Error?</v>
      </c>
    </row>
    <row r="3637" spans="1:4" x14ac:dyDescent="0.2">
      <c r="A3637" s="10">
        <v>3576</v>
      </c>
      <c r="B3637" s="1832"/>
      <c r="D3637" s="2" t="str">
        <f t="shared" si="55"/>
        <v>OK</v>
      </c>
    </row>
    <row r="3638" spans="1:4" x14ac:dyDescent="0.2">
      <c r="A3638" s="5">
        <v>3577</v>
      </c>
      <c r="B3638" s="1832">
        <f>'Expenditures 15-22'!F348</f>
        <v>0</v>
      </c>
      <c r="D3638" s="2" t="str">
        <f t="shared" si="55"/>
        <v>Error?</v>
      </c>
    </row>
    <row r="3639" spans="1:4" x14ac:dyDescent="0.2">
      <c r="A3639" s="5">
        <v>3578</v>
      </c>
      <c r="B3639" s="1832">
        <f>'Expenditures 15-22'!F349</f>
        <v>6799</v>
      </c>
      <c r="D3639" s="2" t="str">
        <f t="shared" si="55"/>
        <v>Error?</v>
      </c>
    </row>
    <row r="3640" spans="1:4" x14ac:dyDescent="0.2">
      <c r="A3640" s="5">
        <v>3579</v>
      </c>
      <c r="B3640" s="1832">
        <f>'Expenditures 15-22'!F350</f>
        <v>6799</v>
      </c>
      <c r="C3640" s="2" t="s">
        <v>569</v>
      </c>
      <c r="D3640" s="2" t="str">
        <f t="shared" si="55"/>
        <v>Error?</v>
      </c>
    </row>
    <row r="3641" spans="1:4" x14ac:dyDescent="0.2">
      <c r="A3641" s="5">
        <v>3580</v>
      </c>
      <c r="B3641" s="1832">
        <f>'Expenditures 15-22'!F351</f>
        <v>0</v>
      </c>
      <c r="D3641" s="2" t="str">
        <f t="shared" si="55"/>
        <v>Error?</v>
      </c>
    </row>
    <row r="3642" spans="1:4" x14ac:dyDescent="0.2">
      <c r="A3642" s="5">
        <v>3581</v>
      </c>
      <c r="B3642" s="1832">
        <f>'Expenditures 15-22'!F352</f>
        <v>6799</v>
      </c>
      <c r="C3642" s="2" t="s">
        <v>569</v>
      </c>
      <c r="D3642" s="2" t="str">
        <f t="shared" si="55"/>
        <v>Error?</v>
      </c>
    </row>
    <row r="3643" spans="1:4" x14ac:dyDescent="0.2">
      <c r="A3643" s="5">
        <v>3582</v>
      </c>
      <c r="B3643" s="1832">
        <f>'Expenditures 15-22'!F367</f>
        <v>6799</v>
      </c>
      <c r="C3643" s="2" t="s">
        <v>569</v>
      </c>
      <c r="D3643" s="2" t="str">
        <f t="shared" si="55"/>
        <v>Error?</v>
      </c>
    </row>
    <row r="3644" spans="1:4" x14ac:dyDescent="0.2">
      <c r="A3644" s="10">
        <v>3583</v>
      </c>
      <c r="B3644" s="1832"/>
      <c r="D3644" s="2" t="str">
        <f t="shared" si="55"/>
        <v>OK</v>
      </c>
    </row>
    <row r="3645" spans="1:4" x14ac:dyDescent="0.2">
      <c r="A3645" s="5">
        <v>3584</v>
      </c>
      <c r="B3645" s="1832">
        <f>'Expenditures 15-22'!G348</f>
        <v>0</v>
      </c>
      <c r="D3645" s="2" t="str">
        <f t="shared" si="55"/>
        <v>Error?</v>
      </c>
    </row>
    <row r="3646" spans="1:4" x14ac:dyDescent="0.2">
      <c r="A3646" s="5">
        <v>3585</v>
      </c>
      <c r="B3646" s="1832">
        <f>'Expenditures 15-22'!G349</f>
        <v>21482</v>
      </c>
      <c r="D3646" s="2" t="str">
        <f t="shared" si="55"/>
        <v>Error?</v>
      </c>
    </row>
    <row r="3647" spans="1:4" x14ac:dyDescent="0.2">
      <c r="A3647" s="5">
        <v>3586</v>
      </c>
      <c r="B3647" s="1832">
        <f>'Expenditures 15-22'!G350</f>
        <v>21482</v>
      </c>
      <c r="C3647" s="2" t="s">
        <v>569</v>
      </c>
      <c r="D3647" s="2" t="str">
        <f t="shared" ref="D3647:D3710" si="56">IF(ISBLANK(B3647),"OK",IF(A3647-B3647=0,"OK","Error?"))</f>
        <v>Error?</v>
      </c>
    </row>
    <row r="3648" spans="1:4" x14ac:dyDescent="0.2">
      <c r="A3648" s="5">
        <v>3587</v>
      </c>
      <c r="B3648" s="1832">
        <f>'Expenditures 15-22'!G351</f>
        <v>0</v>
      </c>
      <c r="D3648" s="2" t="str">
        <f t="shared" si="56"/>
        <v>Error?</v>
      </c>
    </row>
    <row r="3649" spans="1:4" x14ac:dyDescent="0.2">
      <c r="A3649" s="5">
        <v>3588</v>
      </c>
      <c r="B3649" s="1832">
        <f>'Expenditures 15-22'!G352</f>
        <v>21482</v>
      </c>
      <c r="C3649" s="2" t="s">
        <v>569</v>
      </c>
      <c r="D3649" s="2" t="str">
        <f t="shared" si="56"/>
        <v>Error?</v>
      </c>
    </row>
    <row r="3650" spans="1:4" x14ac:dyDescent="0.2">
      <c r="A3650" s="5">
        <v>3589</v>
      </c>
      <c r="B3650" s="1832">
        <f>'Expenditures 15-22'!G367</f>
        <v>21482</v>
      </c>
      <c r="C3650" s="2" t="s">
        <v>569</v>
      </c>
      <c r="D3650" s="2" t="str">
        <f t="shared" si="56"/>
        <v>Error?</v>
      </c>
    </row>
    <row r="3651" spans="1:4" x14ac:dyDescent="0.2">
      <c r="A3651" s="10">
        <v>3590</v>
      </c>
      <c r="B3651" s="1832"/>
      <c r="D3651" s="2" t="str">
        <f t="shared" si="56"/>
        <v>OK</v>
      </c>
    </row>
    <row r="3652" spans="1:4" x14ac:dyDescent="0.2">
      <c r="A3652" s="5">
        <v>3591</v>
      </c>
      <c r="B3652" s="1832">
        <f>'Expenditures 15-22'!H348</f>
        <v>0</v>
      </c>
      <c r="D3652" s="2" t="str">
        <f t="shared" si="56"/>
        <v>Error?</v>
      </c>
    </row>
    <row r="3653" spans="1:4" x14ac:dyDescent="0.2">
      <c r="A3653" s="5">
        <v>3592</v>
      </c>
      <c r="B3653" s="1832">
        <f>'Expenditures 15-22'!H349</f>
        <v>0</v>
      </c>
      <c r="D3653" s="2" t="str">
        <f t="shared" si="56"/>
        <v>Error?</v>
      </c>
    </row>
    <row r="3654" spans="1:4" x14ac:dyDescent="0.2">
      <c r="A3654" s="5">
        <v>3593</v>
      </c>
      <c r="B3654" s="1832">
        <f>'Expenditures 15-22'!H350</f>
        <v>0</v>
      </c>
      <c r="C3654" s="2" t="s">
        <v>569</v>
      </c>
      <c r="D3654" s="2" t="str">
        <f t="shared" si="56"/>
        <v>Error?</v>
      </c>
    </row>
    <row r="3655" spans="1:4" x14ac:dyDescent="0.2">
      <c r="A3655" s="5">
        <v>3594</v>
      </c>
      <c r="B3655" s="1832">
        <f>'Expenditures 15-22'!H351</f>
        <v>0</v>
      </c>
      <c r="D3655" s="2" t="str">
        <f t="shared" si="56"/>
        <v>Error?</v>
      </c>
    </row>
    <row r="3656" spans="1:4" x14ac:dyDescent="0.2">
      <c r="A3656" s="5">
        <v>3595</v>
      </c>
      <c r="B3656" s="1832">
        <f>'Expenditures 15-22'!H352</f>
        <v>0</v>
      </c>
      <c r="C3656" s="2" t="s">
        <v>569</v>
      </c>
      <c r="D3656" s="2" t="str">
        <f t="shared" si="56"/>
        <v>Error?</v>
      </c>
    </row>
    <row r="3657" spans="1:4" x14ac:dyDescent="0.2">
      <c r="A3657" s="5">
        <v>3596</v>
      </c>
      <c r="B3657" s="1832">
        <f>'Expenditures 15-22'!H360</f>
        <v>0</v>
      </c>
      <c r="D3657" s="2" t="str">
        <f t="shared" si="56"/>
        <v>Error?</v>
      </c>
    </row>
    <row r="3658" spans="1:4" x14ac:dyDescent="0.2">
      <c r="A3658" s="12">
        <v>3597</v>
      </c>
      <c r="B3658" s="1832">
        <f>'Expenditures 15-22'!H362</f>
        <v>0</v>
      </c>
      <c r="D3658" s="2" t="str">
        <f t="shared" si="56"/>
        <v>Error?</v>
      </c>
    </row>
    <row r="3659" spans="1:4" x14ac:dyDescent="0.2">
      <c r="A3659" s="10">
        <v>3598</v>
      </c>
      <c r="B3659" s="1832"/>
      <c r="D3659" s="2" t="str">
        <f t="shared" si="56"/>
        <v>OK</v>
      </c>
    </row>
    <row r="3660" spans="1:4" x14ac:dyDescent="0.2">
      <c r="A3660" s="5">
        <v>3599</v>
      </c>
      <c r="B3660" s="1832">
        <f>'Expenditures 15-22'!H367</f>
        <v>0</v>
      </c>
      <c r="C3660" s="2" t="s">
        <v>569</v>
      </c>
      <c r="D3660" s="2" t="str">
        <f t="shared" si="56"/>
        <v>Error?</v>
      </c>
    </row>
    <row r="3661" spans="1:4" x14ac:dyDescent="0.2">
      <c r="A3661" s="11">
        <v>3600</v>
      </c>
      <c r="B3661" s="1832"/>
      <c r="D3661" s="2" t="str">
        <f t="shared" si="56"/>
        <v>OK</v>
      </c>
    </row>
    <row r="3662" spans="1:4" x14ac:dyDescent="0.2">
      <c r="A3662" s="10">
        <v>3601</v>
      </c>
      <c r="B3662" s="1832"/>
      <c r="D3662" s="2" t="str">
        <f t="shared" si="56"/>
        <v>OK</v>
      </c>
    </row>
    <row r="3663" spans="1:4" x14ac:dyDescent="0.2">
      <c r="A3663" s="11">
        <v>3602</v>
      </c>
      <c r="B3663" s="1832"/>
      <c r="D3663" s="2" t="str">
        <f t="shared" si="56"/>
        <v>OK</v>
      </c>
    </row>
    <row r="3664" spans="1:4" x14ac:dyDescent="0.2">
      <c r="A3664" s="10">
        <v>3603</v>
      </c>
      <c r="B3664" s="1832"/>
      <c r="C3664" s="2" t="s">
        <v>569</v>
      </c>
      <c r="D3664" s="2" t="str">
        <f t="shared" si="56"/>
        <v>OK</v>
      </c>
    </row>
    <row r="3665" spans="1:4" x14ac:dyDescent="0.2">
      <c r="A3665" s="10">
        <v>3604</v>
      </c>
      <c r="B3665" s="1832"/>
      <c r="D3665" s="2" t="str">
        <f t="shared" si="56"/>
        <v>OK</v>
      </c>
    </row>
    <row r="3666" spans="1:4" x14ac:dyDescent="0.2">
      <c r="A3666" s="10">
        <v>3605</v>
      </c>
      <c r="B3666" s="1832"/>
      <c r="D3666" s="2" t="str">
        <f t="shared" si="56"/>
        <v>OK</v>
      </c>
    </row>
    <row r="3667" spans="1:4" x14ac:dyDescent="0.2">
      <c r="A3667" s="10">
        <v>3606</v>
      </c>
      <c r="B3667" s="1832"/>
      <c r="D3667" s="2" t="str">
        <f t="shared" si="56"/>
        <v>OK</v>
      </c>
    </row>
    <row r="3668" spans="1:4" x14ac:dyDescent="0.2">
      <c r="A3668" s="5">
        <v>3607</v>
      </c>
      <c r="B3668" s="1832">
        <f>'Expenditures 15-22'!K348</f>
        <v>0</v>
      </c>
      <c r="C3668" s="2" t="s">
        <v>569</v>
      </c>
      <c r="D3668" s="2" t="str">
        <f t="shared" si="56"/>
        <v>Error?</v>
      </c>
    </row>
    <row r="3669" spans="1:4" x14ac:dyDescent="0.2">
      <c r="A3669" s="5">
        <v>3608</v>
      </c>
      <c r="B3669" s="1832">
        <f>'Expenditures 15-22'!K349</f>
        <v>28561</v>
      </c>
      <c r="C3669" s="2" t="s">
        <v>569</v>
      </c>
      <c r="D3669" s="2" t="str">
        <f t="shared" si="56"/>
        <v>Error?</v>
      </c>
    </row>
    <row r="3670" spans="1:4" x14ac:dyDescent="0.2">
      <c r="A3670" s="5">
        <v>3609</v>
      </c>
      <c r="B3670" s="1832">
        <f>'Expenditures 15-22'!K350</f>
        <v>28561</v>
      </c>
      <c r="C3670" s="2" t="s">
        <v>569</v>
      </c>
      <c r="D3670" s="2" t="str">
        <f t="shared" si="56"/>
        <v>Error?</v>
      </c>
    </row>
    <row r="3671" spans="1:4" x14ac:dyDescent="0.2">
      <c r="A3671" s="5">
        <v>3610</v>
      </c>
      <c r="B3671" s="1832">
        <f>'Expenditures 15-22'!K351</f>
        <v>0</v>
      </c>
      <c r="C3671" s="2" t="s">
        <v>569</v>
      </c>
      <c r="D3671" s="2" t="str">
        <f t="shared" si="56"/>
        <v>Error?</v>
      </c>
    </row>
    <row r="3672" spans="1:4" x14ac:dyDescent="0.2">
      <c r="A3672" s="5">
        <v>3611</v>
      </c>
      <c r="B3672" s="1832">
        <f>'Expenditures 15-22'!K352</f>
        <v>28561</v>
      </c>
      <c r="C3672" s="2" t="s">
        <v>569</v>
      </c>
      <c r="D3672" s="2" t="str">
        <f t="shared" si="56"/>
        <v>Error?</v>
      </c>
    </row>
    <row r="3673" spans="1:4" x14ac:dyDescent="0.2">
      <c r="A3673" s="5">
        <v>3612</v>
      </c>
      <c r="B3673" s="1832">
        <f>'Expenditures 15-22'!K356</f>
        <v>0</v>
      </c>
      <c r="C3673" s="2" t="s">
        <v>569</v>
      </c>
      <c r="D3673" s="2" t="str">
        <f t="shared" si="56"/>
        <v>Error?</v>
      </c>
    </row>
    <row r="3674" spans="1:4" x14ac:dyDescent="0.2">
      <c r="A3674" s="12">
        <v>3613</v>
      </c>
      <c r="B3674" s="1832">
        <f>'Expenditures 15-22'!K357</f>
        <v>0</v>
      </c>
      <c r="D3674" s="2" t="str">
        <f t="shared" si="56"/>
        <v>Error?</v>
      </c>
    </row>
    <row r="3675" spans="1:4" x14ac:dyDescent="0.2">
      <c r="A3675" s="5">
        <v>3614</v>
      </c>
      <c r="B3675" s="1832">
        <f>'Expenditures 15-22'!K360</f>
        <v>0</v>
      </c>
      <c r="C3675" s="2" t="s">
        <v>569</v>
      </c>
      <c r="D3675" s="2" t="str">
        <f t="shared" si="56"/>
        <v>Error?</v>
      </c>
    </row>
    <row r="3676" spans="1:4" x14ac:dyDescent="0.2">
      <c r="A3676" s="12">
        <v>3615</v>
      </c>
      <c r="B3676" s="1832">
        <f>'Expenditures 15-22'!K362</f>
        <v>0</v>
      </c>
      <c r="D3676" s="2" t="str">
        <f t="shared" si="56"/>
        <v>Error?</v>
      </c>
    </row>
    <row r="3677" spans="1:4" x14ac:dyDescent="0.2">
      <c r="A3677" s="10">
        <v>3616</v>
      </c>
      <c r="B3677" s="1832"/>
      <c r="D3677" s="2" t="str">
        <f t="shared" si="56"/>
        <v>OK</v>
      </c>
    </row>
    <row r="3678" spans="1:4" x14ac:dyDescent="0.2">
      <c r="A3678" s="5">
        <v>3617</v>
      </c>
      <c r="B3678" s="1832">
        <f>'Expenditures 15-22'!K367</f>
        <v>28561</v>
      </c>
      <c r="C3678" s="2" t="s">
        <v>569</v>
      </c>
      <c r="D3678" s="2" t="str">
        <f t="shared" si="56"/>
        <v>Error?</v>
      </c>
    </row>
    <row r="3679" spans="1:4" x14ac:dyDescent="0.2">
      <c r="A3679" s="10">
        <v>3618</v>
      </c>
      <c r="B3679" s="1832"/>
      <c r="D3679" s="2" t="str">
        <f t="shared" si="56"/>
        <v>OK</v>
      </c>
    </row>
    <row r="3680" spans="1:4" x14ac:dyDescent="0.2">
      <c r="A3680" s="10">
        <v>3619</v>
      </c>
      <c r="B3680" s="1832"/>
      <c r="D3680" s="2" t="str">
        <f t="shared" si="56"/>
        <v>OK</v>
      </c>
    </row>
    <row r="3681" spans="1:4" x14ac:dyDescent="0.2">
      <c r="A3681" s="5">
        <v>3620</v>
      </c>
      <c r="B3681" s="1832">
        <f>'Expenditures 15-22'!K368</f>
        <v>16812</v>
      </c>
      <c r="C3681" s="2" t="s">
        <v>569</v>
      </c>
      <c r="D3681" s="2" t="str">
        <f t="shared" si="56"/>
        <v>Error?</v>
      </c>
    </row>
    <row r="3682" spans="1:4" x14ac:dyDescent="0.2">
      <c r="A3682" s="5">
        <v>3621</v>
      </c>
      <c r="B3682" s="1832">
        <f>'Short-Term Long-Term Debt 24'!C13</f>
        <v>0</v>
      </c>
      <c r="D3682" s="2" t="str">
        <f t="shared" si="56"/>
        <v>Error?</v>
      </c>
    </row>
    <row r="3683" spans="1:4" x14ac:dyDescent="0.2">
      <c r="A3683" s="5">
        <v>3622</v>
      </c>
      <c r="B3683" s="1832">
        <f>'Short-Term Long-Term Debt 24'!C19</f>
        <v>0</v>
      </c>
      <c r="D3683" s="2" t="str">
        <f t="shared" si="56"/>
        <v>Error?</v>
      </c>
    </row>
    <row r="3684" spans="1:4" x14ac:dyDescent="0.2">
      <c r="A3684" s="12">
        <v>3623</v>
      </c>
      <c r="B3684" s="1832">
        <f>'Short-Term Long-Term Debt 24'!D13</f>
        <v>0</v>
      </c>
      <c r="D3684" s="2" t="str">
        <f t="shared" si="56"/>
        <v>Error?</v>
      </c>
    </row>
    <row r="3685" spans="1:4" x14ac:dyDescent="0.2">
      <c r="A3685" s="5">
        <v>3624</v>
      </c>
      <c r="B3685" s="1832">
        <f>'Short-Term Long-Term Debt 24'!D19</f>
        <v>0</v>
      </c>
      <c r="D3685" s="2" t="str">
        <f t="shared" si="56"/>
        <v>Error?</v>
      </c>
    </row>
    <row r="3686" spans="1:4" x14ac:dyDescent="0.2">
      <c r="A3686" s="5">
        <v>3625</v>
      </c>
      <c r="B3686" s="1832">
        <f>'Short-Term Long-Term Debt 24'!E13</f>
        <v>0</v>
      </c>
      <c r="D3686" s="2" t="str">
        <f t="shared" si="56"/>
        <v>Error?</v>
      </c>
    </row>
    <row r="3687" spans="1:4" x14ac:dyDescent="0.2">
      <c r="A3687" s="5">
        <v>3626</v>
      </c>
      <c r="B3687" s="1832">
        <f>'Short-Term Long-Term Debt 24'!E19</f>
        <v>0</v>
      </c>
      <c r="D3687" s="2" t="str">
        <f t="shared" si="56"/>
        <v>Error?</v>
      </c>
    </row>
    <row r="3688" spans="1:4" x14ac:dyDescent="0.2">
      <c r="A3688" s="5">
        <v>3627</v>
      </c>
      <c r="B3688" s="1832">
        <f>'Short-Term Long-Term Debt 24'!F13</f>
        <v>0</v>
      </c>
      <c r="C3688" s="2" t="s">
        <v>569</v>
      </c>
      <c r="D3688" s="2" t="str">
        <f t="shared" si="56"/>
        <v>Error?</v>
      </c>
    </row>
    <row r="3689" spans="1:4" x14ac:dyDescent="0.2">
      <c r="A3689" s="5">
        <v>3628</v>
      </c>
      <c r="B3689" s="1832">
        <f>'Short-Term Long-Term Debt 24'!F19</f>
        <v>0</v>
      </c>
      <c r="C3689" s="2" t="s">
        <v>569</v>
      </c>
      <c r="D3689" s="2" t="str">
        <f t="shared" si="56"/>
        <v>Error?</v>
      </c>
    </row>
    <row r="3690" spans="1:4" x14ac:dyDescent="0.2">
      <c r="A3690" s="10">
        <v>3629</v>
      </c>
      <c r="B3690" s="1832"/>
      <c r="D3690" s="2" t="str">
        <f t="shared" si="56"/>
        <v>OK</v>
      </c>
    </row>
    <row r="3691" spans="1:4" x14ac:dyDescent="0.2">
      <c r="A3691" s="10">
        <v>3630</v>
      </c>
      <c r="B3691" s="1832"/>
      <c r="D3691" s="2" t="str">
        <f t="shared" si="56"/>
        <v>OK</v>
      </c>
    </row>
    <row r="3692" spans="1:4" x14ac:dyDescent="0.2">
      <c r="A3692" s="10">
        <v>3631</v>
      </c>
      <c r="B3692" s="1832"/>
      <c r="D3692" s="2" t="str">
        <f t="shared" si="56"/>
        <v>OK</v>
      </c>
    </row>
    <row r="3693" spans="1:4" x14ac:dyDescent="0.2">
      <c r="A3693" s="10">
        <v>3632</v>
      </c>
      <c r="B3693" s="1832"/>
      <c r="D3693" s="2" t="str">
        <f t="shared" si="56"/>
        <v>OK</v>
      </c>
    </row>
    <row r="3694" spans="1:4" x14ac:dyDescent="0.2">
      <c r="A3694" s="10">
        <v>3633</v>
      </c>
      <c r="B3694" s="1832"/>
      <c r="D3694" s="2" t="str">
        <f t="shared" si="56"/>
        <v>OK</v>
      </c>
    </row>
    <row r="3695" spans="1:4" x14ac:dyDescent="0.2">
      <c r="A3695" s="10">
        <v>3634</v>
      </c>
      <c r="B3695" s="1832"/>
      <c r="D3695" s="2" t="str">
        <f t="shared" si="56"/>
        <v>OK</v>
      </c>
    </row>
    <row r="3696" spans="1:4" x14ac:dyDescent="0.2">
      <c r="A3696" s="10">
        <v>3635</v>
      </c>
      <c r="B3696" s="1832"/>
      <c r="D3696" s="2" t="str">
        <f t="shared" si="56"/>
        <v>OK</v>
      </c>
    </row>
    <row r="3697" spans="1:4" x14ac:dyDescent="0.2">
      <c r="A3697" s="10">
        <v>3636</v>
      </c>
      <c r="B3697" s="1832"/>
      <c r="D3697" s="2" t="str">
        <f t="shared" si="56"/>
        <v>OK</v>
      </c>
    </row>
    <row r="3698" spans="1:4" x14ac:dyDescent="0.2">
      <c r="A3698" s="5">
        <v>3637</v>
      </c>
      <c r="B3698" s="1832">
        <f>'Acct Summary 7-8'!D30</f>
        <v>0</v>
      </c>
      <c r="D3698" s="2" t="str">
        <f t="shared" si="56"/>
        <v>Error?</v>
      </c>
    </row>
    <row r="3699" spans="1:4" x14ac:dyDescent="0.2">
      <c r="A3699" s="5">
        <v>3638</v>
      </c>
      <c r="B3699" s="1832">
        <f>'Acct Summary 7-8'!E31</f>
        <v>0</v>
      </c>
      <c r="D3699" s="2" t="str">
        <f t="shared" si="56"/>
        <v>Error?</v>
      </c>
    </row>
    <row r="3700" spans="1:4" x14ac:dyDescent="0.2">
      <c r="A3700" s="10">
        <v>3639</v>
      </c>
      <c r="B3700" s="1832"/>
      <c r="D3700" s="2" t="str">
        <f t="shared" si="56"/>
        <v>OK</v>
      </c>
    </row>
    <row r="3701" spans="1:4" x14ac:dyDescent="0.2">
      <c r="A3701" s="10">
        <v>3640</v>
      </c>
      <c r="B3701" s="1832"/>
      <c r="D3701" s="2" t="str">
        <f t="shared" si="56"/>
        <v>OK</v>
      </c>
    </row>
    <row r="3702" spans="1:4" x14ac:dyDescent="0.2">
      <c r="A3702" s="5">
        <v>3641</v>
      </c>
      <c r="B3702" s="1832">
        <f>'Acct Summary 7-8'!K52</f>
        <v>0</v>
      </c>
      <c r="C3702" s="2" t="s">
        <v>569</v>
      </c>
      <c r="D3702" s="2" t="str">
        <f t="shared" si="56"/>
        <v>Error?</v>
      </c>
    </row>
    <row r="3703" spans="1:4" x14ac:dyDescent="0.2">
      <c r="A3703" s="5">
        <v>3642</v>
      </c>
      <c r="B3703" s="1832">
        <f>'Acct Summary 7-8'!K53</f>
        <v>0</v>
      </c>
      <c r="C3703" s="2" t="s">
        <v>569</v>
      </c>
      <c r="D3703" s="2" t="str">
        <f t="shared" si="56"/>
        <v>Error?</v>
      </c>
    </row>
    <row r="3704" spans="1:4" x14ac:dyDescent="0.2">
      <c r="A3704" s="10">
        <v>3643</v>
      </c>
      <c r="B3704" s="1832"/>
      <c r="D3704" s="2" t="str">
        <f t="shared" si="56"/>
        <v>OK</v>
      </c>
    </row>
    <row r="3705" spans="1:4" x14ac:dyDescent="0.2">
      <c r="A3705" s="10">
        <v>3644</v>
      </c>
      <c r="B3705" s="1832"/>
      <c r="D3705" s="2" t="str">
        <f t="shared" si="56"/>
        <v>OK</v>
      </c>
    </row>
    <row r="3706" spans="1:4" x14ac:dyDescent="0.2">
      <c r="A3706" s="10">
        <v>3645</v>
      </c>
      <c r="B3706" s="1832"/>
      <c r="D3706" s="2" t="str">
        <f t="shared" si="56"/>
        <v>OK</v>
      </c>
    </row>
    <row r="3707" spans="1:4" x14ac:dyDescent="0.2">
      <c r="A3707" s="10">
        <v>3646</v>
      </c>
      <c r="B3707" s="1832"/>
      <c r="D3707" s="2" t="str">
        <f t="shared" si="56"/>
        <v>OK</v>
      </c>
    </row>
    <row r="3708" spans="1:4" x14ac:dyDescent="0.2">
      <c r="A3708" s="10">
        <v>3647</v>
      </c>
      <c r="B3708" s="1832"/>
      <c r="D3708" s="2" t="str">
        <f t="shared" si="56"/>
        <v>OK</v>
      </c>
    </row>
    <row r="3709" spans="1:4" x14ac:dyDescent="0.2">
      <c r="A3709" s="10">
        <v>3648</v>
      </c>
      <c r="B3709" s="1832"/>
      <c r="D3709" s="2" t="str">
        <f t="shared" si="56"/>
        <v>OK</v>
      </c>
    </row>
    <row r="3710" spans="1:4" x14ac:dyDescent="0.2">
      <c r="A3710" s="10">
        <v>3649</v>
      </c>
      <c r="B3710" s="1832"/>
      <c r="D3710" s="2" t="str">
        <f t="shared" si="56"/>
        <v>OK</v>
      </c>
    </row>
    <row r="3711" spans="1:4" x14ac:dyDescent="0.2">
      <c r="A3711" s="10">
        <v>3650</v>
      </c>
      <c r="B3711" s="1832"/>
      <c r="D3711" s="2" t="str">
        <f t="shared" ref="D3711:D3774" si="57">IF(ISBLANK(B3711),"OK",IF(A3711-B3711=0,"OK","Error?"))</f>
        <v>OK</v>
      </c>
    </row>
    <row r="3712" spans="1:4" x14ac:dyDescent="0.2">
      <c r="A3712" s="10">
        <v>3651</v>
      </c>
      <c r="B3712" s="1832"/>
      <c r="D3712" s="2" t="str">
        <f t="shared" si="57"/>
        <v>OK</v>
      </c>
    </row>
    <row r="3713" spans="1:4" x14ac:dyDescent="0.2">
      <c r="A3713" s="10">
        <v>3652</v>
      </c>
      <c r="B3713" s="1832"/>
      <c r="D3713" s="2" t="str">
        <f t="shared" si="57"/>
        <v>OK</v>
      </c>
    </row>
    <row r="3714" spans="1:4" x14ac:dyDescent="0.2">
      <c r="A3714" s="10">
        <v>3653</v>
      </c>
      <c r="B3714" s="1832"/>
      <c r="D3714" s="2" t="str">
        <f t="shared" si="57"/>
        <v>OK</v>
      </c>
    </row>
    <row r="3715" spans="1:4" x14ac:dyDescent="0.2">
      <c r="A3715" s="10">
        <v>3654</v>
      </c>
      <c r="B3715" s="1832"/>
      <c r="D3715" s="2" t="str">
        <f t="shared" si="57"/>
        <v>OK</v>
      </c>
    </row>
    <row r="3716" spans="1:4" x14ac:dyDescent="0.2">
      <c r="A3716" s="10">
        <v>3655</v>
      </c>
      <c r="B3716" s="1832"/>
      <c r="D3716" s="2" t="str">
        <f t="shared" si="57"/>
        <v>OK</v>
      </c>
    </row>
    <row r="3717" spans="1:4" x14ac:dyDescent="0.2">
      <c r="A3717" s="5">
        <v>3656</v>
      </c>
      <c r="B3717" s="1832">
        <f>'Expenditures 15-22'!K309</f>
        <v>0</v>
      </c>
      <c r="C3717" s="2" t="s">
        <v>569</v>
      </c>
      <c r="D3717" s="2" t="str">
        <f t="shared" si="57"/>
        <v>Error?</v>
      </c>
    </row>
    <row r="3718" spans="1:4" x14ac:dyDescent="0.2">
      <c r="A3718" s="5">
        <v>3657</v>
      </c>
      <c r="B3718" s="1832">
        <f>'Acct Summary 7-8'!K7</f>
        <v>0</v>
      </c>
      <c r="C3718" s="2" t="s">
        <v>569</v>
      </c>
      <c r="D3718" s="2" t="str">
        <f t="shared" si="57"/>
        <v>Error?</v>
      </c>
    </row>
    <row r="3719" spans="1:4" x14ac:dyDescent="0.2">
      <c r="A3719" s="10">
        <v>3658</v>
      </c>
      <c r="B3719" s="1832"/>
      <c r="D3719" s="2" t="str">
        <f t="shared" si="57"/>
        <v>OK</v>
      </c>
    </row>
    <row r="3720" spans="1:4" x14ac:dyDescent="0.2">
      <c r="A3720" s="10">
        <v>3659</v>
      </c>
      <c r="B3720" s="1832"/>
      <c r="D3720" s="2" t="str">
        <f t="shared" si="57"/>
        <v>OK</v>
      </c>
    </row>
    <row r="3721" spans="1:4" x14ac:dyDescent="0.2">
      <c r="A3721" s="5">
        <v>3660</v>
      </c>
      <c r="B3721" s="1832">
        <f>'Expenditures 15-22'!D283</f>
        <v>0</v>
      </c>
      <c r="D3721" s="2" t="str">
        <f t="shared" si="57"/>
        <v>Error?</v>
      </c>
    </row>
    <row r="3722" spans="1:4" x14ac:dyDescent="0.2">
      <c r="A3722" s="5">
        <v>3661</v>
      </c>
      <c r="B3722" s="1832">
        <f>'Expenditures 15-22'!D285</f>
        <v>0</v>
      </c>
      <c r="C3722" s="2" t="s">
        <v>569</v>
      </c>
      <c r="D3722" s="2" t="str">
        <f t="shared" si="57"/>
        <v>Error?</v>
      </c>
    </row>
    <row r="3723" spans="1:4" x14ac:dyDescent="0.2">
      <c r="A3723" s="5">
        <v>3662</v>
      </c>
      <c r="B3723" s="1832">
        <f>'Expenditures 15-22'!K283</f>
        <v>0</v>
      </c>
      <c r="C3723" s="2" t="s">
        <v>569</v>
      </c>
      <c r="D3723" s="2" t="str">
        <f t="shared" si="57"/>
        <v>Error?</v>
      </c>
    </row>
    <row r="3724" spans="1:4" x14ac:dyDescent="0.2">
      <c r="A3724" s="5">
        <v>3663</v>
      </c>
      <c r="B3724" s="1832">
        <f>'Expenditures 15-22'!K285</f>
        <v>0</v>
      </c>
      <c r="C3724" s="2" t="s">
        <v>569</v>
      </c>
      <c r="D3724" s="2" t="str">
        <f t="shared" si="57"/>
        <v>Error?</v>
      </c>
    </row>
    <row r="3725" spans="1:4" x14ac:dyDescent="0.2">
      <c r="A3725" s="5">
        <v>3664</v>
      </c>
      <c r="B3725" s="1832">
        <f>'Tax Sched 23'!B13</f>
        <v>43480</v>
      </c>
      <c r="C3725" s="2" t="s">
        <v>569</v>
      </c>
      <c r="D3725" s="2" t="str">
        <f t="shared" si="57"/>
        <v>Error?</v>
      </c>
    </row>
    <row r="3726" spans="1:4" x14ac:dyDescent="0.2">
      <c r="A3726" s="5">
        <v>3665</v>
      </c>
      <c r="B3726" s="1832">
        <f>'Tax Sched 23'!D13</f>
        <v>33876</v>
      </c>
      <c r="C3726" s="2" t="s">
        <v>569</v>
      </c>
      <c r="D3726" s="2" t="str">
        <f t="shared" si="57"/>
        <v>Error?</v>
      </c>
    </row>
    <row r="3727" spans="1:4" x14ac:dyDescent="0.2">
      <c r="A3727" s="5">
        <v>3666</v>
      </c>
      <c r="B3727" s="1832">
        <f>'Tax Sched 23'!C13</f>
        <v>9604</v>
      </c>
      <c r="D3727" s="2" t="str">
        <f t="shared" si="57"/>
        <v>Error?</v>
      </c>
    </row>
    <row r="3728" spans="1:4" x14ac:dyDescent="0.2">
      <c r="A3728" s="5">
        <v>3667</v>
      </c>
      <c r="B3728" s="1832">
        <f>'Tax Sched 23'!F13</f>
        <v>37344</v>
      </c>
      <c r="C3728" s="2" t="s">
        <v>569</v>
      </c>
      <c r="D3728" s="2" t="str">
        <f t="shared" si="57"/>
        <v>Error?</v>
      </c>
    </row>
    <row r="3729" spans="1:4" x14ac:dyDescent="0.2">
      <c r="A3729" s="5">
        <v>3668</v>
      </c>
      <c r="B3729" s="1832">
        <f>'Tax Sched 23'!E13</f>
        <v>46948</v>
      </c>
      <c r="D3729" s="2" t="str">
        <f t="shared" si="57"/>
        <v>Error?</v>
      </c>
    </row>
    <row r="3730" spans="1:4" x14ac:dyDescent="0.2">
      <c r="A3730" s="5">
        <v>3669</v>
      </c>
      <c r="B3730" s="1832">
        <f>'ICR Computation 30'!E10</f>
        <v>0</v>
      </c>
      <c r="D3730" s="2" t="str">
        <f t="shared" si="57"/>
        <v>Error?</v>
      </c>
    </row>
    <row r="3731" spans="1:4" x14ac:dyDescent="0.2">
      <c r="A3731" s="10">
        <v>3670</v>
      </c>
      <c r="B3731" s="1832"/>
      <c r="D3731" s="2" t="str">
        <f t="shared" si="57"/>
        <v>OK</v>
      </c>
    </row>
    <row r="3732" spans="1:4" x14ac:dyDescent="0.2">
      <c r="A3732" s="10">
        <v>3671</v>
      </c>
      <c r="B3732" s="1832"/>
      <c r="D3732" s="2" t="str">
        <f t="shared" si="57"/>
        <v>OK</v>
      </c>
    </row>
    <row r="3733" spans="1:4" x14ac:dyDescent="0.2">
      <c r="A3733" s="10">
        <v>3672</v>
      </c>
      <c r="B3733" s="1832"/>
      <c r="D3733" s="2" t="str">
        <f t="shared" si="57"/>
        <v>OK</v>
      </c>
    </row>
    <row r="3734" spans="1:4" x14ac:dyDescent="0.2">
      <c r="A3734" s="10">
        <v>3673</v>
      </c>
      <c r="B3734" s="1832"/>
      <c r="D3734" s="2" t="str">
        <f t="shared" si="57"/>
        <v>OK</v>
      </c>
    </row>
    <row r="3735" spans="1:4" x14ac:dyDescent="0.2">
      <c r="A3735" s="10">
        <v>3674</v>
      </c>
      <c r="B3735" s="1832"/>
      <c r="D3735" s="2" t="str">
        <f t="shared" si="57"/>
        <v>OK</v>
      </c>
    </row>
    <row r="3736" spans="1:4" x14ac:dyDescent="0.2">
      <c r="A3736" s="10">
        <v>3675</v>
      </c>
      <c r="B3736" s="1832"/>
      <c r="D3736" s="2" t="str">
        <f t="shared" si="57"/>
        <v>OK</v>
      </c>
    </row>
    <row r="3737" spans="1:4" x14ac:dyDescent="0.2">
      <c r="A3737" s="10">
        <v>3676</v>
      </c>
      <c r="B3737" s="1832"/>
      <c r="D3737" s="2" t="str">
        <f t="shared" si="57"/>
        <v>OK</v>
      </c>
    </row>
    <row r="3738" spans="1:4" x14ac:dyDescent="0.2">
      <c r="A3738" s="10">
        <v>3677</v>
      </c>
      <c r="B3738" s="1832"/>
      <c r="D3738" s="2" t="str">
        <f t="shared" si="57"/>
        <v>OK</v>
      </c>
    </row>
    <row r="3739" spans="1:4" x14ac:dyDescent="0.2">
      <c r="A3739" s="10">
        <v>3678</v>
      </c>
      <c r="B3739" s="1832"/>
      <c r="D3739" s="2" t="str">
        <f t="shared" si="57"/>
        <v>OK</v>
      </c>
    </row>
    <row r="3740" spans="1:4" x14ac:dyDescent="0.2">
      <c r="A3740" s="10">
        <v>3679</v>
      </c>
      <c r="B3740" s="1832"/>
      <c r="D3740" s="2" t="str">
        <f t="shared" si="57"/>
        <v>OK</v>
      </c>
    </row>
    <row r="3741" spans="1:4" x14ac:dyDescent="0.2">
      <c r="A3741" s="10">
        <v>3680</v>
      </c>
      <c r="B3741" s="1832"/>
      <c r="D3741" s="2" t="str">
        <f t="shared" si="57"/>
        <v>OK</v>
      </c>
    </row>
    <row r="3742" spans="1:4" x14ac:dyDescent="0.2">
      <c r="A3742" s="10">
        <v>3681</v>
      </c>
      <c r="B3742" s="1832"/>
      <c r="D3742" s="2" t="str">
        <f t="shared" si="57"/>
        <v>OK</v>
      </c>
    </row>
    <row r="3743" spans="1:4" x14ac:dyDescent="0.2">
      <c r="A3743" s="10">
        <v>3682</v>
      </c>
      <c r="B3743" s="1832"/>
      <c r="D3743" s="2" t="str">
        <f t="shared" si="57"/>
        <v>OK</v>
      </c>
    </row>
    <row r="3744" spans="1:4" x14ac:dyDescent="0.2">
      <c r="A3744" s="10">
        <v>3683</v>
      </c>
      <c r="B3744" s="1832"/>
      <c r="D3744" s="2" t="str">
        <f t="shared" si="57"/>
        <v>OK</v>
      </c>
    </row>
    <row r="3745" spans="1:4" x14ac:dyDescent="0.2">
      <c r="A3745" s="10">
        <v>3684</v>
      </c>
      <c r="B3745" s="1832"/>
      <c r="D3745" s="2" t="str">
        <f t="shared" si="57"/>
        <v>OK</v>
      </c>
    </row>
    <row r="3746" spans="1:4" x14ac:dyDescent="0.2">
      <c r="A3746" s="10">
        <v>3685</v>
      </c>
      <c r="B3746" s="1832"/>
      <c r="D3746" s="2" t="str">
        <f t="shared" si="57"/>
        <v>OK</v>
      </c>
    </row>
    <row r="3747" spans="1:4" x14ac:dyDescent="0.2">
      <c r="A3747" s="10">
        <v>3686</v>
      </c>
      <c r="B3747" s="1832"/>
      <c r="D3747" s="2" t="str">
        <f t="shared" si="57"/>
        <v>OK</v>
      </c>
    </row>
    <row r="3748" spans="1:4" x14ac:dyDescent="0.2">
      <c r="A3748" s="10">
        <v>3687</v>
      </c>
      <c r="B3748" s="1832"/>
      <c r="D3748" s="2" t="str">
        <f t="shared" si="57"/>
        <v>OK</v>
      </c>
    </row>
    <row r="3749" spans="1:4" x14ac:dyDescent="0.2">
      <c r="A3749" s="10">
        <v>3688</v>
      </c>
      <c r="B3749" s="1832"/>
      <c r="D3749" s="2" t="str">
        <f t="shared" si="57"/>
        <v>OK</v>
      </c>
    </row>
    <row r="3750" spans="1:4" x14ac:dyDescent="0.2">
      <c r="A3750" s="10">
        <v>3689</v>
      </c>
      <c r="B3750" s="1832"/>
      <c r="D3750" s="2" t="str">
        <f t="shared" si="57"/>
        <v>OK</v>
      </c>
    </row>
    <row r="3751" spans="1:4" x14ac:dyDescent="0.2">
      <c r="A3751" s="10">
        <v>3690</v>
      </c>
      <c r="B3751" s="1832"/>
      <c r="D3751" s="2" t="str">
        <f t="shared" si="57"/>
        <v>OK</v>
      </c>
    </row>
    <row r="3752" spans="1:4" x14ac:dyDescent="0.2">
      <c r="A3752" s="10">
        <v>3691</v>
      </c>
      <c r="B3752" s="1832"/>
      <c r="D3752" s="2" t="str">
        <f t="shared" si="57"/>
        <v>OK</v>
      </c>
    </row>
    <row r="3753" spans="1:4" x14ac:dyDescent="0.2">
      <c r="A3753" s="10">
        <v>3692</v>
      </c>
      <c r="B3753" s="1832"/>
      <c r="D3753" s="2" t="str">
        <f t="shared" si="57"/>
        <v>OK</v>
      </c>
    </row>
    <row r="3754" spans="1:4" x14ac:dyDescent="0.2">
      <c r="A3754" s="10">
        <v>3693</v>
      </c>
      <c r="B3754" s="1832"/>
      <c r="D3754" s="2" t="str">
        <f t="shared" si="57"/>
        <v>OK</v>
      </c>
    </row>
    <row r="3755" spans="1:4" x14ac:dyDescent="0.2">
      <c r="A3755" s="10">
        <v>3694</v>
      </c>
      <c r="B3755" s="1832"/>
      <c r="D3755" s="2" t="str">
        <f t="shared" si="57"/>
        <v>OK</v>
      </c>
    </row>
    <row r="3756" spans="1:4" x14ac:dyDescent="0.2">
      <c r="A3756" s="10">
        <v>3695</v>
      </c>
      <c r="B3756" s="1832"/>
      <c r="D3756" s="2" t="str">
        <f t="shared" si="57"/>
        <v>OK</v>
      </c>
    </row>
    <row r="3757" spans="1:4" x14ac:dyDescent="0.2">
      <c r="A3757" s="10">
        <v>3696</v>
      </c>
      <c r="B3757" s="1832"/>
      <c r="D3757" s="2" t="str">
        <f t="shared" si="57"/>
        <v>OK</v>
      </c>
    </row>
    <row r="3758" spans="1:4" x14ac:dyDescent="0.2">
      <c r="A3758" s="10">
        <v>3697</v>
      </c>
      <c r="B3758" s="1832"/>
      <c r="D3758" s="2" t="str">
        <f t="shared" si="57"/>
        <v>OK</v>
      </c>
    </row>
    <row r="3759" spans="1:4" x14ac:dyDescent="0.2">
      <c r="A3759" s="10">
        <v>3698</v>
      </c>
      <c r="B3759" s="1832"/>
      <c r="D3759" s="2" t="str">
        <f t="shared" si="57"/>
        <v>OK</v>
      </c>
    </row>
    <row r="3760" spans="1:4" x14ac:dyDescent="0.2">
      <c r="A3760" s="10">
        <v>3699</v>
      </c>
      <c r="B3760" s="1832"/>
      <c r="D3760" s="2" t="str">
        <f t="shared" si="57"/>
        <v>OK</v>
      </c>
    </row>
    <row r="3761" spans="1:4" x14ac:dyDescent="0.2">
      <c r="A3761" s="10">
        <v>3700</v>
      </c>
      <c r="B3761" s="1832"/>
      <c r="D3761" s="2" t="str">
        <f t="shared" si="57"/>
        <v>OK</v>
      </c>
    </row>
    <row r="3762" spans="1:4" x14ac:dyDescent="0.2">
      <c r="A3762" s="10">
        <v>3701</v>
      </c>
      <c r="B3762" s="1832"/>
      <c r="D3762" s="2" t="str">
        <f t="shared" si="57"/>
        <v>OK</v>
      </c>
    </row>
    <row r="3763" spans="1:4" x14ac:dyDescent="0.2">
      <c r="A3763" s="10">
        <v>3702</v>
      </c>
      <c r="B3763" s="1832"/>
      <c r="D3763" s="2" t="str">
        <f t="shared" si="57"/>
        <v>OK</v>
      </c>
    </row>
    <row r="3764" spans="1:4" x14ac:dyDescent="0.2">
      <c r="A3764" s="10">
        <v>3703</v>
      </c>
      <c r="B3764" s="1832"/>
      <c r="D3764" s="2" t="str">
        <f t="shared" si="57"/>
        <v>OK</v>
      </c>
    </row>
    <row r="3765" spans="1:4" x14ac:dyDescent="0.2">
      <c r="A3765" s="10">
        <v>3704</v>
      </c>
      <c r="B3765" s="1832"/>
      <c r="D3765" s="2" t="str">
        <f t="shared" si="57"/>
        <v>OK</v>
      </c>
    </row>
    <row r="3766" spans="1:4" x14ac:dyDescent="0.2">
      <c r="A3766" s="10">
        <v>3705</v>
      </c>
      <c r="B3766" s="1832"/>
      <c r="D3766" s="2" t="str">
        <f t="shared" si="57"/>
        <v>OK</v>
      </c>
    </row>
    <row r="3767" spans="1:4" x14ac:dyDescent="0.2">
      <c r="A3767" s="10">
        <v>3706</v>
      </c>
      <c r="B3767" s="1832"/>
      <c r="D3767" s="2" t="str">
        <f t="shared" si="57"/>
        <v>OK</v>
      </c>
    </row>
    <row r="3768" spans="1:4" x14ac:dyDescent="0.2">
      <c r="A3768" s="10">
        <v>3707</v>
      </c>
      <c r="B3768" s="1832"/>
      <c r="D3768" s="2" t="str">
        <f t="shared" si="57"/>
        <v>OK</v>
      </c>
    </row>
    <row r="3769" spans="1:4" x14ac:dyDescent="0.2">
      <c r="A3769" s="10">
        <v>3708</v>
      </c>
      <c r="B3769" s="1832"/>
      <c r="D3769" s="2" t="str">
        <f t="shared" si="57"/>
        <v>OK</v>
      </c>
    </row>
    <row r="3770" spans="1:4" x14ac:dyDescent="0.2">
      <c r="A3770" s="10">
        <v>3709</v>
      </c>
      <c r="B3770" s="1832"/>
      <c r="D3770" s="2" t="str">
        <f t="shared" si="57"/>
        <v>OK</v>
      </c>
    </row>
    <row r="3771" spans="1:4" x14ac:dyDescent="0.2">
      <c r="A3771" s="10">
        <v>3710</v>
      </c>
      <c r="B3771" s="1832"/>
      <c r="D3771" s="2" t="str">
        <f t="shared" si="57"/>
        <v>OK</v>
      </c>
    </row>
    <row r="3772" spans="1:4" x14ac:dyDescent="0.2">
      <c r="A3772" s="10">
        <v>3711</v>
      </c>
      <c r="B3772" s="1832"/>
      <c r="D3772" s="2" t="str">
        <f t="shared" si="57"/>
        <v>OK</v>
      </c>
    </row>
    <row r="3773" spans="1:4" x14ac:dyDescent="0.2">
      <c r="A3773" s="10">
        <v>3712</v>
      </c>
      <c r="B3773" s="1832"/>
      <c r="D3773" s="2" t="str">
        <f t="shared" si="57"/>
        <v>OK</v>
      </c>
    </row>
    <row r="3774" spans="1:4" x14ac:dyDescent="0.2">
      <c r="A3774" s="10">
        <v>3713</v>
      </c>
      <c r="B3774" s="1832"/>
      <c r="D3774" s="2" t="str">
        <f t="shared" si="57"/>
        <v>OK</v>
      </c>
    </row>
    <row r="3775" spans="1:4" x14ac:dyDescent="0.2">
      <c r="A3775" s="10">
        <v>3714</v>
      </c>
      <c r="B3775" s="1832"/>
      <c r="D3775" s="2" t="str">
        <f t="shared" ref="D3775:D3838" si="58">IF(ISBLANK(B3775),"OK",IF(A3775-B3775=0,"OK","Error?"))</f>
        <v>OK</v>
      </c>
    </row>
    <row r="3776" spans="1:4" x14ac:dyDescent="0.2">
      <c r="A3776" s="10">
        <v>3715</v>
      </c>
      <c r="B3776" s="1832"/>
      <c r="D3776" s="2" t="str">
        <f t="shared" si="58"/>
        <v>OK</v>
      </c>
    </row>
    <row r="3777" spans="1:4" x14ac:dyDescent="0.2">
      <c r="A3777" s="10">
        <v>3716</v>
      </c>
      <c r="B3777" s="1832"/>
      <c r="D3777" s="2" t="str">
        <f t="shared" si="58"/>
        <v>OK</v>
      </c>
    </row>
    <row r="3778" spans="1:4" x14ac:dyDescent="0.2">
      <c r="A3778" s="10">
        <v>3717</v>
      </c>
      <c r="B3778" s="1832"/>
      <c r="D3778" s="2" t="str">
        <f t="shared" si="58"/>
        <v>OK</v>
      </c>
    </row>
    <row r="3779" spans="1:4" x14ac:dyDescent="0.2">
      <c r="A3779" s="10">
        <v>3718</v>
      </c>
      <c r="B3779" s="1832"/>
      <c r="D3779" s="2" t="str">
        <f t="shared" si="58"/>
        <v>OK</v>
      </c>
    </row>
    <row r="3780" spans="1:4" x14ac:dyDescent="0.2">
      <c r="A3780" s="10">
        <v>3719</v>
      </c>
      <c r="B3780" s="1832"/>
      <c r="D3780" s="2" t="str">
        <f t="shared" si="58"/>
        <v>OK</v>
      </c>
    </row>
    <row r="3781" spans="1:4" x14ac:dyDescent="0.2">
      <c r="A3781" s="10">
        <v>3720</v>
      </c>
      <c r="B3781" s="1832"/>
      <c r="D3781" s="2" t="str">
        <f t="shared" si="58"/>
        <v>OK</v>
      </c>
    </row>
    <row r="3782" spans="1:4" x14ac:dyDescent="0.2">
      <c r="A3782" s="10">
        <v>3721</v>
      </c>
      <c r="B3782" s="1832"/>
      <c r="D3782" s="2" t="str">
        <f t="shared" si="58"/>
        <v>OK</v>
      </c>
    </row>
    <row r="3783" spans="1:4" x14ac:dyDescent="0.2">
      <c r="A3783" s="10">
        <v>3722</v>
      </c>
      <c r="B3783" s="1832"/>
      <c r="D3783" s="2" t="str">
        <f t="shared" si="58"/>
        <v>OK</v>
      </c>
    </row>
    <row r="3784" spans="1:4" x14ac:dyDescent="0.2">
      <c r="A3784" s="10">
        <v>3723</v>
      </c>
      <c r="B3784" s="1832"/>
      <c r="D3784" s="2" t="str">
        <f t="shared" si="58"/>
        <v>OK</v>
      </c>
    </row>
    <row r="3785" spans="1:4" x14ac:dyDescent="0.2">
      <c r="A3785" s="10">
        <v>3724</v>
      </c>
      <c r="B3785" s="1832"/>
      <c r="D3785" s="2" t="str">
        <f t="shared" si="58"/>
        <v>OK</v>
      </c>
    </row>
    <row r="3786" spans="1:4" x14ac:dyDescent="0.2">
      <c r="A3786" s="10">
        <v>3725</v>
      </c>
      <c r="B3786" s="1832"/>
      <c r="D3786" s="2" t="str">
        <f t="shared" si="58"/>
        <v>OK</v>
      </c>
    </row>
    <row r="3787" spans="1:4" x14ac:dyDescent="0.2">
      <c r="A3787" s="10">
        <v>3726</v>
      </c>
      <c r="B3787" s="1832"/>
      <c r="D3787" s="2" t="str">
        <f t="shared" si="58"/>
        <v>OK</v>
      </c>
    </row>
    <row r="3788" spans="1:4" x14ac:dyDescent="0.2">
      <c r="A3788" s="10">
        <v>3727</v>
      </c>
      <c r="B3788" s="1832"/>
      <c r="D3788" s="2" t="str">
        <f t="shared" si="58"/>
        <v>OK</v>
      </c>
    </row>
    <row r="3789" spans="1:4" x14ac:dyDescent="0.2">
      <c r="A3789" s="10">
        <v>3728</v>
      </c>
      <c r="B3789" s="1832"/>
      <c r="D3789" s="2" t="str">
        <f t="shared" si="58"/>
        <v>OK</v>
      </c>
    </row>
    <row r="3790" spans="1:4" x14ac:dyDescent="0.2">
      <c r="A3790" s="10">
        <v>3729</v>
      </c>
      <c r="B3790" s="1832"/>
      <c r="D3790" s="2" t="str">
        <f t="shared" si="58"/>
        <v>OK</v>
      </c>
    </row>
    <row r="3791" spans="1:4" x14ac:dyDescent="0.2">
      <c r="A3791" s="10">
        <v>3730</v>
      </c>
      <c r="B3791" s="1832"/>
      <c r="D3791" s="2" t="str">
        <f t="shared" si="58"/>
        <v>OK</v>
      </c>
    </row>
    <row r="3792" spans="1:4" x14ac:dyDescent="0.2">
      <c r="A3792" s="10">
        <v>3731</v>
      </c>
      <c r="B3792" s="1832"/>
      <c r="D3792" s="2" t="str">
        <f t="shared" si="58"/>
        <v>OK</v>
      </c>
    </row>
    <row r="3793" spans="1:4" x14ac:dyDescent="0.2">
      <c r="A3793" s="10">
        <v>3732</v>
      </c>
      <c r="B3793" s="1832"/>
      <c r="D3793" s="2" t="str">
        <f t="shared" si="58"/>
        <v>OK</v>
      </c>
    </row>
    <row r="3794" spans="1:4" x14ac:dyDescent="0.2">
      <c r="A3794" s="10">
        <v>3733</v>
      </c>
      <c r="B3794" s="1832"/>
      <c r="D3794" s="2" t="str">
        <f t="shared" si="58"/>
        <v>OK</v>
      </c>
    </row>
    <row r="3795" spans="1:4" x14ac:dyDescent="0.2">
      <c r="A3795" s="10">
        <v>3734</v>
      </c>
      <c r="B3795" s="1832"/>
      <c r="D3795" s="2" t="str">
        <f t="shared" si="58"/>
        <v>OK</v>
      </c>
    </row>
    <row r="3796" spans="1:4" x14ac:dyDescent="0.2">
      <c r="A3796" s="10">
        <v>3735</v>
      </c>
      <c r="B3796" s="1832"/>
      <c r="D3796" s="2" t="str">
        <f t="shared" si="58"/>
        <v>OK</v>
      </c>
    </row>
    <row r="3797" spans="1:4" x14ac:dyDescent="0.2">
      <c r="A3797" s="10">
        <v>3736</v>
      </c>
      <c r="B3797" s="1832"/>
      <c r="D3797" s="2" t="str">
        <f t="shared" si="58"/>
        <v>OK</v>
      </c>
    </row>
    <row r="3798" spans="1:4" x14ac:dyDescent="0.2">
      <c r="A3798" s="10">
        <v>3737</v>
      </c>
      <c r="B3798" s="1832"/>
      <c r="D3798" s="2" t="str">
        <f t="shared" si="58"/>
        <v>OK</v>
      </c>
    </row>
    <row r="3799" spans="1:4" x14ac:dyDescent="0.2">
      <c r="A3799" s="10">
        <v>3738</v>
      </c>
      <c r="B3799" s="1832"/>
      <c r="D3799" s="2" t="str">
        <f t="shared" si="58"/>
        <v>OK</v>
      </c>
    </row>
    <row r="3800" spans="1:4" x14ac:dyDescent="0.2">
      <c r="A3800" s="10">
        <v>3739</v>
      </c>
      <c r="B3800" s="1832"/>
      <c r="D3800" s="2" t="str">
        <f t="shared" si="58"/>
        <v>OK</v>
      </c>
    </row>
    <row r="3801" spans="1:4" x14ac:dyDescent="0.2">
      <c r="A3801" s="10">
        <v>3740</v>
      </c>
      <c r="B3801" s="1832"/>
      <c r="D3801" s="2" t="str">
        <f t="shared" si="58"/>
        <v>OK</v>
      </c>
    </row>
    <row r="3802" spans="1:4" x14ac:dyDescent="0.2">
      <c r="A3802" s="10">
        <v>3741</v>
      </c>
      <c r="B3802" s="1832"/>
      <c r="D3802" s="2" t="str">
        <f t="shared" si="58"/>
        <v>OK</v>
      </c>
    </row>
    <row r="3803" spans="1:4" x14ac:dyDescent="0.2">
      <c r="A3803" s="10">
        <v>3742</v>
      </c>
      <c r="B3803" s="1832"/>
      <c r="D3803" s="2" t="str">
        <f t="shared" si="58"/>
        <v>OK</v>
      </c>
    </row>
    <row r="3804" spans="1:4" x14ac:dyDescent="0.2">
      <c r="A3804" s="10">
        <v>3743</v>
      </c>
      <c r="B3804" s="1832"/>
      <c r="D3804" s="2" t="str">
        <f t="shared" si="58"/>
        <v>OK</v>
      </c>
    </row>
    <row r="3805" spans="1:4" x14ac:dyDescent="0.2">
      <c r="A3805" s="10">
        <v>3744</v>
      </c>
      <c r="B3805" s="1832"/>
      <c r="D3805" s="2" t="str">
        <f t="shared" si="58"/>
        <v>OK</v>
      </c>
    </row>
    <row r="3806" spans="1:4" x14ac:dyDescent="0.2">
      <c r="A3806" s="10">
        <v>3745</v>
      </c>
      <c r="B3806" s="1832"/>
      <c r="D3806" s="2" t="str">
        <f t="shared" si="58"/>
        <v>OK</v>
      </c>
    </row>
    <row r="3807" spans="1:4" x14ac:dyDescent="0.2">
      <c r="A3807" s="10">
        <v>3746</v>
      </c>
      <c r="B3807" s="1832"/>
      <c r="D3807" s="2" t="str">
        <f t="shared" si="58"/>
        <v>OK</v>
      </c>
    </row>
    <row r="3808" spans="1:4" x14ac:dyDescent="0.2">
      <c r="A3808" s="10">
        <v>3747</v>
      </c>
      <c r="B3808" s="1832"/>
      <c r="D3808" s="2" t="str">
        <f t="shared" si="58"/>
        <v>OK</v>
      </c>
    </row>
    <row r="3809" spans="1:4" x14ac:dyDescent="0.2">
      <c r="A3809" s="10">
        <v>3748</v>
      </c>
      <c r="B3809" s="1832"/>
      <c r="D3809" s="2" t="str">
        <f t="shared" si="58"/>
        <v>OK</v>
      </c>
    </row>
    <row r="3810" spans="1:4" x14ac:dyDescent="0.2">
      <c r="A3810" s="10">
        <v>3749</v>
      </c>
      <c r="B3810" s="1832"/>
      <c r="D3810" s="2" t="str">
        <f t="shared" si="58"/>
        <v>OK</v>
      </c>
    </row>
    <row r="3811" spans="1:4" x14ac:dyDescent="0.2">
      <c r="A3811" s="10">
        <v>3750</v>
      </c>
      <c r="B3811" s="1832"/>
      <c r="D3811" s="2" t="str">
        <f t="shared" si="58"/>
        <v>OK</v>
      </c>
    </row>
    <row r="3812" spans="1:4" x14ac:dyDescent="0.2">
      <c r="A3812" s="10">
        <v>3751</v>
      </c>
      <c r="B3812" s="1832"/>
      <c r="D3812" s="2" t="str">
        <f t="shared" si="58"/>
        <v>OK</v>
      </c>
    </row>
    <row r="3813" spans="1:4" x14ac:dyDescent="0.2">
      <c r="A3813" s="10">
        <v>3752</v>
      </c>
      <c r="B3813" s="1832"/>
      <c r="D3813" s="2" t="str">
        <f t="shared" si="58"/>
        <v>OK</v>
      </c>
    </row>
    <row r="3814" spans="1:4" x14ac:dyDescent="0.2">
      <c r="A3814" s="10">
        <v>3753</v>
      </c>
      <c r="B3814" s="1832"/>
      <c r="D3814" s="2" t="str">
        <f t="shared" si="58"/>
        <v>OK</v>
      </c>
    </row>
    <row r="3815" spans="1:4" x14ac:dyDescent="0.2">
      <c r="A3815" s="10">
        <v>3754</v>
      </c>
      <c r="B3815" s="1832"/>
      <c r="D3815" s="2" t="str">
        <f t="shared" si="58"/>
        <v>OK</v>
      </c>
    </row>
    <row r="3816" spans="1:4" x14ac:dyDescent="0.2">
      <c r="A3816" s="10">
        <v>3755</v>
      </c>
      <c r="B3816" s="1832"/>
      <c r="D3816" s="2" t="str">
        <f t="shared" si="58"/>
        <v>OK</v>
      </c>
    </row>
    <row r="3817" spans="1:4" x14ac:dyDescent="0.2">
      <c r="A3817" s="10">
        <v>3756</v>
      </c>
      <c r="B3817" s="1832"/>
      <c r="D3817" s="2" t="str">
        <f t="shared" si="58"/>
        <v>OK</v>
      </c>
    </row>
    <row r="3818" spans="1:4" x14ac:dyDescent="0.2">
      <c r="A3818" s="10">
        <v>3757</v>
      </c>
      <c r="B3818" s="1832"/>
      <c r="D3818" s="2" t="str">
        <f t="shared" si="58"/>
        <v>OK</v>
      </c>
    </row>
    <row r="3819" spans="1:4" x14ac:dyDescent="0.2">
      <c r="A3819" s="10">
        <v>3758</v>
      </c>
      <c r="B3819" s="1832"/>
      <c r="D3819" s="2" t="str">
        <f t="shared" si="58"/>
        <v>OK</v>
      </c>
    </row>
    <row r="3820" spans="1:4" x14ac:dyDescent="0.2">
      <c r="A3820" s="10">
        <v>3759</v>
      </c>
      <c r="B3820" s="1832"/>
      <c r="D3820" s="2" t="str">
        <f t="shared" si="58"/>
        <v>OK</v>
      </c>
    </row>
    <row r="3821" spans="1:4" x14ac:dyDescent="0.2">
      <c r="A3821" s="10">
        <v>3760</v>
      </c>
      <c r="B3821" s="1832"/>
      <c r="D3821" s="2" t="str">
        <f t="shared" si="58"/>
        <v>OK</v>
      </c>
    </row>
    <row r="3822" spans="1:4" x14ac:dyDescent="0.2">
      <c r="A3822" s="10">
        <v>3761</v>
      </c>
      <c r="B3822" s="1832"/>
      <c r="D3822" s="2" t="str">
        <f t="shared" si="58"/>
        <v>OK</v>
      </c>
    </row>
    <row r="3823" spans="1:4" x14ac:dyDescent="0.2">
      <c r="A3823" s="10">
        <v>3762</v>
      </c>
      <c r="B3823" s="1832"/>
      <c r="D3823" s="2" t="str">
        <f t="shared" si="58"/>
        <v>OK</v>
      </c>
    </row>
    <row r="3824" spans="1:4" x14ac:dyDescent="0.2">
      <c r="A3824" s="10">
        <v>3763</v>
      </c>
      <c r="B3824" s="1832"/>
      <c r="D3824" s="2" t="str">
        <f t="shared" si="58"/>
        <v>OK</v>
      </c>
    </row>
    <row r="3825" spans="1:4" x14ac:dyDescent="0.2">
      <c r="A3825" s="10">
        <v>3764</v>
      </c>
      <c r="B3825" s="1832"/>
      <c r="D3825" s="2" t="str">
        <f t="shared" si="58"/>
        <v>OK</v>
      </c>
    </row>
    <row r="3826" spans="1:4" x14ac:dyDescent="0.2">
      <c r="A3826" s="10">
        <v>3765</v>
      </c>
      <c r="B3826" s="1832"/>
      <c r="D3826" s="2" t="str">
        <f t="shared" si="58"/>
        <v>OK</v>
      </c>
    </row>
    <row r="3827" spans="1:4" x14ac:dyDescent="0.2">
      <c r="A3827" s="10">
        <v>3766</v>
      </c>
      <c r="B3827" s="1832"/>
      <c r="D3827" s="2" t="str">
        <f t="shared" si="58"/>
        <v>OK</v>
      </c>
    </row>
    <row r="3828" spans="1:4" x14ac:dyDescent="0.2">
      <c r="A3828" s="10">
        <v>3767</v>
      </c>
      <c r="B3828" s="1832"/>
      <c r="D3828" s="2" t="str">
        <f t="shared" si="58"/>
        <v>OK</v>
      </c>
    </row>
    <row r="3829" spans="1:4" x14ac:dyDescent="0.2">
      <c r="A3829" s="10">
        <v>3768</v>
      </c>
      <c r="B3829" s="1832"/>
      <c r="D3829" s="2" t="str">
        <f t="shared" si="58"/>
        <v>OK</v>
      </c>
    </row>
    <row r="3830" spans="1:4" x14ac:dyDescent="0.2">
      <c r="A3830" s="10">
        <v>3769</v>
      </c>
      <c r="B3830" s="1832"/>
      <c r="D3830" s="2" t="str">
        <f t="shared" si="58"/>
        <v>OK</v>
      </c>
    </row>
    <row r="3831" spans="1:4" x14ac:dyDescent="0.2">
      <c r="A3831" s="10">
        <v>3770</v>
      </c>
      <c r="B3831" s="1832"/>
      <c r="D3831" s="2" t="str">
        <f t="shared" si="58"/>
        <v>OK</v>
      </c>
    </row>
    <row r="3832" spans="1:4" x14ac:dyDescent="0.2">
      <c r="A3832" s="10">
        <v>3771</v>
      </c>
      <c r="B3832" s="1832"/>
      <c r="D3832" s="2" t="str">
        <f t="shared" si="58"/>
        <v>OK</v>
      </c>
    </row>
    <row r="3833" spans="1:4" x14ac:dyDescent="0.2">
      <c r="A3833" s="10">
        <v>3772</v>
      </c>
      <c r="B3833" s="1832"/>
      <c r="D3833" s="2" t="str">
        <f t="shared" si="58"/>
        <v>OK</v>
      </c>
    </row>
    <row r="3834" spans="1:4" x14ac:dyDescent="0.2">
      <c r="A3834" s="10">
        <v>3773</v>
      </c>
      <c r="B3834" s="1832"/>
      <c r="D3834" s="2" t="str">
        <f t="shared" si="58"/>
        <v>OK</v>
      </c>
    </row>
    <row r="3835" spans="1:4" x14ac:dyDescent="0.2">
      <c r="A3835" s="10">
        <v>3774</v>
      </c>
      <c r="B3835" s="1832"/>
      <c r="D3835" s="2" t="str">
        <f t="shared" si="58"/>
        <v>OK</v>
      </c>
    </row>
    <row r="3836" spans="1:4" x14ac:dyDescent="0.2">
      <c r="A3836" s="10">
        <v>3775</v>
      </c>
      <c r="B3836" s="1832"/>
      <c r="D3836" s="2" t="str">
        <f t="shared" si="58"/>
        <v>OK</v>
      </c>
    </row>
    <row r="3837" spans="1:4" x14ac:dyDescent="0.2">
      <c r="A3837" s="10">
        <v>3776</v>
      </c>
      <c r="B3837" s="1832"/>
      <c r="D3837" s="2" t="str">
        <f t="shared" si="58"/>
        <v>OK</v>
      </c>
    </row>
    <row r="3838" spans="1:4" x14ac:dyDescent="0.2">
      <c r="A3838" s="10">
        <v>3777</v>
      </c>
      <c r="B3838" s="1832"/>
      <c r="D3838" s="2" t="str">
        <f t="shared" si="58"/>
        <v>OK</v>
      </c>
    </row>
    <row r="3839" spans="1:4" x14ac:dyDescent="0.2">
      <c r="A3839" s="10">
        <v>3778</v>
      </c>
      <c r="B3839" s="1832"/>
      <c r="D3839" s="2" t="str">
        <f t="shared" ref="D3839:D3902" si="59">IF(ISBLANK(B3839),"OK",IF(A3839-B3839=0,"OK","Error?"))</f>
        <v>OK</v>
      </c>
    </row>
    <row r="3840" spans="1:4" x14ac:dyDescent="0.2">
      <c r="A3840" s="10">
        <v>3779</v>
      </c>
      <c r="B3840" s="1832"/>
      <c r="D3840" s="2" t="str">
        <f t="shared" si="59"/>
        <v>OK</v>
      </c>
    </row>
    <row r="3841" spans="1:4" x14ac:dyDescent="0.2">
      <c r="A3841" s="10">
        <v>3780</v>
      </c>
      <c r="B3841" s="1832"/>
      <c r="D3841" s="2" t="str">
        <f t="shared" si="59"/>
        <v>OK</v>
      </c>
    </row>
    <row r="3842" spans="1:4" x14ac:dyDescent="0.2">
      <c r="A3842" s="10">
        <v>3781</v>
      </c>
      <c r="B3842" s="1832"/>
      <c r="D3842" s="2" t="str">
        <f t="shared" si="59"/>
        <v>OK</v>
      </c>
    </row>
    <row r="3843" spans="1:4" x14ac:dyDescent="0.2">
      <c r="A3843" s="10">
        <v>3782</v>
      </c>
      <c r="B3843" s="1832"/>
      <c r="D3843" s="2" t="str">
        <f t="shared" si="59"/>
        <v>OK</v>
      </c>
    </row>
    <row r="3844" spans="1:4" x14ac:dyDescent="0.2">
      <c r="A3844" s="10">
        <v>3783</v>
      </c>
      <c r="B3844" s="1832"/>
      <c r="D3844" s="2" t="str">
        <f t="shared" si="59"/>
        <v>OK</v>
      </c>
    </row>
    <row r="3845" spans="1:4" x14ac:dyDescent="0.2">
      <c r="A3845" s="10">
        <v>3784</v>
      </c>
      <c r="B3845" s="1832"/>
      <c r="D3845" s="2" t="str">
        <f t="shared" si="59"/>
        <v>OK</v>
      </c>
    </row>
    <row r="3846" spans="1:4" x14ac:dyDescent="0.2">
      <c r="A3846" s="10">
        <v>3785</v>
      </c>
      <c r="B3846" s="1832"/>
      <c r="D3846" s="2" t="str">
        <f t="shared" si="59"/>
        <v>OK</v>
      </c>
    </row>
    <row r="3847" spans="1:4" x14ac:dyDescent="0.2">
      <c r="A3847" s="10">
        <v>3786</v>
      </c>
      <c r="B3847" s="1832"/>
      <c r="D3847" s="2" t="str">
        <f t="shared" si="59"/>
        <v>OK</v>
      </c>
    </row>
    <row r="3848" spans="1:4" x14ac:dyDescent="0.2">
      <c r="A3848" s="10">
        <v>3787</v>
      </c>
      <c r="B3848" s="1832"/>
      <c r="D3848" s="2" t="str">
        <f t="shared" si="59"/>
        <v>OK</v>
      </c>
    </row>
    <row r="3849" spans="1:4" x14ac:dyDescent="0.2">
      <c r="A3849" s="10">
        <v>3788</v>
      </c>
      <c r="B3849" s="1832"/>
      <c r="D3849" s="2" t="str">
        <f t="shared" si="59"/>
        <v>OK</v>
      </c>
    </row>
    <row r="3850" spans="1:4" x14ac:dyDescent="0.2">
      <c r="A3850" s="10">
        <v>3789</v>
      </c>
      <c r="B3850" s="1832"/>
      <c r="D3850" s="2" t="str">
        <f t="shared" si="59"/>
        <v>OK</v>
      </c>
    </row>
    <row r="3851" spans="1:4" x14ac:dyDescent="0.2">
      <c r="A3851" s="10">
        <v>3790</v>
      </c>
      <c r="B3851" s="1832"/>
      <c r="D3851" s="2" t="str">
        <f t="shared" si="59"/>
        <v>OK</v>
      </c>
    </row>
    <row r="3852" spans="1:4" x14ac:dyDescent="0.2">
      <c r="A3852" s="10">
        <v>3791</v>
      </c>
      <c r="B3852" s="1832"/>
      <c r="D3852" s="2" t="str">
        <f t="shared" si="59"/>
        <v>OK</v>
      </c>
    </row>
    <row r="3853" spans="1:4" x14ac:dyDescent="0.2">
      <c r="A3853" s="10">
        <v>3792</v>
      </c>
      <c r="B3853" s="1832"/>
      <c r="D3853" s="2" t="str">
        <f t="shared" si="59"/>
        <v>OK</v>
      </c>
    </row>
    <row r="3854" spans="1:4" x14ac:dyDescent="0.2">
      <c r="A3854" s="10">
        <v>3793</v>
      </c>
      <c r="B3854" s="1832"/>
      <c r="D3854" s="2" t="str">
        <f t="shared" si="59"/>
        <v>OK</v>
      </c>
    </row>
    <row r="3855" spans="1:4" x14ac:dyDescent="0.2">
      <c r="A3855" s="10">
        <v>3794</v>
      </c>
      <c r="B3855" s="1832"/>
      <c r="D3855" s="2" t="str">
        <f t="shared" si="59"/>
        <v>OK</v>
      </c>
    </row>
    <row r="3856" spans="1:4" x14ac:dyDescent="0.2">
      <c r="A3856" s="10">
        <v>3795</v>
      </c>
      <c r="B3856" s="1832"/>
      <c r="D3856" s="2" t="str">
        <f t="shared" si="59"/>
        <v>OK</v>
      </c>
    </row>
    <row r="3857" spans="1:4" x14ac:dyDescent="0.2">
      <c r="A3857" s="10">
        <v>3796</v>
      </c>
      <c r="B3857" s="1832"/>
      <c r="D3857" s="2" t="str">
        <f t="shared" si="59"/>
        <v>OK</v>
      </c>
    </row>
    <row r="3858" spans="1:4" x14ac:dyDescent="0.2">
      <c r="A3858" s="10">
        <v>3797</v>
      </c>
      <c r="B3858" s="1832"/>
      <c r="D3858" s="2" t="str">
        <f t="shared" si="59"/>
        <v>OK</v>
      </c>
    </row>
    <row r="3859" spans="1:4" x14ac:dyDescent="0.2">
      <c r="A3859" s="10">
        <v>3798</v>
      </c>
      <c r="B3859" s="1832"/>
      <c r="D3859" s="2" t="str">
        <f t="shared" si="59"/>
        <v>OK</v>
      </c>
    </row>
    <row r="3860" spans="1:4" x14ac:dyDescent="0.2">
      <c r="A3860" s="10">
        <v>3799</v>
      </c>
      <c r="B3860" s="1832"/>
      <c r="D3860" s="2" t="str">
        <f t="shared" si="59"/>
        <v>OK</v>
      </c>
    </row>
    <row r="3861" spans="1:4" x14ac:dyDescent="0.2">
      <c r="A3861" s="10">
        <v>3800</v>
      </c>
      <c r="B3861" s="1832"/>
      <c r="D3861" s="2" t="str">
        <f t="shared" si="59"/>
        <v>OK</v>
      </c>
    </row>
    <row r="3862" spans="1:4" x14ac:dyDescent="0.2">
      <c r="A3862" s="10">
        <v>3801</v>
      </c>
      <c r="B3862" s="1832"/>
      <c r="D3862" s="2" t="str">
        <f t="shared" si="59"/>
        <v>OK</v>
      </c>
    </row>
    <row r="3863" spans="1:4" x14ac:dyDescent="0.2">
      <c r="A3863" s="10">
        <v>3802</v>
      </c>
      <c r="B3863" s="1832"/>
      <c r="D3863" s="2" t="str">
        <f t="shared" si="59"/>
        <v>OK</v>
      </c>
    </row>
    <row r="3864" spans="1:4" x14ac:dyDescent="0.2">
      <c r="A3864" s="10">
        <v>3803</v>
      </c>
      <c r="B3864" s="1832"/>
      <c r="D3864" s="2" t="str">
        <f t="shared" si="59"/>
        <v>OK</v>
      </c>
    </row>
    <row r="3865" spans="1:4" x14ac:dyDescent="0.2">
      <c r="A3865" s="10">
        <v>3804</v>
      </c>
      <c r="B3865" s="1832"/>
      <c r="D3865" s="2" t="str">
        <f t="shared" si="59"/>
        <v>OK</v>
      </c>
    </row>
    <row r="3866" spans="1:4" x14ac:dyDescent="0.2">
      <c r="A3866" s="10">
        <v>3805</v>
      </c>
      <c r="B3866" s="1832"/>
      <c r="D3866" s="2" t="str">
        <f t="shared" si="59"/>
        <v>OK</v>
      </c>
    </row>
    <row r="3867" spans="1:4" x14ac:dyDescent="0.2">
      <c r="A3867" s="10">
        <v>3806</v>
      </c>
      <c r="B3867" s="1832"/>
      <c r="D3867" s="2" t="str">
        <f t="shared" si="59"/>
        <v>OK</v>
      </c>
    </row>
    <row r="3868" spans="1:4" x14ac:dyDescent="0.2">
      <c r="A3868" s="10">
        <v>3807</v>
      </c>
      <c r="B3868" s="1832"/>
      <c r="D3868" s="2" t="str">
        <f t="shared" si="59"/>
        <v>OK</v>
      </c>
    </row>
    <row r="3869" spans="1:4" x14ac:dyDescent="0.2">
      <c r="A3869" s="10">
        <v>3808</v>
      </c>
      <c r="B3869" s="1832"/>
      <c r="D3869" s="2" t="str">
        <f t="shared" si="59"/>
        <v>OK</v>
      </c>
    </row>
    <row r="3870" spans="1:4" x14ac:dyDescent="0.2">
      <c r="A3870" s="10">
        <v>3809</v>
      </c>
      <c r="B3870" s="1832"/>
      <c r="D3870" s="2" t="str">
        <f t="shared" si="59"/>
        <v>OK</v>
      </c>
    </row>
    <row r="3871" spans="1:4" x14ac:dyDescent="0.2">
      <c r="A3871" s="10">
        <v>3810</v>
      </c>
      <c r="B3871" s="1832"/>
      <c r="D3871" s="2" t="str">
        <f t="shared" si="59"/>
        <v>OK</v>
      </c>
    </row>
    <row r="3872" spans="1:4" x14ac:dyDescent="0.2">
      <c r="A3872" s="10">
        <v>3811</v>
      </c>
      <c r="B3872" s="1832"/>
      <c r="D3872" s="2" t="str">
        <f t="shared" si="59"/>
        <v>OK</v>
      </c>
    </row>
    <row r="3873" spans="1:4" x14ac:dyDescent="0.2">
      <c r="A3873" s="10">
        <v>3812</v>
      </c>
      <c r="B3873" s="1832"/>
      <c r="D3873" s="2" t="str">
        <f t="shared" si="59"/>
        <v>OK</v>
      </c>
    </row>
    <row r="3874" spans="1:4" x14ac:dyDescent="0.2">
      <c r="A3874" s="10">
        <v>3813</v>
      </c>
      <c r="B3874" s="1832"/>
      <c r="D3874" s="2" t="str">
        <f t="shared" si="59"/>
        <v>OK</v>
      </c>
    </row>
    <row r="3875" spans="1:4" x14ac:dyDescent="0.2">
      <c r="A3875" s="10">
        <v>3814</v>
      </c>
      <c r="B3875" s="1832"/>
      <c r="D3875" s="2" t="str">
        <f t="shared" si="59"/>
        <v>OK</v>
      </c>
    </row>
    <row r="3876" spans="1:4" x14ac:dyDescent="0.2">
      <c r="A3876" s="10">
        <v>3815</v>
      </c>
      <c r="B3876" s="1832"/>
      <c r="D3876" s="2" t="str">
        <f t="shared" si="59"/>
        <v>OK</v>
      </c>
    </row>
    <row r="3877" spans="1:4" x14ac:dyDescent="0.2">
      <c r="A3877" s="10">
        <v>3816</v>
      </c>
      <c r="B3877" s="1832"/>
      <c r="D3877" s="2" t="str">
        <f t="shared" si="59"/>
        <v>OK</v>
      </c>
    </row>
    <row r="3878" spans="1:4" x14ac:dyDescent="0.2">
      <c r="A3878" s="10">
        <v>3817</v>
      </c>
      <c r="B3878" s="1832"/>
      <c r="D3878" s="2" t="str">
        <f t="shared" si="59"/>
        <v>OK</v>
      </c>
    </row>
    <row r="3879" spans="1:4" x14ac:dyDescent="0.2">
      <c r="A3879" s="10">
        <v>3818</v>
      </c>
      <c r="B3879" s="1832"/>
      <c r="D3879" s="2" t="str">
        <f t="shared" si="59"/>
        <v>OK</v>
      </c>
    </row>
    <row r="3880" spans="1:4" x14ac:dyDescent="0.2">
      <c r="A3880" s="10">
        <v>3819</v>
      </c>
      <c r="B3880" s="1832"/>
      <c r="D3880" s="2" t="str">
        <f t="shared" si="59"/>
        <v>OK</v>
      </c>
    </row>
    <row r="3881" spans="1:4" x14ac:dyDescent="0.2">
      <c r="A3881" s="10">
        <v>3820</v>
      </c>
      <c r="B3881" s="1832"/>
      <c r="D3881" s="2" t="str">
        <f t="shared" si="59"/>
        <v>OK</v>
      </c>
    </row>
    <row r="3882" spans="1:4" x14ac:dyDescent="0.2">
      <c r="A3882" s="10">
        <v>3821</v>
      </c>
      <c r="B3882" s="1832"/>
      <c r="D3882" s="2" t="str">
        <f t="shared" si="59"/>
        <v>OK</v>
      </c>
    </row>
    <row r="3883" spans="1:4" x14ac:dyDescent="0.2">
      <c r="A3883" s="10">
        <v>3822</v>
      </c>
      <c r="B3883" s="1832"/>
      <c r="D3883" s="2" t="str">
        <f t="shared" si="59"/>
        <v>OK</v>
      </c>
    </row>
    <row r="3884" spans="1:4" x14ac:dyDescent="0.2">
      <c r="A3884" s="10">
        <v>3823</v>
      </c>
      <c r="B3884" s="1832"/>
      <c r="D3884" s="2" t="str">
        <f t="shared" si="59"/>
        <v>OK</v>
      </c>
    </row>
    <row r="3885" spans="1:4" x14ac:dyDescent="0.2">
      <c r="A3885" s="10">
        <v>3824</v>
      </c>
      <c r="B3885" s="1832"/>
      <c r="D3885" s="2" t="str">
        <f t="shared" si="59"/>
        <v>OK</v>
      </c>
    </row>
    <row r="3886" spans="1:4" x14ac:dyDescent="0.2">
      <c r="A3886" s="10">
        <v>3825</v>
      </c>
      <c r="B3886" s="1832"/>
      <c r="D3886" s="2" t="str">
        <f t="shared" si="59"/>
        <v>OK</v>
      </c>
    </row>
    <row r="3887" spans="1:4" x14ac:dyDescent="0.2">
      <c r="A3887" s="10">
        <v>3826</v>
      </c>
      <c r="B3887" s="1832"/>
      <c r="D3887" s="2" t="str">
        <f t="shared" si="59"/>
        <v>OK</v>
      </c>
    </row>
    <row r="3888" spans="1:4" x14ac:dyDescent="0.2">
      <c r="A3888" s="10">
        <v>3827</v>
      </c>
      <c r="B3888" s="1832"/>
      <c r="D3888" s="2" t="str">
        <f t="shared" si="59"/>
        <v>OK</v>
      </c>
    </row>
    <row r="3889" spans="1:4" x14ac:dyDescent="0.2">
      <c r="A3889" s="10">
        <v>3828</v>
      </c>
      <c r="B3889" s="1832"/>
      <c r="D3889" s="2" t="str">
        <f t="shared" si="59"/>
        <v>OK</v>
      </c>
    </row>
    <row r="3890" spans="1:4" x14ac:dyDescent="0.2">
      <c r="A3890" s="10">
        <v>3829</v>
      </c>
      <c r="B3890" s="1832"/>
      <c r="D3890" s="2" t="str">
        <f t="shared" si="59"/>
        <v>OK</v>
      </c>
    </row>
    <row r="3891" spans="1:4" x14ac:dyDescent="0.2">
      <c r="A3891" s="10">
        <v>3830</v>
      </c>
      <c r="B3891" s="1832"/>
      <c r="D3891" s="2" t="str">
        <f t="shared" si="59"/>
        <v>OK</v>
      </c>
    </row>
    <row r="3892" spans="1:4" x14ac:dyDescent="0.2">
      <c r="A3892" s="10">
        <v>3831</v>
      </c>
      <c r="B3892" s="1832"/>
      <c r="D3892" s="2" t="str">
        <f t="shared" si="59"/>
        <v>OK</v>
      </c>
    </row>
    <row r="3893" spans="1:4" x14ac:dyDescent="0.2">
      <c r="A3893" s="10">
        <v>3832</v>
      </c>
      <c r="B3893" s="1832"/>
      <c r="D3893" s="2" t="str">
        <f t="shared" si="59"/>
        <v>OK</v>
      </c>
    </row>
    <row r="3894" spans="1:4" x14ac:dyDescent="0.2">
      <c r="A3894" s="10">
        <v>3833</v>
      </c>
      <c r="B3894" s="1832"/>
      <c r="D3894" s="2" t="str">
        <f t="shared" si="59"/>
        <v>OK</v>
      </c>
    </row>
    <row r="3895" spans="1:4" x14ac:dyDescent="0.2">
      <c r="A3895" s="10">
        <v>3834</v>
      </c>
      <c r="B3895" s="1832"/>
      <c r="D3895" s="2" t="str">
        <f t="shared" si="59"/>
        <v>OK</v>
      </c>
    </row>
    <row r="3896" spans="1:4" x14ac:dyDescent="0.2">
      <c r="A3896" s="10">
        <v>3835</v>
      </c>
      <c r="B3896" s="1832"/>
      <c r="D3896" s="2" t="str">
        <f t="shared" si="59"/>
        <v>OK</v>
      </c>
    </row>
    <row r="3897" spans="1:4" x14ac:dyDescent="0.2">
      <c r="A3897" s="10">
        <v>3836</v>
      </c>
      <c r="B3897" s="1832"/>
      <c r="D3897" s="2" t="str">
        <f t="shared" si="59"/>
        <v>OK</v>
      </c>
    </row>
    <row r="3898" spans="1:4" x14ac:dyDescent="0.2">
      <c r="A3898" s="10">
        <v>3837</v>
      </c>
      <c r="B3898" s="1832"/>
      <c r="D3898" s="2" t="str">
        <f t="shared" si="59"/>
        <v>OK</v>
      </c>
    </row>
    <row r="3899" spans="1:4" x14ac:dyDescent="0.2">
      <c r="A3899" s="10">
        <v>3838</v>
      </c>
      <c r="B3899" s="1832"/>
      <c r="D3899" s="2" t="str">
        <f t="shared" si="59"/>
        <v>OK</v>
      </c>
    </row>
    <row r="3900" spans="1:4" x14ac:dyDescent="0.2">
      <c r="A3900" s="10">
        <v>3839</v>
      </c>
      <c r="B3900" s="1832"/>
      <c r="D3900" s="2" t="str">
        <f t="shared" si="59"/>
        <v>OK</v>
      </c>
    </row>
    <row r="3901" spans="1:4" x14ac:dyDescent="0.2">
      <c r="A3901" s="10">
        <v>3840</v>
      </c>
      <c r="B3901" s="1832"/>
      <c r="D3901" s="2" t="str">
        <f t="shared" si="59"/>
        <v>OK</v>
      </c>
    </row>
    <row r="3902" spans="1:4" x14ac:dyDescent="0.2">
      <c r="A3902" s="10">
        <v>3841</v>
      </c>
      <c r="B3902" s="1832"/>
      <c r="D3902" s="2" t="str">
        <f t="shared" si="59"/>
        <v>OK</v>
      </c>
    </row>
    <row r="3903" spans="1:4" x14ac:dyDescent="0.2">
      <c r="A3903" s="10">
        <v>3842</v>
      </c>
      <c r="B3903" s="1832"/>
      <c r="D3903" s="2" t="str">
        <f t="shared" ref="D3903:D3966" si="60">IF(ISBLANK(B3903),"OK",IF(A3903-B3903=0,"OK","Error?"))</f>
        <v>OK</v>
      </c>
    </row>
    <row r="3904" spans="1:4" x14ac:dyDescent="0.2">
      <c r="A3904" s="10">
        <v>3843</v>
      </c>
      <c r="B3904" s="1832"/>
      <c r="D3904" s="2" t="str">
        <f t="shared" si="60"/>
        <v>OK</v>
      </c>
    </row>
    <row r="3905" spans="1:4" x14ac:dyDescent="0.2">
      <c r="A3905" s="10">
        <v>3844</v>
      </c>
      <c r="B3905" s="1832"/>
      <c r="D3905" s="2" t="str">
        <f t="shared" si="60"/>
        <v>OK</v>
      </c>
    </row>
    <row r="3906" spans="1:4" x14ac:dyDescent="0.2">
      <c r="A3906" s="10">
        <v>3845</v>
      </c>
      <c r="B3906" s="1832"/>
      <c r="D3906" s="2" t="str">
        <f t="shared" si="60"/>
        <v>OK</v>
      </c>
    </row>
    <row r="3907" spans="1:4" x14ac:dyDescent="0.2">
      <c r="A3907" s="10">
        <v>3846</v>
      </c>
      <c r="B3907" s="1832"/>
      <c r="D3907" s="2" t="str">
        <f t="shared" si="60"/>
        <v>OK</v>
      </c>
    </row>
    <row r="3908" spans="1:4" x14ac:dyDescent="0.2">
      <c r="A3908" s="10">
        <v>3847</v>
      </c>
      <c r="B3908" s="1832"/>
      <c r="D3908" s="2" t="str">
        <f t="shared" si="60"/>
        <v>OK</v>
      </c>
    </row>
    <row r="3909" spans="1:4" x14ac:dyDescent="0.2">
      <c r="A3909" s="10">
        <v>3848</v>
      </c>
      <c r="B3909" s="1832"/>
      <c r="D3909" s="2" t="str">
        <f t="shared" si="60"/>
        <v>OK</v>
      </c>
    </row>
    <row r="3910" spans="1:4" x14ac:dyDescent="0.2">
      <c r="A3910" s="10">
        <v>3849</v>
      </c>
      <c r="B3910" s="1832"/>
      <c r="D3910" s="2" t="str">
        <f t="shared" si="60"/>
        <v>OK</v>
      </c>
    </row>
    <row r="3911" spans="1:4" x14ac:dyDescent="0.2">
      <c r="A3911" s="10">
        <v>3850</v>
      </c>
      <c r="B3911" s="1832"/>
      <c r="D3911" s="2" t="str">
        <f t="shared" si="60"/>
        <v>OK</v>
      </c>
    </row>
    <row r="3912" spans="1:4" x14ac:dyDescent="0.2">
      <c r="A3912" s="10">
        <v>3851</v>
      </c>
      <c r="B3912" s="1832"/>
      <c r="D3912" s="2" t="str">
        <f t="shared" si="60"/>
        <v>OK</v>
      </c>
    </row>
    <row r="3913" spans="1:4" x14ac:dyDescent="0.2">
      <c r="A3913" s="10">
        <v>3852</v>
      </c>
      <c r="B3913" s="1832"/>
      <c r="D3913" s="2" t="str">
        <f t="shared" si="60"/>
        <v>OK</v>
      </c>
    </row>
    <row r="3914" spans="1:4" x14ac:dyDescent="0.2">
      <c r="A3914" s="10">
        <v>3853</v>
      </c>
      <c r="B3914" s="1832"/>
      <c r="D3914" s="2" t="str">
        <f t="shared" si="60"/>
        <v>OK</v>
      </c>
    </row>
    <row r="3915" spans="1:4" x14ac:dyDescent="0.2">
      <c r="A3915" s="10">
        <v>3854</v>
      </c>
      <c r="B3915" s="1832"/>
      <c r="D3915" s="2" t="str">
        <f t="shared" si="60"/>
        <v>OK</v>
      </c>
    </row>
    <row r="3916" spans="1:4" x14ac:dyDescent="0.2">
      <c r="A3916" s="10">
        <v>3855</v>
      </c>
      <c r="B3916" s="1832"/>
      <c r="D3916" s="2" t="str">
        <f t="shared" si="60"/>
        <v>OK</v>
      </c>
    </row>
    <row r="3917" spans="1:4" x14ac:dyDescent="0.2">
      <c r="A3917" s="10">
        <v>3856</v>
      </c>
      <c r="B3917" s="1832"/>
      <c r="D3917" s="2" t="str">
        <f t="shared" si="60"/>
        <v>OK</v>
      </c>
    </row>
    <row r="3918" spans="1:4" x14ac:dyDescent="0.2">
      <c r="A3918" s="10">
        <v>3857</v>
      </c>
      <c r="B3918" s="1832"/>
      <c r="D3918" s="2" t="str">
        <f t="shared" si="60"/>
        <v>OK</v>
      </c>
    </row>
    <row r="3919" spans="1:4" x14ac:dyDescent="0.2">
      <c r="A3919" s="10">
        <v>3858</v>
      </c>
      <c r="B3919" s="1832"/>
      <c r="D3919" s="2" t="str">
        <f t="shared" si="60"/>
        <v>OK</v>
      </c>
    </row>
    <row r="3920" spans="1:4" x14ac:dyDescent="0.2">
      <c r="A3920" s="10">
        <v>3859</v>
      </c>
      <c r="B3920" s="1832"/>
      <c r="D3920" s="2" t="str">
        <f t="shared" si="60"/>
        <v>OK</v>
      </c>
    </row>
    <row r="3921" spans="1:4" x14ac:dyDescent="0.2">
      <c r="A3921" s="10">
        <v>3860</v>
      </c>
      <c r="B3921" s="1832"/>
      <c r="D3921" s="2" t="str">
        <f t="shared" si="60"/>
        <v>OK</v>
      </c>
    </row>
    <row r="3922" spans="1:4" x14ac:dyDescent="0.2">
      <c r="A3922" s="10">
        <v>3861</v>
      </c>
      <c r="B3922" s="1832"/>
      <c r="D3922" s="2" t="str">
        <f t="shared" si="60"/>
        <v>OK</v>
      </c>
    </row>
    <row r="3923" spans="1:4" x14ac:dyDescent="0.2">
      <c r="A3923" s="10">
        <v>3862</v>
      </c>
      <c r="B3923" s="1832"/>
      <c r="D3923" s="2" t="str">
        <f t="shared" si="60"/>
        <v>OK</v>
      </c>
    </row>
    <row r="3924" spans="1:4" x14ac:dyDescent="0.2">
      <c r="A3924" s="10">
        <v>3863</v>
      </c>
      <c r="B3924" s="1832"/>
      <c r="D3924" s="2" t="str">
        <f t="shared" si="60"/>
        <v>OK</v>
      </c>
    </row>
    <row r="3925" spans="1:4" x14ac:dyDescent="0.2">
      <c r="A3925" s="10">
        <v>3864</v>
      </c>
      <c r="B3925" s="1832"/>
      <c r="D3925" s="2" t="str">
        <f t="shared" si="60"/>
        <v>OK</v>
      </c>
    </row>
    <row r="3926" spans="1:4" x14ac:dyDescent="0.2">
      <c r="A3926" s="10">
        <v>3865</v>
      </c>
      <c r="B3926" s="1832"/>
      <c r="D3926" s="2" t="str">
        <f t="shared" si="60"/>
        <v>OK</v>
      </c>
    </row>
    <row r="3927" spans="1:4" x14ac:dyDescent="0.2">
      <c r="A3927" s="10">
        <v>3866</v>
      </c>
      <c r="B3927" s="1832"/>
      <c r="D3927" s="2" t="str">
        <f t="shared" si="60"/>
        <v>OK</v>
      </c>
    </row>
    <row r="3928" spans="1:4" x14ac:dyDescent="0.2">
      <c r="A3928" s="10">
        <v>3867</v>
      </c>
      <c r="B3928" s="1832"/>
      <c r="D3928" s="2" t="str">
        <f t="shared" si="60"/>
        <v>OK</v>
      </c>
    </row>
    <row r="3929" spans="1:4" x14ac:dyDescent="0.2">
      <c r="A3929" s="10">
        <v>3868</v>
      </c>
      <c r="B3929" s="1832"/>
      <c r="D3929" s="2" t="str">
        <f t="shared" si="60"/>
        <v>OK</v>
      </c>
    </row>
    <row r="3930" spans="1:4" x14ac:dyDescent="0.2">
      <c r="A3930" s="10">
        <v>3869</v>
      </c>
      <c r="B3930" s="1832"/>
      <c r="D3930" s="2" t="str">
        <f t="shared" si="60"/>
        <v>OK</v>
      </c>
    </row>
    <row r="3931" spans="1:4" x14ac:dyDescent="0.2">
      <c r="A3931" s="10">
        <v>3870</v>
      </c>
      <c r="B3931" s="1832"/>
      <c r="D3931" s="2" t="str">
        <f t="shared" si="60"/>
        <v>OK</v>
      </c>
    </row>
    <row r="3932" spans="1:4" x14ac:dyDescent="0.2">
      <c r="A3932" s="10">
        <v>3871</v>
      </c>
      <c r="B3932" s="1832"/>
      <c r="D3932" s="2" t="str">
        <f t="shared" si="60"/>
        <v>OK</v>
      </c>
    </row>
    <row r="3933" spans="1:4" x14ac:dyDescent="0.2">
      <c r="A3933" s="10">
        <v>3872</v>
      </c>
      <c r="B3933" s="1832"/>
      <c r="D3933" s="2" t="str">
        <f t="shared" si="60"/>
        <v>OK</v>
      </c>
    </row>
    <row r="3934" spans="1:4" x14ac:dyDescent="0.2">
      <c r="A3934" s="10">
        <v>3873</v>
      </c>
      <c r="B3934" s="1832"/>
      <c r="D3934" s="2" t="str">
        <f t="shared" si="60"/>
        <v>OK</v>
      </c>
    </row>
    <row r="3935" spans="1:4" x14ac:dyDescent="0.2">
      <c r="A3935" s="10">
        <v>3874</v>
      </c>
      <c r="B3935" s="1832"/>
      <c r="D3935" s="2" t="str">
        <f t="shared" si="60"/>
        <v>OK</v>
      </c>
    </row>
    <row r="3936" spans="1:4" x14ac:dyDescent="0.2">
      <c r="A3936" s="10">
        <v>3875</v>
      </c>
      <c r="B3936" s="1832"/>
      <c r="D3936" s="2" t="str">
        <f t="shared" si="60"/>
        <v>OK</v>
      </c>
    </row>
    <row r="3937" spans="1:4" x14ac:dyDescent="0.2">
      <c r="A3937" s="10">
        <v>3876</v>
      </c>
      <c r="B3937" s="1832"/>
      <c r="D3937" s="2" t="str">
        <f t="shared" si="60"/>
        <v>OK</v>
      </c>
    </row>
    <row r="3938" spans="1:4" x14ac:dyDescent="0.2">
      <c r="A3938" s="10">
        <v>3877</v>
      </c>
      <c r="B3938" s="1832"/>
      <c r="D3938" s="2" t="str">
        <f t="shared" si="60"/>
        <v>OK</v>
      </c>
    </row>
    <row r="3939" spans="1:4" x14ac:dyDescent="0.2">
      <c r="A3939" s="10">
        <v>3878</v>
      </c>
      <c r="B3939" s="1832"/>
      <c r="D3939" s="2" t="str">
        <f t="shared" si="60"/>
        <v>OK</v>
      </c>
    </row>
    <row r="3940" spans="1:4" x14ac:dyDescent="0.2">
      <c r="A3940" s="10">
        <v>3879</v>
      </c>
      <c r="B3940" s="1832"/>
      <c r="D3940" s="2" t="str">
        <f t="shared" si="60"/>
        <v>OK</v>
      </c>
    </row>
    <row r="3941" spans="1:4" x14ac:dyDescent="0.2">
      <c r="A3941" s="10">
        <v>3880</v>
      </c>
      <c r="B3941" s="1832"/>
      <c r="D3941" s="2" t="str">
        <f t="shared" si="60"/>
        <v>OK</v>
      </c>
    </row>
    <row r="3942" spans="1:4" x14ac:dyDescent="0.2">
      <c r="A3942" s="10">
        <v>3881</v>
      </c>
      <c r="B3942" s="1832"/>
      <c r="D3942" s="2" t="str">
        <f t="shared" si="60"/>
        <v>OK</v>
      </c>
    </row>
    <row r="3943" spans="1:4" x14ac:dyDescent="0.2">
      <c r="A3943" s="10">
        <v>3882</v>
      </c>
      <c r="B3943" s="1832"/>
      <c r="D3943" s="2" t="str">
        <f t="shared" si="60"/>
        <v>OK</v>
      </c>
    </row>
    <row r="3944" spans="1:4" x14ac:dyDescent="0.2">
      <c r="A3944" s="10">
        <v>3883</v>
      </c>
      <c r="B3944" s="1832"/>
      <c r="D3944" s="2" t="str">
        <f t="shared" si="60"/>
        <v>OK</v>
      </c>
    </row>
    <row r="3945" spans="1:4" x14ac:dyDescent="0.2">
      <c r="A3945" s="10">
        <v>3884</v>
      </c>
      <c r="B3945" s="1832"/>
      <c r="D3945" s="2" t="str">
        <f t="shared" si="60"/>
        <v>OK</v>
      </c>
    </row>
    <row r="3946" spans="1:4" x14ac:dyDescent="0.2">
      <c r="A3946" s="10">
        <v>3885</v>
      </c>
      <c r="B3946" s="1832"/>
      <c r="D3946" s="2" t="str">
        <f t="shared" si="60"/>
        <v>OK</v>
      </c>
    </row>
    <row r="3947" spans="1:4" x14ac:dyDescent="0.2">
      <c r="A3947" s="10">
        <v>3886</v>
      </c>
      <c r="B3947" s="1832"/>
      <c r="D3947" s="2" t="str">
        <f t="shared" si="60"/>
        <v>OK</v>
      </c>
    </row>
    <row r="3948" spans="1:4" x14ac:dyDescent="0.2">
      <c r="A3948" s="10">
        <v>3887</v>
      </c>
      <c r="B3948" s="1832"/>
      <c r="D3948" s="2" t="str">
        <f t="shared" si="60"/>
        <v>OK</v>
      </c>
    </row>
    <row r="3949" spans="1:4" x14ac:dyDescent="0.2">
      <c r="A3949" s="10">
        <v>3888</v>
      </c>
      <c r="B3949" s="1832"/>
      <c r="D3949" s="2" t="str">
        <f t="shared" si="60"/>
        <v>OK</v>
      </c>
    </row>
    <row r="3950" spans="1:4" x14ac:dyDescent="0.2">
      <c r="A3950" s="10">
        <v>3889</v>
      </c>
      <c r="B3950" s="1832"/>
      <c r="D3950" s="2" t="str">
        <f t="shared" si="60"/>
        <v>OK</v>
      </c>
    </row>
    <row r="3951" spans="1:4" x14ac:dyDescent="0.2">
      <c r="A3951" s="10">
        <v>3890</v>
      </c>
      <c r="B3951" s="1832"/>
      <c r="D3951" s="2" t="str">
        <f t="shared" si="60"/>
        <v>OK</v>
      </c>
    </row>
    <row r="3952" spans="1:4" x14ac:dyDescent="0.2">
      <c r="A3952" s="10">
        <v>3891</v>
      </c>
      <c r="B3952" s="1832"/>
      <c r="D3952" s="2" t="str">
        <f t="shared" si="60"/>
        <v>OK</v>
      </c>
    </row>
    <row r="3953" spans="1:4" x14ac:dyDescent="0.2">
      <c r="A3953" s="10">
        <v>3892</v>
      </c>
      <c r="B3953" s="1832"/>
      <c r="D3953" s="2" t="str">
        <f t="shared" si="60"/>
        <v>OK</v>
      </c>
    </row>
    <row r="3954" spans="1:4" x14ac:dyDescent="0.2">
      <c r="A3954" s="10">
        <v>3893</v>
      </c>
      <c r="B3954" s="1832"/>
      <c r="D3954" s="2" t="str">
        <f t="shared" si="60"/>
        <v>OK</v>
      </c>
    </row>
    <row r="3955" spans="1:4" x14ac:dyDescent="0.2">
      <c r="A3955" s="10">
        <v>3894</v>
      </c>
      <c r="B3955" s="1832"/>
      <c r="D3955" s="2" t="str">
        <f t="shared" si="60"/>
        <v>OK</v>
      </c>
    </row>
    <row r="3956" spans="1:4" x14ac:dyDescent="0.2">
      <c r="A3956" s="10">
        <v>3895</v>
      </c>
      <c r="B3956" s="1832"/>
      <c r="D3956" s="2" t="str">
        <f t="shared" si="60"/>
        <v>OK</v>
      </c>
    </row>
    <row r="3957" spans="1:4" x14ac:dyDescent="0.2">
      <c r="A3957" s="10">
        <v>3896</v>
      </c>
      <c r="B3957" s="1832"/>
      <c r="D3957" s="2" t="str">
        <f t="shared" si="60"/>
        <v>OK</v>
      </c>
    </row>
    <row r="3958" spans="1:4" x14ac:dyDescent="0.2">
      <c r="A3958" s="10">
        <v>3897</v>
      </c>
      <c r="B3958" s="1832"/>
      <c r="D3958" s="2" t="str">
        <f t="shared" si="60"/>
        <v>OK</v>
      </c>
    </row>
    <row r="3959" spans="1:4" x14ac:dyDescent="0.2">
      <c r="A3959" s="10">
        <v>3898</v>
      </c>
      <c r="B3959" s="1832"/>
      <c r="D3959" s="2" t="str">
        <f t="shared" si="60"/>
        <v>OK</v>
      </c>
    </row>
    <row r="3960" spans="1:4" x14ac:dyDescent="0.2">
      <c r="A3960" s="10">
        <v>3899</v>
      </c>
      <c r="B3960" s="1832"/>
      <c r="D3960" s="2" t="str">
        <f t="shared" si="60"/>
        <v>OK</v>
      </c>
    </row>
    <row r="3961" spans="1:4" x14ac:dyDescent="0.2">
      <c r="A3961" s="10">
        <v>3900</v>
      </c>
      <c r="B3961" s="1832"/>
      <c r="D3961" s="2" t="str">
        <f t="shared" si="60"/>
        <v>OK</v>
      </c>
    </row>
    <row r="3962" spans="1:4" x14ac:dyDescent="0.2">
      <c r="A3962" s="10">
        <v>3901</v>
      </c>
      <c r="B3962" s="1832"/>
      <c r="D3962" s="2" t="str">
        <f t="shared" si="60"/>
        <v>OK</v>
      </c>
    </row>
    <row r="3963" spans="1:4" x14ac:dyDescent="0.2">
      <c r="A3963" s="10">
        <v>3902</v>
      </c>
      <c r="B3963" s="1832"/>
      <c r="D3963" s="2" t="str">
        <f t="shared" si="60"/>
        <v>OK</v>
      </c>
    </row>
    <row r="3964" spans="1:4" x14ac:dyDescent="0.2">
      <c r="A3964" s="10">
        <v>3903</v>
      </c>
      <c r="B3964" s="1832"/>
      <c r="D3964" s="2" t="str">
        <f t="shared" si="60"/>
        <v>OK</v>
      </c>
    </row>
    <row r="3965" spans="1:4" x14ac:dyDescent="0.2">
      <c r="A3965" s="10">
        <v>3904</v>
      </c>
      <c r="B3965" s="1832"/>
      <c r="D3965" s="2" t="str">
        <f t="shared" si="60"/>
        <v>OK</v>
      </c>
    </row>
    <row r="3966" spans="1:4" x14ac:dyDescent="0.2">
      <c r="A3966" s="10">
        <v>3905</v>
      </c>
      <c r="B3966" s="1832"/>
      <c r="D3966" s="2" t="str">
        <f t="shared" si="60"/>
        <v>OK</v>
      </c>
    </row>
    <row r="3967" spans="1:4" x14ac:dyDescent="0.2">
      <c r="A3967" s="10">
        <v>3906</v>
      </c>
      <c r="B3967" s="1832"/>
      <c r="D3967" s="2" t="str">
        <f t="shared" ref="D3967:D4030" si="61">IF(ISBLANK(B3967),"OK",IF(A3967-B3967=0,"OK","Error?"))</f>
        <v>OK</v>
      </c>
    </row>
    <row r="3968" spans="1:4" x14ac:dyDescent="0.2">
      <c r="A3968" s="10">
        <v>3907</v>
      </c>
      <c r="B3968" s="1832"/>
      <c r="D3968" s="2" t="str">
        <f t="shared" si="61"/>
        <v>OK</v>
      </c>
    </row>
    <row r="3969" spans="1:4" x14ac:dyDescent="0.2">
      <c r="A3969" s="10">
        <v>3908</v>
      </c>
      <c r="B3969" s="1832"/>
      <c r="D3969" s="2" t="str">
        <f t="shared" si="61"/>
        <v>OK</v>
      </c>
    </row>
    <row r="3970" spans="1:4" x14ac:dyDescent="0.2">
      <c r="A3970" s="10">
        <v>3909</v>
      </c>
      <c r="B3970" s="1832"/>
      <c r="D3970" s="2" t="str">
        <f t="shared" si="61"/>
        <v>OK</v>
      </c>
    </row>
    <row r="3971" spans="1:4" x14ac:dyDescent="0.2">
      <c r="A3971" s="10">
        <v>3910</v>
      </c>
      <c r="B3971" s="1832"/>
      <c r="D3971" s="2" t="str">
        <f t="shared" si="61"/>
        <v>OK</v>
      </c>
    </row>
    <row r="3972" spans="1:4" x14ac:dyDescent="0.2">
      <c r="A3972" s="10">
        <v>3911</v>
      </c>
      <c r="B3972" s="1832"/>
      <c r="D3972" s="2" t="str">
        <f t="shared" si="61"/>
        <v>OK</v>
      </c>
    </row>
    <row r="3973" spans="1:4" x14ac:dyDescent="0.2">
      <c r="A3973" s="10">
        <v>3912</v>
      </c>
      <c r="B3973" s="1832"/>
      <c r="D3973" s="2" t="str">
        <f t="shared" si="61"/>
        <v>OK</v>
      </c>
    </row>
    <row r="3974" spans="1:4" x14ac:dyDescent="0.2">
      <c r="A3974" s="10">
        <v>3913</v>
      </c>
      <c r="B3974" s="1832"/>
      <c r="D3974" s="2" t="str">
        <f t="shared" si="61"/>
        <v>OK</v>
      </c>
    </row>
    <row r="3975" spans="1:4" x14ac:dyDescent="0.2">
      <c r="A3975" s="10">
        <v>3914</v>
      </c>
      <c r="B3975" s="1832"/>
      <c r="D3975" s="2" t="str">
        <f t="shared" si="61"/>
        <v>OK</v>
      </c>
    </row>
    <row r="3976" spans="1:4" x14ac:dyDescent="0.2">
      <c r="A3976" s="10">
        <v>3915</v>
      </c>
      <c r="B3976" s="1832"/>
      <c r="D3976" s="2" t="str">
        <f t="shared" si="61"/>
        <v>OK</v>
      </c>
    </row>
    <row r="3977" spans="1:4" x14ac:dyDescent="0.2">
      <c r="A3977" s="10">
        <v>3916</v>
      </c>
      <c r="B3977" s="1832"/>
      <c r="D3977" s="2" t="str">
        <f t="shared" si="61"/>
        <v>OK</v>
      </c>
    </row>
    <row r="3978" spans="1:4" x14ac:dyDescent="0.2">
      <c r="A3978" s="10">
        <v>3917</v>
      </c>
      <c r="B3978" s="1832"/>
      <c r="D3978" s="2" t="str">
        <f t="shared" si="61"/>
        <v>OK</v>
      </c>
    </row>
    <row r="3979" spans="1:4" x14ac:dyDescent="0.2">
      <c r="A3979" s="10">
        <v>3918</v>
      </c>
      <c r="B3979" s="1832"/>
      <c r="D3979" s="2" t="str">
        <f t="shared" si="61"/>
        <v>OK</v>
      </c>
    </row>
    <row r="3980" spans="1:4" x14ac:dyDescent="0.2">
      <c r="A3980" s="10">
        <v>3919</v>
      </c>
      <c r="B3980" s="1832"/>
      <c r="D3980" s="2" t="str">
        <f t="shared" si="61"/>
        <v>OK</v>
      </c>
    </row>
    <row r="3981" spans="1:4" x14ac:dyDescent="0.2">
      <c r="A3981" s="10">
        <v>3920</v>
      </c>
      <c r="B3981" s="1832"/>
      <c r="D3981" s="2" t="str">
        <f t="shared" si="61"/>
        <v>OK</v>
      </c>
    </row>
    <row r="3982" spans="1:4" x14ac:dyDescent="0.2">
      <c r="A3982" s="10">
        <v>3921</v>
      </c>
      <c r="B3982" s="1832"/>
      <c r="D3982" s="2" t="str">
        <f t="shared" si="61"/>
        <v>OK</v>
      </c>
    </row>
    <row r="3983" spans="1:4" x14ac:dyDescent="0.2">
      <c r="A3983" s="10">
        <v>3922</v>
      </c>
      <c r="B3983" s="1832"/>
      <c r="D3983" s="2" t="str">
        <f t="shared" si="61"/>
        <v>OK</v>
      </c>
    </row>
    <row r="3984" spans="1:4" x14ac:dyDescent="0.2">
      <c r="A3984" s="10">
        <v>3923</v>
      </c>
      <c r="B3984" s="1832"/>
      <c r="D3984" s="2" t="str">
        <f t="shared" si="61"/>
        <v>OK</v>
      </c>
    </row>
    <row r="3985" spans="1:4" x14ac:dyDescent="0.2">
      <c r="A3985" s="10">
        <v>3924</v>
      </c>
      <c r="B3985" s="1832"/>
      <c r="D3985" s="2" t="str">
        <f t="shared" si="61"/>
        <v>OK</v>
      </c>
    </row>
    <row r="3986" spans="1:4" x14ac:dyDescent="0.2">
      <c r="A3986" s="10">
        <v>3925</v>
      </c>
      <c r="B3986" s="1832"/>
      <c r="D3986" s="2" t="str">
        <f t="shared" si="61"/>
        <v>OK</v>
      </c>
    </row>
    <row r="3987" spans="1:4" x14ac:dyDescent="0.2">
      <c r="A3987" s="10">
        <v>3926</v>
      </c>
      <c r="B3987" s="1832"/>
      <c r="D3987" s="2" t="str">
        <f t="shared" si="61"/>
        <v>OK</v>
      </c>
    </row>
    <row r="3988" spans="1:4" x14ac:dyDescent="0.2">
      <c r="A3988" s="10">
        <v>3927</v>
      </c>
      <c r="B3988" s="1832"/>
      <c r="D3988" s="2" t="str">
        <f t="shared" si="61"/>
        <v>OK</v>
      </c>
    </row>
    <row r="3989" spans="1:4" x14ac:dyDescent="0.2">
      <c r="A3989" s="10">
        <v>3928</v>
      </c>
      <c r="B3989" s="1832"/>
      <c r="D3989" s="2" t="str">
        <f t="shared" si="61"/>
        <v>OK</v>
      </c>
    </row>
    <row r="3990" spans="1:4" x14ac:dyDescent="0.2">
      <c r="A3990" s="10">
        <v>3929</v>
      </c>
      <c r="B3990" s="1832"/>
      <c r="D3990" s="2" t="str">
        <f t="shared" si="61"/>
        <v>OK</v>
      </c>
    </row>
    <row r="3991" spans="1:4" x14ac:dyDescent="0.2">
      <c r="A3991" s="10">
        <v>3930</v>
      </c>
      <c r="B3991" s="1832"/>
      <c r="D3991" s="2" t="str">
        <f t="shared" si="61"/>
        <v>OK</v>
      </c>
    </row>
    <row r="3992" spans="1:4" x14ac:dyDescent="0.2">
      <c r="A3992" s="10">
        <v>3931</v>
      </c>
      <c r="B3992" s="1832"/>
      <c r="D3992" s="2" t="str">
        <f t="shared" si="61"/>
        <v>OK</v>
      </c>
    </row>
    <row r="3993" spans="1:4" x14ac:dyDescent="0.2">
      <c r="A3993" s="10">
        <v>3932</v>
      </c>
      <c r="B3993" s="1832"/>
      <c r="D3993" s="2" t="str">
        <f t="shared" si="61"/>
        <v>OK</v>
      </c>
    </row>
    <row r="3994" spans="1:4" x14ac:dyDescent="0.2">
      <c r="A3994" s="10">
        <v>3933</v>
      </c>
      <c r="B3994" s="1832"/>
      <c r="D3994" s="2" t="str">
        <f t="shared" si="61"/>
        <v>OK</v>
      </c>
    </row>
    <row r="3995" spans="1:4" x14ac:dyDescent="0.2">
      <c r="A3995" s="10">
        <v>3934</v>
      </c>
      <c r="B3995" s="1832"/>
      <c r="D3995" s="2" t="str">
        <f t="shared" si="61"/>
        <v>OK</v>
      </c>
    </row>
    <row r="3996" spans="1:4" x14ac:dyDescent="0.2">
      <c r="A3996" s="10">
        <v>3935</v>
      </c>
      <c r="B3996" s="1832"/>
      <c r="D3996" s="2" t="str">
        <f t="shared" si="61"/>
        <v>OK</v>
      </c>
    </row>
    <row r="3997" spans="1:4" x14ac:dyDescent="0.2">
      <c r="A3997" s="10">
        <v>3936</v>
      </c>
      <c r="B3997" s="1832"/>
      <c r="D3997" s="2" t="str">
        <f t="shared" si="61"/>
        <v>OK</v>
      </c>
    </row>
    <row r="3998" spans="1:4" x14ac:dyDescent="0.2">
      <c r="A3998" s="10">
        <v>3937</v>
      </c>
      <c r="B3998" s="1832"/>
      <c r="D3998" s="2" t="str">
        <f t="shared" si="61"/>
        <v>OK</v>
      </c>
    </row>
    <row r="3999" spans="1:4" x14ac:dyDescent="0.2">
      <c r="A3999" s="10">
        <v>3938</v>
      </c>
      <c r="B3999" s="1832"/>
      <c r="D3999" s="2" t="str">
        <f t="shared" si="61"/>
        <v>OK</v>
      </c>
    </row>
    <row r="4000" spans="1:4" x14ac:dyDescent="0.2">
      <c r="A4000" s="10">
        <v>3939</v>
      </c>
      <c r="B4000" s="1832"/>
      <c r="D4000" s="2" t="str">
        <f t="shared" si="61"/>
        <v>OK</v>
      </c>
    </row>
    <row r="4001" spans="1:4" x14ac:dyDescent="0.2">
      <c r="A4001" s="10">
        <v>3940</v>
      </c>
      <c r="B4001" s="1832"/>
      <c r="D4001" s="2" t="str">
        <f t="shared" si="61"/>
        <v>OK</v>
      </c>
    </row>
    <row r="4002" spans="1:4" x14ac:dyDescent="0.2">
      <c r="A4002" s="10">
        <v>3941</v>
      </c>
      <c r="B4002" s="1832"/>
      <c r="D4002" s="2" t="str">
        <f t="shared" si="61"/>
        <v>OK</v>
      </c>
    </row>
    <row r="4003" spans="1:4" x14ac:dyDescent="0.2">
      <c r="A4003" s="10">
        <v>3942</v>
      </c>
      <c r="B4003" s="1832"/>
      <c r="D4003" s="2" t="str">
        <f t="shared" si="61"/>
        <v>OK</v>
      </c>
    </row>
    <row r="4004" spans="1:4" x14ac:dyDescent="0.2">
      <c r="A4004" s="10">
        <v>3943</v>
      </c>
      <c r="B4004" s="1832"/>
      <c r="D4004" s="2" t="str">
        <f t="shared" si="61"/>
        <v>OK</v>
      </c>
    </row>
    <row r="4005" spans="1:4" x14ac:dyDescent="0.2">
      <c r="A4005" s="10">
        <v>3944</v>
      </c>
      <c r="B4005" s="1832"/>
      <c r="D4005" s="2" t="str">
        <f t="shared" si="61"/>
        <v>OK</v>
      </c>
    </row>
    <row r="4006" spans="1:4" x14ac:dyDescent="0.2">
      <c r="A4006" s="10">
        <v>3945</v>
      </c>
      <c r="B4006" s="1832"/>
      <c r="D4006" s="2" t="str">
        <f t="shared" si="61"/>
        <v>OK</v>
      </c>
    </row>
    <row r="4007" spans="1:4" x14ac:dyDescent="0.2">
      <c r="A4007" s="10">
        <v>3946</v>
      </c>
      <c r="B4007" s="1832"/>
      <c r="D4007" s="2" t="str">
        <f t="shared" si="61"/>
        <v>OK</v>
      </c>
    </row>
    <row r="4008" spans="1:4" x14ac:dyDescent="0.2">
      <c r="A4008" s="10">
        <v>3947</v>
      </c>
      <c r="B4008" s="1832"/>
      <c r="D4008" s="2" t="str">
        <f t="shared" si="61"/>
        <v>OK</v>
      </c>
    </row>
    <row r="4009" spans="1:4" x14ac:dyDescent="0.2">
      <c r="A4009" s="10">
        <v>3948</v>
      </c>
      <c r="B4009" s="1832"/>
      <c r="D4009" s="2" t="str">
        <f t="shared" si="61"/>
        <v>OK</v>
      </c>
    </row>
    <row r="4010" spans="1:4" x14ac:dyDescent="0.2">
      <c r="A4010" s="10">
        <v>3949</v>
      </c>
      <c r="B4010" s="1832"/>
      <c r="D4010" s="2" t="str">
        <f t="shared" si="61"/>
        <v>OK</v>
      </c>
    </row>
    <row r="4011" spans="1:4" x14ac:dyDescent="0.2">
      <c r="A4011" s="10">
        <v>3950</v>
      </c>
      <c r="B4011" s="1832"/>
      <c r="D4011" s="2" t="str">
        <f t="shared" si="61"/>
        <v>OK</v>
      </c>
    </row>
    <row r="4012" spans="1:4" x14ac:dyDescent="0.2">
      <c r="A4012" s="10">
        <v>3951</v>
      </c>
      <c r="B4012" s="1832"/>
      <c r="D4012" s="2" t="str">
        <f t="shared" si="61"/>
        <v>OK</v>
      </c>
    </row>
    <row r="4013" spans="1:4" x14ac:dyDescent="0.2">
      <c r="A4013" s="10">
        <v>3952</v>
      </c>
      <c r="B4013" s="1832"/>
      <c r="D4013" s="2" t="str">
        <f t="shared" si="61"/>
        <v>OK</v>
      </c>
    </row>
    <row r="4014" spans="1:4" x14ac:dyDescent="0.2">
      <c r="A4014" s="10">
        <v>3953</v>
      </c>
      <c r="B4014" s="1832"/>
      <c r="D4014" s="2" t="str">
        <f t="shared" si="61"/>
        <v>OK</v>
      </c>
    </row>
    <row r="4015" spans="1:4" x14ac:dyDescent="0.2">
      <c r="A4015" s="10">
        <v>3954</v>
      </c>
      <c r="B4015" s="1832"/>
      <c r="D4015" s="2" t="str">
        <f t="shared" si="61"/>
        <v>OK</v>
      </c>
    </row>
    <row r="4016" spans="1:4" x14ac:dyDescent="0.2">
      <c r="A4016" s="10">
        <v>3955</v>
      </c>
      <c r="B4016" s="1832"/>
      <c r="D4016" s="2" t="str">
        <f t="shared" si="61"/>
        <v>OK</v>
      </c>
    </row>
    <row r="4017" spans="1:4" x14ac:dyDescent="0.2">
      <c r="A4017" s="10">
        <v>3956</v>
      </c>
      <c r="B4017" s="1832"/>
      <c r="D4017" s="2" t="str">
        <f t="shared" si="61"/>
        <v>OK</v>
      </c>
    </row>
    <row r="4018" spans="1:4" x14ac:dyDescent="0.2">
      <c r="A4018" s="10">
        <v>3957</v>
      </c>
      <c r="B4018" s="1832"/>
      <c r="D4018" s="2" t="str">
        <f t="shared" si="61"/>
        <v>OK</v>
      </c>
    </row>
    <row r="4019" spans="1:4" x14ac:dyDescent="0.2">
      <c r="A4019" s="10">
        <v>3958</v>
      </c>
      <c r="B4019" s="1832"/>
      <c r="D4019" s="2" t="str">
        <f t="shared" si="61"/>
        <v>OK</v>
      </c>
    </row>
    <row r="4020" spans="1:4" x14ac:dyDescent="0.2">
      <c r="A4020" s="10">
        <v>3959</v>
      </c>
      <c r="B4020" s="1832"/>
      <c r="D4020" s="2" t="str">
        <f t="shared" si="61"/>
        <v>OK</v>
      </c>
    </row>
    <row r="4021" spans="1:4" x14ac:dyDescent="0.2">
      <c r="A4021" s="10">
        <v>3960</v>
      </c>
      <c r="B4021" s="1832"/>
      <c r="D4021" s="2" t="str">
        <f t="shared" si="61"/>
        <v>OK</v>
      </c>
    </row>
    <row r="4022" spans="1:4" x14ac:dyDescent="0.2">
      <c r="A4022" s="10">
        <v>3961</v>
      </c>
      <c r="B4022" s="1832"/>
      <c r="D4022" s="2" t="str">
        <f t="shared" si="61"/>
        <v>OK</v>
      </c>
    </row>
    <row r="4023" spans="1:4" x14ac:dyDescent="0.2">
      <c r="A4023" s="10">
        <v>3962</v>
      </c>
      <c r="B4023" s="1832"/>
      <c r="D4023" s="2" t="str">
        <f t="shared" si="61"/>
        <v>OK</v>
      </c>
    </row>
    <row r="4024" spans="1:4" x14ac:dyDescent="0.2">
      <c r="A4024" s="10">
        <v>3963</v>
      </c>
      <c r="B4024" s="1832"/>
      <c r="D4024" s="2" t="str">
        <f t="shared" si="61"/>
        <v>OK</v>
      </c>
    </row>
    <row r="4025" spans="1:4" x14ac:dyDescent="0.2">
      <c r="A4025" s="10">
        <v>3964</v>
      </c>
      <c r="B4025" s="1832"/>
      <c r="D4025" s="2" t="str">
        <f t="shared" si="61"/>
        <v>OK</v>
      </c>
    </row>
    <row r="4026" spans="1:4" x14ac:dyDescent="0.2">
      <c r="A4026" s="10">
        <v>3965</v>
      </c>
      <c r="B4026" s="1832"/>
      <c r="D4026" s="2" t="str">
        <f t="shared" si="61"/>
        <v>OK</v>
      </c>
    </row>
    <row r="4027" spans="1:4" x14ac:dyDescent="0.2">
      <c r="A4027" s="10">
        <v>3966</v>
      </c>
      <c r="B4027" s="1832"/>
      <c r="D4027" s="2" t="str">
        <f t="shared" si="61"/>
        <v>OK</v>
      </c>
    </row>
    <row r="4028" spans="1:4" x14ac:dyDescent="0.2">
      <c r="A4028" s="10">
        <v>3967</v>
      </c>
      <c r="B4028" s="1832"/>
      <c r="D4028" s="2" t="str">
        <f t="shared" si="61"/>
        <v>OK</v>
      </c>
    </row>
    <row r="4029" spans="1:4" x14ac:dyDescent="0.2">
      <c r="A4029" s="10">
        <v>3968</v>
      </c>
      <c r="B4029" s="1832"/>
      <c r="D4029" s="2" t="str">
        <f t="shared" si="61"/>
        <v>OK</v>
      </c>
    </row>
    <row r="4030" spans="1:4" x14ac:dyDescent="0.2">
      <c r="A4030" s="10">
        <v>3969</v>
      </c>
      <c r="B4030" s="1832"/>
      <c r="D4030" s="2" t="str">
        <f t="shared" si="61"/>
        <v>OK</v>
      </c>
    </row>
    <row r="4031" spans="1:4" x14ac:dyDescent="0.2">
      <c r="A4031" s="10">
        <v>3970</v>
      </c>
      <c r="B4031" s="1832"/>
      <c r="D4031" s="2" t="str">
        <f t="shared" ref="D4031:D4094" si="62">IF(ISBLANK(B4031),"OK",IF(A4031-B4031=0,"OK","Error?"))</f>
        <v>OK</v>
      </c>
    </row>
    <row r="4032" spans="1:4" x14ac:dyDescent="0.2">
      <c r="A4032" s="10">
        <v>3971</v>
      </c>
      <c r="B4032" s="1832"/>
      <c r="D4032" s="2" t="str">
        <f t="shared" si="62"/>
        <v>OK</v>
      </c>
    </row>
    <row r="4033" spans="1:4" x14ac:dyDescent="0.2">
      <c r="A4033" s="10">
        <v>3972</v>
      </c>
      <c r="B4033" s="1832"/>
      <c r="D4033" s="2" t="str">
        <f t="shared" si="62"/>
        <v>OK</v>
      </c>
    </row>
    <row r="4034" spans="1:4" x14ac:dyDescent="0.2">
      <c r="A4034" s="10">
        <v>3973</v>
      </c>
      <c r="B4034" s="1832"/>
      <c r="D4034" s="2" t="str">
        <f t="shared" si="62"/>
        <v>OK</v>
      </c>
    </row>
    <row r="4035" spans="1:4" x14ac:dyDescent="0.2">
      <c r="A4035" s="10">
        <v>3974</v>
      </c>
      <c r="B4035" s="1832"/>
      <c r="D4035" s="2" t="str">
        <f t="shared" si="62"/>
        <v>OK</v>
      </c>
    </row>
    <row r="4036" spans="1:4" x14ac:dyDescent="0.2">
      <c r="A4036" s="10">
        <v>3975</v>
      </c>
      <c r="B4036" s="1832"/>
      <c r="D4036" s="2" t="str">
        <f t="shared" si="62"/>
        <v>OK</v>
      </c>
    </row>
    <row r="4037" spans="1:4" x14ac:dyDescent="0.2">
      <c r="A4037" s="10">
        <v>3976</v>
      </c>
      <c r="B4037" s="1832"/>
      <c r="D4037" s="2" t="str">
        <f t="shared" si="62"/>
        <v>OK</v>
      </c>
    </row>
    <row r="4038" spans="1:4" x14ac:dyDescent="0.2">
      <c r="A4038" s="10">
        <v>3977</v>
      </c>
      <c r="B4038" s="1832"/>
      <c r="D4038" s="2" t="str">
        <f t="shared" si="62"/>
        <v>OK</v>
      </c>
    </row>
    <row r="4039" spans="1:4" x14ac:dyDescent="0.2">
      <c r="A4039" s="10">
        <v>3978</v>
      </c>
      <c r="B4039" s="1832"/>
      <c r="D4039" s="2" t="str">
        <f t="shared" si="62"/>
        <v>OK</v>
      </c>
    </row>
    <row r="4040" spans="1:4" x14ac:dyDescent="0.2">
      <c r="A4040" s="10">
        <v>3979</v>
      </c>
      <c r="B4040" s="1832"/>
      <c r="D4040" s="2" t="str">
        <f t="shared" si="62"/>
        <v>OK</v>
      </c>
    </row>
    <row r="4041" spans="1:4" x14ac:dyDescent="0.2">
      <c r="A4041" s="10">
        <v>3980</v>
      </c>
      <c r="B4041" s="1832"/>
      <c r="D4041" s="2" t="str">
        <f t="shared" si="62"/>
        <v>OK</v>
      </c>
    </row>
    <row r="4042" spans="1:4" x14ac:dyDescent="0.2">
      <c r="A4042" s="10">
        <v>3981</v>
      </c>
      <c r="B4042" s="1832"/>
      <c r="D4042" s="2" t="str">
        <f t="shared" si="62"/>
        <v>OK</v>
      </c>
    </row>
    <row r="4043" spans="1:4" x14ac:dyDescent="0.2">
      <c r="A4043" s="10">
        <v>3982</v>
      </c>
      <c r="B4043" s="1832"/>
      <c r="D4043" s="2" t="str">
        <f t="shared" si="62"/>
        <v>OK</v>
      </c>
    </row>
    <row r="4044" spans="1:4" x14ac:dyDescent="0.2">
      <c r="A4044" s="10">
        <v>3983</v>
      </c>
      <c r="B4044" s="1832"/>
      <c r="D4044" s="2" t="str">
        <f t="shared" si="62"/>
        <v>OK</v>
      </c>
    </row>
    <row r="4045" spans="1:4" x14ac:dyDescent="0.2">
      <c r="A4045" s="10">
        <v>3984</v>
      </c>
      <c r="B4045" s="1832"/>
      <c r="D4045" s="2" t="str">
        <f t="shared" si="62"/>
        <v>OK</v>
      </c>
    </row>
    <row r="4046" spans="1:4" x14ac:dyDescent="0.2">
      <c r="A4046" s="10">
        <v>3985</v>
      </c>
      <c r="B4046" s="1832"/>
      <c r="D4046" s="2" t="str">
        <f t="shared" si="62"/>
        <v>OK</v>
      </c>
    </row>
    <row r="4047" spans="1:4" x14ac:dyDescent="0.2">
      <c r="A4047" s="10">
        <v>3986</v>
      </c>
      <c r="B4047" s="1832"/>
      <c r="D4047" s="2" t="str">
        <f t="shared" si="62"/>
        <v>OK</v>
      </c>
    </row>
    <row r="4048" spans="1:4" x14ac:dyDescent="0.2">
      <c r="A4048" s="10">
        <v>3987</v>
      </c>
      <c r="B4048" s="1832"/>
      <c r="D4048" s="2" t="str">
        <f t="shared" si="62"/>
        <v>OK</v>
      </c>
    </row>
    <row r="4049" spans="1:4" x14ac:dyDescent="0.2">
      <c r="A4049" s="10">
        <v>3988</v>
      </c>
      <c r="B4049" s="1832"/>
      <c r="D4049" s="2" t="str">
        <f t="shared" si="62"/>
        <v>OK</v>
      </c>
    </row>
    <row r="4050" spans="1:4" x14ac:dyDescent="0.2">
      <c r="A4050" s="10">
        <v>3989</v>
      </c>
      <c r="B4050" s="1832"/>
      <c r="D4050" s="2" t="str">
        <f t="shared" si="62"/>
        <v>OK</v>
      </c>
    </row>
    <row r="4051" spans="1:4" x14ac:dyDescent="0.2">
      <c r="A4051" s="10">
        <v>3990</v>
      </c>
      <c r="B4051" s="1832"/>
      <c r="D4051" s="2" t="str">
        <f t="shared" si="62"/>
        <v>OK</v>
      </c>
    </row>
    <row r="4052" spans="1:4" x14ac:dyDescent="0.2">
      <c r="A4052" s="10">
        <v>3991</v>
      </c>
      <c r="B4052" s="1832"/>
      <c r="D4052" s="2" t="str">
        <f t="shared" si="62"/>
        <v>OK</v>
      </c>
    </row>
    <row r="4053" spans="1:4" x14ac:dyDescent="0.2">
      <c r="A4053" s="10">
        <v>3992</v>
      </c>
      <c r="B4053" s="1832"/>
      <c r="D4053" s="2" t="str">
        <f t="shared" si="62"/>
        <v>OK</v>
      </c>
    </row>
    <row r="4054" spans="1:4" x14ac:dyDescent="0.2">
      <c r="A4054" s="10">
        <v>3993</v>
      </c>
      <c r="B4054" s="1832"/>
      <c r="D4054" s="2" t="str">
        <f t="shared" si="62"/>
        <v>OK</v>
      </c>
    </row>
    <row r="4055" spans="1:4" x14ac:dyDescent="0.2">
      <c r="A4055" s="10">
        <v>3994</v>
      </c>
      <c r="B4055" s="1832"/>
      <c r="D4055" s="2" t="str">
        <f t="shared" si="62"/>
        <v>OK</v>
      </c>
    </row>
    <row r="4056" spans="1:4" x14ac:dyDescent="0.2">
      <c r="A4056" s="10">
        <v>3995</v>
      </c>
      <c r="B4056" s="1832"/>
      <c r="D4056" s="2" t="str">
        <f t="shared" si="62"/>
        <v>OK</v>
      </c>
    </row>
    <row r="4057" spans="1:4" x14ac:dyDescent="0.2">
      <c r="A4057" s="10">
        <v>3996</v>
      </c>
      <c r="B4057" s="1832"/>
      <c r="D4057" s="2" t="str">
        <f t="shared" si="62"/>
        <v>OK</v>
      </c>
    </row>
    <row r="4058" spans="1:4" x14ac:dyDescent="0.2">
      <c r="A4058" s="10">
        <v>3997</v>
      </c>
      <c r="B4058" s="1832"/>
      <c r="D4058" s="2" t="str">
        <f t="shared" si="62"/>
        <v>OK</v>
      </c>
    </row>
    <row r="4059" spans="1:4" x14ac:dyDescent="0.2">
      <c r="A4059" s="10">
        <v>3998</v>
      </c>
      <c r="B4059" s="1832"/>
      <c r="D4059" s="2" t="str">
        <f t="shared" si="62"/>
        <v>OK</v>
      </c>
    </row>
    <row r="4060" spans="1:4" x14ac:dyDescent="0.2">
      <c r="A4060" s="10">
        <v>3999</v>
      </c>
      <c r="B4060" s="1832"/>
      <c r="D4060" s="2" t="str">
        <f t="shared" si="62"/>
        <v>OK</v>
      </c>
    </row>
    <row r="4061" spans="1:4" x14ac:dyDescent="0.2">
      <c r="A4061" s="10">
        <v>4000</v>
      </c>
      <c r="B4061" s="1832"/>
      <c r="D4061" s="2" t="str">
        <f t="shared" si="62"/>
        <v>OK</v>
      </c>
    </row>
    <row r="4062" spans="1:4" x14ac:dyDescent="0.2">
      <c r="A4062" s="10">
        <v>4001</v>
      </c>
      <c r="B4062" s="1832"/>
      <c r="D4062" s="2" t="str">
        <f t="shared" si="62"/>
        <v>OK</v>
      </c>
    </row>
    <row r="4063" spans="1:4" x14ac:dyDescent="0.2">
      <c r="A4063" s="10">
        <v>4002</v>
      </c>
      <c r="B4063" s="1832"/>
      <c r="D4063" s="2" t="str">
        <f t="shared" si="62"/>
        <v>OK</v>
      </c>
    </row>
    <row r="4064" spans="1:4" x14ac:dyDescent="0.2">
      <c r="A4064" s="10">
        <v>4003</v>
      </c>
      <c r="B4064" s="1832"/>
      <c r="D4064" s="2" t="str">
        <f t="shared" si="62"/>
        <v>OK</v>
      </c>
    </row>
    <row r="4065" spans="1:4" x14ac:dyDescent="0.2">
      <c r="A4065" s="10">
        <v>4004</v>
      </c>
      <c r="B4065" s="1832"/>
      <c r="D4065" s="2" t="str">
        <f t="shared" si="62"/>
        <v>OK</v>
      </c>
    </row>
    <row r="4066" spans="1:4" x14ac:dyDescent="0.2">
      <c r="A4066" s="10">
        <v>4005</v>
      </c>
      <c r="B4066" s="1832"/>
      <c r="D4066" s="2" t="str">
        <f t="shared" si="62"/>
        <v>OK</v>
      </c>
    </row>
    <row r="4067" spans="1:4" x14ac:dyDescent="0.2">
      <c r="A4067" s="10">
        <v>4006</v>
      </c>
      <c r="B4067" s="1832"/>
      <c r="D4067" s="2" t="str">
        <f t="shared" si="62"/>
        <v>OK</v>
      </c>
    </row>
    <row r="4068" spans="1:4" x14ac:dyDescent="0.2">
      <c r="A4068" s="10">
        <v>4007</v>
      </c>
      <c r="B4068" s="1832"/>
      <c r="D4068" s="2" t="str">
        <f t="shared" si="62"/>
        <v>OK</v>
      </c>
    </row>
    <row r="4069" spans="1:4" x14ac:dyDescent="0.2">
      <c r="A4069" s="10">
        <v>4008</v>
      </c>
      <c r="B4069" s="1832"/>
      <c r="D4069" s="2" t="str">
        <f t="shared" si="62"/>
        <v>OK</v>
      </c>
    </row>
    <row r="4070" spans="1:4" x14ac:dyDescent="0.2">
      <c r="A4070" s="10">
        <v>4009</v>
      </c>
      <c r="B4070" s="1832"/>
      <c r="D4070" s="2" t="str">
        <f t="shared" si="62"/>
        <v>OK</v>
      </c>
    </row>
    <row r="4071" spans="1:4" x14ac:dyDescent="0.2">
      <c r="A4071" s="10">
        <v>4010</v>
      </c>
      <c r="B4071" s="1832"/>
      <c r="D4071" s="2" t="str">
        <f t="shared" si="62"/>
        <v>OK</v>
      </c>
    </row>
    <row r="4072" spans="1:4" x14ac:dyDescent="0.2">
      <c r="A4072" s="10">
        <v>4011</v>
      </c>
      <c r="B4072" s="1832"/>
      <c r="D4072" s="2" t="str">
        <f t="shared" si="62"/>
        <v>OK</v>
      </c>
    </row>
    <row r="4073" spans="1:4" x14ac:dyDescent="0.2">
      <c r="A4073" s="10">
        <v>4012</v>
      </c>
      <c r="B4073" s="1832"/>
      <c r="D4073" s="2" t="str">
        <f t="shared" si="62"/>
        <v>OK</v>
      </c>
    </row>
    <row r="4074" spans="1:4" x14ac:dyDescent="0.2">
      <c r="A4074" s="5">
        <v>4013</v>
      </c>
      <c r="B4074" s="1832">
        <f>'Expenditures 15-22'!C120</f>
        <v>0</v>
      </c>
      <c r="D4074" s="2" t="str">
        <f t="shared" si="62"/>
        <v>Error?</v>
      </c>
    </row>
    <row r="4075" spans="1:4" x14ac:dyDescent="0.2">
      <c r="A4075" s="5">
        <v>4014</v>
      </c>
      <c r="B4075" s="1832">
        <f>'Expenditures 15-22'!D120</f>
        <v>0</v>
      </c>
      <c r="D4075" s="2" t="str">
        <f t="shared" si="62"/>
        <v>Error?</v>
      </c>
    </row>
    <row r="4076" spans="1:4" x14ac:dyDescent="0.2">
      <c r="A4076" s="5">
        <v>4015</v>
      </c>
      <c r="B4076" s="1832">
        <f>'Expenditures 15-22'!E120</f>
        <v>0</v>
      </c>
      <c r="D4076" s="2" t="str">
        <f t="shared" si="62"/>
        <v>Error?</v>
      </c>
    </row>
    <row r="4077" spans="1:4" x14ac:dyDescent="0.2">
      <c r="A4077" s="5">
        <v>4016</v>
      </c>
      <c r="B4077" s="1832">
        <f>'Expenditures 15-22'!F120</f>
        <v>0</v>
      </c>
      <c r="D4077" s="2" t="str">
        <f t="shared" si="62"/>
        <v>Error?</v>
      </c>
    </row>
    <row r="4078" spans="1:4" x14ac:dyDescent="0.2">
      <c r="A4078" s="5">
        <v>4017</v>
      </c>
      <c r="B4078" s="1832">
        <f>'Expenditures 15-22'!G120</f>
        <v>0</v>
      </c>
      <c r="D4078" s="2" t="str">
        <f t="shared" si="62"/>
        <v>Error?</v>
      </c>
    </row>
    <row r="4079" spans="1:4" x14ac:dyDescent="0.2">
      <c r="A4079" s="5">
        <v>4018</v>
      </c>
      <c r="B4079" s="1832">
        <f>'Expenditures 15-22'!H120</f>
        <v>0</v>
      </c>
      <c r="D4079" s="2" t="str">
        <f t="shared" si="62"/>
        <v>Error?</v>
      </c>
    </row>
    <row r="4080" spans="1:4" x14ac:dyDescent="0.2">
      <c r="A4080" s="5">
        <v>4019</v>
      </c>
      <c r="B4080" s="1832">
        <f>'Expenditures 15-22'!K120</f>
        <v>0</v>
      </c>
      <c r="C4080" s="2" t="s">
        <v>569</v>
      </c>
      <c r="D4080" s="2" t="str">
        <f t="shared" si="62"/>
        <v>Error?</v>
      </c>
    </row>
    <row r="4081" spans="1:4" x14ac:dyDescent="0.2">
      <c r="A4081" s="5">
        <v>4020</v>
      </c>
      <c r="B4081" s="1832">
        <f>'Expenditures 15-22'!C180</f>
        <v>0</v>
      </c>
      <c r="D4081" s="2" t="str">
        <f t="shared" si="62"/>
        <v>Error?</v>
      </c>
    </row>
    <row r="4082" spans="1:4" x14ac:dyDescent="0.2">
      <c r="A4082" s="5">
        <v>4021</v>
      </c>
      <c r="B4082" s="1832">
        <f>'Expenditures 15-22'!D180</f>
        <v>0</v>
      </c>
      <c r="D4082" s="2" t="str">
        <f t="shared" si="62"/>
        <v>Error?</v>
      </c>
    </row>
    <row r="4083" spans="1:4" x14ac:dyDescent="0.2">
      <c r="A4083" s="5">
        <v>4022</v>
      </c>
      <c r="B4083" s="1832">
        <f>'Expenditures 15-22'!E180</f>
        <v>0</v>
      </c>
      <c r="D4083" s="2" t="str">
        <f t="shared" si="62"/>
        <v>Error?</v>
      </c>
    </row>
    <row r="4084" spans="1:4" x14ac:dyDescent="0.2">
      <c r="A4084" s="5">
        <v>4023</v>
      </c>
      <c r="B4084" s="1832">
        <f>'Expenditures 15-22'!F180</f>
        <v>0</v>
      </c>
      <c r="D4084" s="2" t="str">
        <f t="shared" si="62"/>
        <v>Error?</v>
      </c>
    </row>
    <row r="4085" spans="1:4" x14ac:dyDescent="0.2">
      <c r="A4085" s="5">
        <v>4024</v>
      </c>
      <c r="B4085" s="1832">
        <f>'Expenditures 15-22'!G180</f>
        <v>0</v>
      </c>
      <c r="D4085" s="2" t="str">
        <f t="shared" si="62"/>
        <v>Error?</v>
      </c>
    </row>
    <row r="4086" spans="1:4" x14ac:dyDescent="0.2">
      <c r="A4086" s="5">
        <v>4025</v>
      </c>
      <c r="B4086" s="1832">
        <f>'Expenditures 15-22'!H180</f>
        <v>0</v>
      </c>
      <c r="D4086" s="2" t="str">
        <f t="shared" si="62"/>
        <v>Error?</v>
      </c>
    </row>
    <row r="4087" spans="1:4" x14ac:dyDescent="0.2">
      <c r="A4087" s="5">
        <v>4026</v>
      </c>
      <c r="B4087" s="1832">
        <f>'Expenditures 15-22'!K180</f>
        <v>0</v>
      </c>
      <c r="C4087" s="2" t="s">
        <v>569</v>
      </c>
      <c r="D4087" s="2" t="str">
        <f t="shared" si="62"/>
        <v>Error?</v>
      </c>
    </row>
    <row r="4088" spans="1:4" x14ac:dyDescent="0.2">
      <c r="A4088" s="10">
        <v>4027</v>
      </c>
      <c r="B4088" s="1832"/>
      <c r="D4088" s="2" t="str">
        <f t="shared" si="62"/>
        <v>OK</v>
      </c>
    </row>
    <row r="4089" spans="1:4" x14ac:dyDescent="0.2">
      <c r="A4089" s="10">
        <v>4028</v>
      </c>
      <c r="B4089" s="1832"/>
      <c r="D4089" s="2" t="str">
        <f t="shared" si="62"/>
        <v>OK</v>
      </c>
    </row>
    <row r="4090" spans="1:4" x14ac:dyDescent="0.2">
      <c r="A4090" s="10">
        <v>4029</v>
      </c>
      <c r="B4090" s="1832"/>
      <c r="D4090" s="2" t="str">
        <f t="shared" si="62"/>
        <v>OK</v>
      </c>
    </row>
    <row r="4091" spans="1:4" x14ac:dyDescent="0.2">
      <c r="A4091" s="10">
        <v>4030</v>
      </c>
      <c r="B4091" s="1832"/>
      <c r="D4091" s="2" t="str">
        <f t="shared" si="62"/>
        <v>OK</v>
      </c>
    </row>
    <row r="4092" spans="1:4" x14ac:dyDescent="0.2">
      <c r="A4092" s="10">
        <v>4031</v>
      </c>
      <c r="B4092" s="1832"/>
      <c r="D4092" s="2" t="str">
        <f t="shared" si="62"/>
        <v>OK</v>
      </c>
    </row>
    <row r="4093" spans="1:4" x14ac:dyDescent="0.2">
      <c r="A4093" s="10">
        <v>4032</v>
      </c>
      <c r="B4093" s="1832"/>
      <c r="D4093" s="2" t="str">
        <f t="shared" si="62"/>
        <v>OK</v>
      </c>
    </row>
    <row r="4094" spans="1:4" x14ac:dyDescent="0.2">
      <c r="A4094" s="10">
        <v>4033</v>
      </c>
      <c r="B4094" s="1832"/>
      <c r="D4094" s="2" t="str">
        <f t="shared" si="62"/>
        <v>OK</v>
      </c>
    </row>
    <row r="4095" spans="1:4" x14ac:dyDescent="0.2">
      <c r="A4095" s="10">
        <v>4034</v>
      </c>
      <c r="B4095" s="1832"/>
      <c r="D4095" s="2" t="str">
        <f t="shared" ref="D4095:D4158" si="63">IF(ISBLANK(B4095),"OK",IF(A4095-B4095=0,"OK","Error?"))</f>
        <v>OK</v>
      </c>
    </row>
    <row r="4096" spans="1:4" x14ac:dyDescent="0.2">
      <c r="A4096" s="10">
        <v>4035</v>
      </c>
      <c r="B4096" s="1832"/>
      <c r="D4096" s="2" t="str">
        <f t="shared" si="63"/>
        <v>OK</v>
      </c>
    </row>
    <row r="4097" spans="1:4" x14ac:dyDescent="0.2">
      <c r="A4097" s="10">
        <v>4036</v>
      </c>
      <c r="B4097" s="1832"/>
      <c r="D4097" s="2" t="str">
        <f t="shared" si="63"/>
        <v>OK</v>
      </c>
    </row>
    <row r="4098" spans="1:4" x14ac:dyDescent="0.2">
      <c r="A4098" s="10">
        <v>4037</v>
      </c>
      <c r="B4098" s="1832"/>
      <c r="C4098" s="2" t="s">
        <v>569</v>
      </c>
      <c r="D4098" s="2" t="str">
        <f t="shared" si="63"/>
        <v>OK</v>
      </c>
    </row>
    <row r="4099" spans="1:4" x14ac:dyDescent="0.2">
      <c r="A4099" s="5">
        <v>4038</v>
      </c>
      <c r="B4099" s="1832">
        <f>'Expenditures 15-22'!K307</f>
        <v>0</v>
      </c>
      <c r="C4099" s="2" t="s">
        <v>569</v>
      </c>
      <c r="D4099" s="2" t="str">
        <f t="shared" si="63"/>
        <v>Error?</v>
      </c>
    </row>
    <row r="4100" spans="1:4" x14ac:dyDescent="0.2">
      <c r="A4100" s="5">
        <v>4039</v>
      </c>
      <c r="B4100" s="1832">
        <f>'Expenditures 15-22'!K308</f>
        <v>0</v>
      </c>
      <c r="C4100" s="2" t="s">
        <v>569</v>
      </c>
      <c r="D4100" s="2" t="str">
        <f t="shared" si="63"/>
        <v>Error?</v>
      </c>
    </row>
    <row r="4101" spans="1:4" x14ac:dyDescent="0.2">
      <c r="A4101" s="10">
        <v>4040</v>
      </c>
      <c r="B4101" s="1832"/>
      <c r="C4101" s="2" t="s">
        <v>569</v>
      </c>
      <c r="D4101" s="2" t="str">
        <f t="shared" si="63"/>
        <v>OK</v>
      </c>
    </row>
    <row r="4102" spans="1:4" x14ac:dyDescent="0.2">
      <c r="A4102" s="5">
        <v>4041</v>
      </c>
      <c r="B4102" s="1832">
        <f>'Tax Sched 23'!B17</f>
        <v>0</v>
      </c>
      <c r="C4102" s="2" t="s">
        <v>569</v>
      </c>
      <c r="D4102" s="2" t="str">
        <f t="shared" si="63"/>
        <v>Error?</v>
      </c>
    </row>
    <row r="4103" spans="1:4" x14ac:dyDescent="0.2">
      <c r="A4103" s="5">
        <v>4042</v>
      </c>
      <c r="B4103" s="1832">
        <f>'Tax Sched 23'!B18</f>
        <v>0</v>
      </c>
      <c r="C4103" s="2" t="s">
        <v>569</v>
      </c>
      <c r="D4103" s="2" t="str">
        <f t="shared" si="63"/>
        <v>Error?</v>
      </c>
    </row>
    <row r="4104" spans="1:4" x14ac:dyDescent="0.2">
      <c r="A4104" s="5">
        <v>4043</v>
      </c>
      <c r="B4104" s="1832">
        <f>'Tax Sched 23'!D17</f>
        <v>0</v>
      </c>
      <c r="C4104" s="2" t="s">
        <v>569</v>
      </c>
      <c r="D4104" s="2" t="str">
        <f t="shared" si="63"/>
        <v>Error?</v>
      </c>
    </row>
    <row r="4105" spans="1:4" x14ac:dyDescent="0.2">
      <c r="A4105" s="5">
        <v>4044</v>
      </c>
      <c r="B4105" s="1832">
        <f>'Tax Sched 23'!D18</f>
        <v>0</v>
      </c>
      <c r="C4105" s="2" t="s">
        <v>569</v>
      </c>
      <c r="D4105" s="2" t="str">
        <f t="shared" si="63"/>
        <v>Error?</v>
      </c>
    </row>
    <row r="4106" spans="1:4" x14ac:dyDescent="0.2">
      <c r="A4106" s="5">
        <v>4045</v>
      </c>
      <c r="B4106" s="1832">
        <f>'Tax Sched 23'!C17</f>
        <v>0</v>
      </c>
      <c r="D4106" s="2" t="str">
        <f t="shared" si="63"/>
        <v>Error?</v>
      </c>
    </row>
    <row r="4107" spans="1:4" x14ac:dyDescent="0.2">
      <c r="A4107" s="5">
        <v>4046</v>
      </c>
      <c r="B4107" s="1832">
        <f>'Tax Sched 23'!C18</f>
        <v>0</v>
      </c>
      <c r="D4107" s="2" t="str">
        <f t="shared" si="63"/>
        <v>Error?</v>
      </c>
    </row>
    <row r="4108" spans="1:4" x14ac:dyDescent="0.2">
      <c r="A4108" s="5">
        <v>4047</v>
      </c>
      <c r="B4108" s="1832">
        <f>'Tax Sched 23'!F17</f>
        <v>0</v>
      </c>
      <c r="C4108" s="2" t="s">
        <v>569</v>
      </c>
      <c r="D4108" s="2" t="str">
        <f t="shared" si="63"/>
        <v>Error?</v>
      </c>
    </row>
    <row r="4109" spans="1:4" x14ac:dyDescent="0.2">
      <c r="A4109" s="5">
        <v>4048</v>
      </c>
      <c r="B4109" s="1832">
        <f>'Tax Sched 23'!F18</f>
        <v>0</v>
      </c>
      <c r="C4109" s="2" t="s">
        <v>569</v>
      </c>
      <c r="D4109" s="2" t="str">
        <f t="shared" si="63"/>
        <v>Error?</v>
      </c>
    </row>
    <row r="4110" spans="1:4" x14ac:dyDescent="0.2">
      <c r="A4110" s="5">
        <v>4049</v>
      </c>
      <c r="B4110" s="1832">
        <f>'Tax Sched 23'!E17</f>
        <v>0</v>
      </c>
      <c r="C4110" s="2" t="s">
        <v>569</v>
      </c>
      <c r="D4110" s="2" t="str">
        <f t="shared" si="63"/>
        <v>Error?</v>
      </c>
    </row>
    <row r="4111" spans="1:4" x14ac:dyDescent="0.2">
      <c r="A4111" s="5">
        <v>4050</v>
      </c>
      <c r="B4111" s="1832">
        <f>'Tax Sched 23'!E18</f>
        <v>0</v>
      </c>
      <c r="D4111" s="2" t="str">
        <f t="shared" si="63"/>
        <v>Error?</v>
      </c>
    </row>
    <row r="4112" spans="1:4" x14ac:dyDescent="0.2">
      <c r="A4112" s="10">
        <v>4051</v>
      </c>
      <c r="B4112" s="1832"/>
      <c r="D4112" s="2" t="str">
        <f t="shared" si="63"/>
        <v>OK</v>
      </c>
    </row>
    <row r="4113" spans="1:4" x14ac:dyDescent="0.2">
      <c r="A4113" s="5">
        <v>4052</v>
      </c>
      <c r="B4113" s="1832">
        <f>'Acct Summary 7-8'!C9</f>
        <v>2915463</v>
      </c>
      <c r="D4113" s="2" t="str">
        <f t="shared" si="63"/>
        <v>Error?</v>
      </c>
    </row>
    <row r="4114" spans="1:4" x14ac:dyDescent="0.2">
      <c r="A4114" s="5">
        <v>4053</v>
      </c>
      <c r="B4114" s="1832">
        <f>'Acct Summary 7-8'!D9</f>
        <v>0</v>
      </c>
      <c r="D4114" s="2" t="str">
        <f t="shared" si="63"/>
        <v>Error?</v>
      </c>
    </row>
    <row r="4115" spans="1:4" x14ac:dyDescent="0.2">
      <c r="A4115" s="5">
        <v>4054</v>
      </c>
      <c r="B4115" s="1832">
        <f>'Acct Summary 7-8'!E9</f>
        <v>0</v>
      </c>
      <c r="D4115" s="2" t="str">
        <f t="shared" si="63"/>
        <v>Error?</v>
      </c>
    </row>
    <row r="4116" spans="1:4" x14ac:dyDescent="0.2">
      <c r="A4116" s="5">
        <v>4055</v>
      </c>
      <c r="B4116" s="1832">
        <f>'Acct Summary 7-8'!F9</f>
        <v>0</v>
      </c>
      <c r="D4116" s="2" t="str">
        <f t="shared" si="63"/>
        <v>Error?</v>
      </c>
    </row>
    <row r="4117" spans="1:4" x14ac:dyDescent="0.2">
      <c r="A4117" s="5">
        <v>4056</v>
      </c>
      <c r="B4117" s="1832">
        <f>'Acct Summary 7-8'!G9</f>
        <v>0</v>
      </c>
      <c r="D4117" s="2" t="str">
        <f t="shared" si="63"/>
        <v>Error?</v>
      </c>
    </row>
    <row r="4118" spans="1:4" x14ac:dyDescent="0.2">
      <c r="A4118" s="5">
        <v>4057</v>
      </c>
      <c r="B4118" s="1832">
        <f>'Acct Summary 7-8'!H9</f>
        <v>0</v>
      </c>
      <c r="D4118" s="2" t="str">
        <f t="shared" si="63"/>
        <v>Error?</v>
      </c>
    </row>
    <row r="4119" spans="1:4" x14ac:dyDescent="0.2">
      <c r="A4119" s="10">
        <v>4058</v>
      </c>
      <c r="B4119" s="1832"/>
      <c r="D4119" s="2" t="str">
        <f t="shared" si="63"/>
        <v>OK</v>
      </c>
    </row>
    <row r="4120" spans="1:4" x14ac:dyDescent="0.2">
      <c r="A4120" s="10">
        <v>4059</v>
      </c>
      <c r="B4120" s="1832"/>
      <c r="D4120" s="2" t="str">
        <f t="shared" si="63"/>
        <v>OK</v>
      </c>
    </row>
    <row r="4121" spans="1:4" x14ac:dyDescent="0.2">
      <c r="A4121" s="5">
        <v>4060</v>
      </c>
      <c r="B4121" s="1832">
        <f>'Acct Summary 7-8'!K9</f>
        <v>0</v>
      </c>
      <c r="D4121" s="2" t="str">
        <f t="shared" si="63"/>
        <v>Error?</v>
      </c>
    </row>
    <row r="4122" spans="1:4" x14ac:dyDescent="0.2">
      <c r="A4122" s="5">
        <v>4061</v>
      </c>
      <c r="B4122" s="1832">
        <f>'Acct Summary 7-8'!C10</f>
        <v>8807844</v>
      </c>
      <c r="C4122" s="2" t="s">
        <v>569</v>
      </c>
      <c r="D4122" s="2" t="str">
        <f t="shared" si="63"/>
        <v>Error?</v>
      </c>
    </row>
    <row r="4123" spans="1:4" x14ac:dyDescent="0.2">
      <c r="A4123" s="5">
        <v>4062</v>
      </c>
      <c r="B4123" s="1832">
        <f>'Acct Summary 7-8'!D10</f>
        <v>497530</v>
      </c>
      <c r="C4123" s="2" t="s">
        <v>569</v>
      </c>
      <c r="D4123" s="2" t="str">
        <f t="shared" si="63"/>
        <v>Error?</v>
      </c>
    </row>
    <row r="4124" spans="1:4" x14ac:dyDescent="0.2">
      <c r="A4124" s="5">
        <v>4063</v>
      </c>
      <c r="B4124" s="1832">
        <f>'Acct Summary 7-8'!E10</f>
        <v>268312</v>
      </c>
      <c r="C4124" s="2" t="s">
        <v>569</v>
      </c>
      <c r="D4124" s="2" t="str">
        <f t="shared" si="63"/>
        <v>Error?</v>
      </c>
    </row>
    <row r="4125" spans="1:4" x14ac:dyDescent="0.2">
      <c r="A4125" s="5">
        <v>4064</v>
      </c>
      <c r="B4125" s="1832">
        <f>'Acct Summary 7-8'!F10</f>
        <v>717893</v>
      </c>
      <c r="C4125" s="2" t="s">
        <v>569</v>
      </c>
      <c r="D4125" s="2" t="str">
        <f t="shared" si="63"/>
        <v>Error?</v>
      </c>
    </row>
    <row r="4126" spans="1:4" x14ac:dyDescent="0.2">
      <c r="A4126" s="5">
        <v>4065</v>
      </c>
      <c r="B4126" s="1832">
        <f>'Acct Summary 7-8'!G10</f>
        <v>236934</v>
      </c>
      <c r="C4126" s="2" t="s">
        <v>569</v>
      </c>
      <c r="D4126" s="2" t="str">
        <f t="shared" si="63"/>
        <v>Error?</v>
      </c>
    </row>
    <row r="4127" spans="1:4" x14ac:dyDescent="0.2">
      <c r="A4127" s="5">
        <v>4066</v>
      </c>
      <c r="B4127" s="1832">
        <f>'Acct Summary 7-8'!H10</f>
        <v>348463</v>
      </c>
      <c r="C4127" s="2" t="s">
        <v>569</v>
      </c>
      <c r="D4127" s="2" t="str">
        <f t="shared" si="63"/>
        <v>Error?</v>
      </c>
    </row>
    <row r="4128" spans="1:4" x14ac:dyDescent="0.2">
      <c r="A4128" s="5">
        <v>4067</v>
      </c>
      <c r="B4128" s="1832">
        <f>'Acct Summary 7-8'!I10</f>
        <v>22262</v>
      </c>
      <c r="C4128" s="2" t="s">
        <v>569</v>
      </c>
      <c r="D4128" s="2" t="str">
        <f t="shared" si="63"/>
        <v>Error?</v>
      </c>
    </row>
    <row r="4129" spans="1:4" x14ac:dyDescent="0.2">
      <c r="A4129" s="10">
        <v>4068</v>
      </c>
      <c r="B4129" s="1832"/>
      <c r="C4129" s="2" t="s">
        <v>569</v>
      </c>
      <c r="D4129" s="2" t="str">
        <f t="shared" si="63"/>
        <v>OK</v>
      </c>
    </row>
    <row r="4130" spans="1:4" x14ac:dyDescent="0.2">
      <c r="A4130" s="5">
        <v>4069</v>
      </c>
      <c r="B4130" s="1832">
        <f>'Acct Summary 7-8'!K10</f>
        <v>45373</v>
      </c>
      <c r="C4130" s="2" t="s">
        <v>569</v>
      </c>
      <c r="D4130" s="2" t="str">
        <f t="shared" si="63"/>
        <v>Error?</v>
      </c>
    </row>
    <row r="4131" spans="1:4" x14ac:dyDescent="0.2">
      <c r="A4131" s="5">
        <v>4070</v>
      </c>
      <c r="B4131" s="1832">
        <f>'Acct Summary 7-8'!C18</f>
        <v>2915463</v>
      </c>
      <c r="C4131" s="2" t="s">
        <v>569</v>
      </c>
      <c r="D4131" s="2" t="str">
        <f t="shared" si="63"/>
        <v>Error?</v>
      </c>
    </row>
    <row r="4132" spans="1:4" x14ac:dyDescent="0.2">
      <c r="A4132" s="5">
        <v>4071</v>
      </c>
      <c r="B4132" s="1832">
        <f>'Acct Summary 7-8'!D18</f>
        <v>0</v>
      </c>
      <c r="C4132" s="2" t="s">
        <v>569</v>
      </c>
      <c r="D4132" s="2" t="str">
        <f t="shared" si="63"/>
        <v>Error?</v>
      </c>
    </row>
    <row r="4133" spans="1:4" x14ac:dyDescent="0.2">
      <c r="A4133" s="5">
        <v>4072</v>
      </c>
      <c r="B4133" s="1832">
        <f>'Acct Summary 7-8'!F18</f>
        <v>0</v>
      </c>
      <c r="C4133" s="2" t="s">
        <v>569</v>
      </c>
      <c r="D4133" s="2" t="str">
        <f t="shared" si="63"/>
        <v>Error?</v>
      </c>
    </row>
    <row r="4134" spans="1:4" x14ac:dyDescent="0.2">
      <c r="A4134" s="5">
        <v>4073</v>
      </c>
      <c r="B4134" s="1832">
        <f>'Acct Summary 7-8'!H18</f>
        <v>0</v>
      </c>
      <c r="C4134" s="2" t="s">
        <v>569</v>
      </c>
      <c r="D4134" s="2" t="str">
        <f t="shared" si="63"/>
        <v>Error?</v>
      </c>
    </row>
    <row r="4135" spans="1:4" x14ac:dyDescent="0.2">
      <c r="A4135" s="5">
        <v>4074</v>
      </c>
      <c r="B4135" s="1832">
        <f>'Acct Summary 7-8'!K18</f>
        <v>0</v>
      </c>
      <c r="C4135" s="2" t="s">
        <v>569</v>
      </c>
      <c r="D4135" s="2" t="str">
        <f t="shared" si="63"/>
        <v>Error?</v>
      </c>
    </row>
    <row r="4136" spans="1:4" x14ac:dyDescent="0.2">
      <c r="A4136" s="5">
        <v>4075</v>
      </c>
      <c r="B4136" s="1832">
        <f>'Acct Summary 7-8'!C19</f>
        <v>9198298</v>
      </c>
      <c r="C4136" s="2" t="s">
        <v>569</v>
      </c>
      <c r="D4136" s="2" t="str">
        <f t="shared" si="63"/>
        <v>Error?</v>
      </c>
    </row>
    <row r="4137" spans="1:4" x14ac:dyDescent="0.2">
      <c r="A4137" s="5">
        <v>4076</v>
      </c>
      <c r="B4137" s="1832">
        <f>'Acct Summary 7-8'!D19</f>
        <v>534428</v>
      </c>
      <c r="C4137" s="2" t="s">
        <v>569</v>
      </c>
      <c r="D4137" s="2" t="str">
        <f t="shared" si="63"/>
        <v>Error?</v>
      </c>
    </row>
    <row r="4138" spans="1:4" x14ac:dyDescent="0.2">
      <c r="A4138" s="5">
        <v>4077</v>
      </c>
      <c r="B4138" s="1832">
        <f>'Acct Summary 7-8'!E19</f>
        <v>754083</v>
      </c>
      <c r="C4138" s="2" t="s">
        <v>569</v>
      </c>
      <c r="D4138" s="2" t="str">
        <f t="shared" si="63"/>
        <v>Error?</v>
      </c>
    </row>
    <row r="4139" spans="1:4" x14ac:dyDescent="0.2">
      <c r="A4139" s="5">
        <v>4078</v>
      </c>
      <c r="B4139" s="1832">
        <f>'Acct Summary 7-8'!F19</f>
        <v>684161</v>
      </c>
      <c r="C4139" s="2" t="s">
        <v>569</v>
      </c>
      <c r="D4139" s="2" t="str">
        <f t="shared" si="63"/>
        <v>Error?</v>
      </c>
    </row>
    <row r="4140" spans="1:4" x14ac:dyDescent="0.2">
      <c r="A4140" s="5">
        <v>4079</v>
      </c>
      <c r="B4140" s="1832">
        <f>'Acct Summary 7-8'!G19</f>
        <v>193986</v>
      </c>
      <c r="C4140" s="2" t="s">
        <v>569</v>
      </c>
      <c r="D4140" s="2" t="str">
        <f t="shared" si="63"/>
        <v>Error?</v>
      </c>
    </row>
    <row r="4141" spans="1:4" x14ac:dyDescent="0.2">
      <c r="A4141" s="5">
        <v>4080</v>
      </c>
      <c r="B4141" s="1832">
        <f>'Acct Summary 7-8'!H19</f>
        <v>2089347</v>
      </c>
      <c r="C4141" s="2" t="s">
        <v>569</v>
      </c>
      <c r="D4141" s="2" t="str">
        <f t="shared" si="63"/>
        <v>Error?</v>
      </c>
    </row>
    <row r="4142" spans="1:4" x14ac:dyDescent="0.2">
      <c r="A4142" s="10">
        <v>4081</v>
      </c>
      <c r="B4142" s="1832"/>
      <c r="D4142" s="2" t="str">
        <f t="shared" si="63"/>
        <v>OK</v>
      </c>
    </row>
    <row r="4143" spans="1:4" x14ac:dyDescent="0.2">
      <c r="A4143" s="10">
        <v>4082</v>
      </c>
      <c r="B4143" s="1832"/>
      <c r="C4143" s="2" t="s">
        <v>569</v>
      </c>
      <c r="D4143" s="2" t="str">
        <f t="shared" si="63"/>
        <v>OK</v>
      </c>
    </row>
    <row r="4144" spans="1:4" x14ac:dyDescent="0.2">
      <c r="A4144" s="5">
        <v>4083</v>
      </c>
      <c r="B4144" s="1832">
        <f>'Acct Summary 7-8'!K19</f>
        <v>28561</v>
      </c>
      <c r="C4144" s="2" t="s">
        <v>569</v>
      </c>
      <c r="D4144" s="2" t="str">
        <f t="shared" si="63"/>
        <v>Error?</v>
      </c>
    </row>
    <row r="4145" spans="1:4" x14ac:dyDescent="0.2">
      <c r="A4145" s="10">
        <v>4084</v>
      </c>
      <c r="B4145" s="1832"/>
      <c r="C4145" s="2" t="s">
        <v>569</v>
      </c>
      <c r="D4145" s="2" t="str">
        <f t="shared" si="63"/>
        <v>OK</v>
      </c>
    </row>
    <row r="4146" spans="1:4" x14ac:dyDescent="0.2">
      <c r="A4146" s="10">
        <v>4085</v>
      </c>
      <c r="B4146" s="1832"/>
      <c r="D4146" s="2" t="str">
        <f t="shared" si="63"/>
        <v>OK</v>
      </c>
    </row>
    <row r="4147" spans="1:4" x14ac:dyDescent="0.2">
      <c r="A4147" s="10">
        <v>4086</v>
      </c>
      <c r="B4147" s="1832"/>
      <c r="D4147" s="2" t="str">
        <f t="shared" si="63"/>
        <v>OK</v>
      </c>
    </row>
    <row r="4148" spans="1:4" x14ac:dyDescent="0.2">
      <c r="A4148" s="10">
        <v>4087</v>
      </c>
      <c r="B4148" s="1832"/>
      <c r="D4148" s="2" t="str">
        <f t="shared" si="63"/>
        <v>OK</v>
      </c>
    </row>
    <row r="4149" spans="1:4" x14ac:dyDescent="0.2">
      <c r="A4149" s="10">
        <v>4088</v>
      </c>
      <c r="B4149" s="1832"/>
      <c r="D4149" s="2" t="str">
        <f t="shared" si="63"/>
        <v>OK</v>
      </c>
    </row>
    <row r="4150" spans="1:4" x14ac:dyDescent="0.2">
      <c r="A4150" s="10">
        <v>4089</v>
      </c>
      <c r="B4150" s="1832"/>
      <c r="C4150" s="2" t="s">
        <v>569</v>
      </c>
      <c r="D4150" s="2" t="str">
        <f t="shared" si="63"/>
        <v>OK</v>
      </c>
    </row>
    <row r="4151" spans="1:4" x14ac:dyDescent="0.2">
      <c r="A4151" s="10">
        <v>4090</v>
      </c>
      <c r="B4151" s="1832"/>
      <c r="C4151" s="2" t="s">
        <v>569</v>
      </c>
      <c r="D4151" s="2" t="str">
        <f t="shared" si="63"/>
        <v>OK</v>
      </c>
    </row>
    <row r="4152" spans="1:4" x14ac:dyDescent="0.2">
      <c r="A4152" s="10">
        <v>4091</v>
      </c>
      <c r="B4152" s="1832"/>
      <c r="D4152" s="2" t="str">
        <f t="shared" si="63"/>
        <v>OK</v>
      </c>
    </row>
    <row r="4153" spans="1:4" x14ac:dyDescent="0.2">
      <c r="A4153" s="10">
        <v>4092</v>
      </c>
      <c r="B4153" s="1832"/>
      <c r="D4153" s="2" t="str">
        <f t="shared" si="63"/>
        <v>OK</v>
      </c>
    </row>
    <row r="4154" spans="1:4" x14ac:dyDescent="0.2">
      <c r="A4154" s="10">
        <v>4093</v>
      </c>
      <c r="B4154" s="1832"/>
      <c r="D4154" s="2" t="str">
        <f t="shared" si="63"/>
        <v>OK</v>
      </c>
    </row>
    <row r="4155" spans="1:4" x14ac:dyDescent="0.2">
      <c r="A4155" s="10">
        <v>4094</v>
      </c>
      <c r="B4155" s="1832"/>
      <c r="D4155" s="2" t="str">
        <f t="shared" si="63"/>
        <v>OK</v>
      </c>
    </row>
    <row r="4156" spans="1:4" x14ac:dyDescent="0.2">
      <c r="A4156" s="5">
        <v>4095</v>
      </c>
      <c r="B4156" s="1832">
        <f>'Expenditures 15-22'!H204</f>
        <v>0</v>
      </c>
      <c r="C4156" s="2" t="s">
        <v>569</v>
      </c>
      <c r="D4156" s="2" t="str">
        <f t="shared" si="63"/>
        <v>Error?</v>
      </c>
    </row>
    <row r="4157" spans="1:4" x14ac:dyDescent="0.2">
      <c r="A4157" s="5">
        <v>4096</v>
      </c>
      <c r="B4157" s="1832">
        <f>'Expenditures 15-22'!K204</f>
        <v>0</v>
      </c>
      <c r="C4157" s="2" t="s">
        <v>569</v>
      </c>
      <c r="D4157" s="2" t="str">
        <f t="shared" si="63"/>
        <v>Error?</v>
      </c>
    </row>
    <row r="4158" spans="1:4" x14ac:dyDescent="0.2">
      <c r="A4158" s="10">
        <v>4097</v>
      </c>
      <c r="B4158" s="1832"/>
      <c r="D4158" s="2" t="str">
        <f t="shared" si="63"/>
        <v>OK</v>
      </c>
    </row>
    <row r="4159" spans="1:4" x14ac:dyDescent="0.2">
      <c r="A4159" s="10">
        <v>4098</v>
      </c>
      <c r="B4159" s="1832"/>
      <c r="D4159" s="2" t="str">
        <f t="shared" ref="D4159:D4222" si="64">IF(ISBLANK(B4159),"OK",IF(A4159-B4159=0,"OK","Error?"))</f>
        <v>OK</v>
      </c>
    </row>
    <row r="4160" spans="1:4" x14ac:dyDescent="0.2">
      <c r="A4160" s="10">
        <v>4099</v>
      </c>
      <c r="B4160" s="1832"/>
      <c r="D4160" s="2" t="str">
        <f t="shared" si="64"/>
        <v>OK</v>
      </c>
    </row>
    <row r="4161" spans="1:4" x14ac:dyDescent="0.2">
      <c r="A4161" s="10">
        <v>4100</v>
      </c>
      <c r="B4161" s="1832"/>
      <c r="D4161" s="2" t="str">
        <f t="shared" si="64"/>
        <v>OK</v>
      </c>
    </row>
    <row r="4162" spans="1:4" x14ac:dyDescent="0.2">
      <c r="A4162" s="10">
        <v>4101</v>
      </c>
      <c r="B4162" s="1832"/>
      <c r="D4162" s="2" t="str">
        <f t="shared" si="64"/>
        <v>OK</v>
      </c>
    </row>
    <row r="4163" spans="1:4" x14ac:dyDescent="0.2">
      <c r="A4163" s="10">
        <v>4102</v>
      </c>
      <c r="B4163" s="1832"/>
      <c r="C4163" s="2" t="s">
        <v>569</v>
      </c>
      <c r="D4163" s="2" t="str">
        <f t="shared" si="64"/>
        <v>OK</v>
      </c>
    </row>
    <row r="4164" spans="1:4" x14ac:dyDescent="0.2">
      <c r="A4164" s="10">
        <v>4103</v>
      </c>
      <c r="B4164" s="1832"/>
      <c r="D4164" s="2" t="str">
        <f t="shared" si="64"/>
        <v>OK</v>
      </c>
    </row>
    <row r="4165" spans="1:4" x14ac:dyDescent="0.2">
      <c r="A4165" s="5">
        <v>4104</v>
      </c>
      <c r="B4165" s="1832">
        <f>'Expenditures 15-22'!D284</f>
        <v>0</v>
      </c>
      <c r="D4165" s="2" t="str">
        <f t="shared" si="64"/>
        <v>Error?</v>
      </c>
    </row>
    <row r="4166" spans="1:4" x14ac:dyDescent="0.2">
      <c r="A4166" s="5">
        <v>4105</v>
      </c>
      <c r="B4166" s="1832">
        <f>'Expenditures 15-22'!K284</f>
        <v>0</v>
      </c>
      <c r="C4166" s="2" t="s">
        <v>569</v>
      </c>
      <c r="D4166" s="2" t="str">
        <f t="shared" si="64"/>
        <v>Error?</v>
      </c>
    </row>
    <row r="4167" spans="1:4" x14ac:dyDescent="0.2">
      <c r="A4167" s="10">
        <v>4106</v>
      </c>
      <c r="B4167" s="1832"/>
      <c r="D4167" s="2" t="str">
        <f t="shared" si="64"/>
        <v>OK</v>
      </c>
    </row>
    <row r="4168" spans="1:4" x14ac:dyDescent="0.2">
      <c r="A4168" s="10">
        <v>4107</v>
      </c>
      <c r="B4168" s="1832"/>
      <c r="D4168" s="2" t="str">
        <f t="shared" si="64"/>
        <v>OK</v>
      </c>
    </row>
    <row r="4169" spans="1:4" x14ac:dyDescent="0.2">
      <c r="A4169" s="10">
        <v>4108</v>
      </c>
      <c r="B4169" s="1832"/>
      <c r="D4169" s="2" t="str">
        <f t="shared" si="64"/>
        <v>OK</v>
      </c>
    </row>
    <row r="4170" spans="1:4" x14ac:dyDescent="0.2">
      <c r="A4170" s="10">
        <v>4109</v>
      </c>
      <c r="B4170" s="1832"/>
      <c r="C4170" s="2" t="s">
        <v>569</v>
      </c>
      <c r="D4170" s="2" t="str">
        <f t="shared" si="64"/>
        <v>OK</v>
      </c>
    </row>
    <row r="4171" spans="1:4" x14ac:dyDescent="0.2">
      <c r="A4171" s="5">
        <v>4110</v>
      </c>
      <c r="B4171" s="1832">
        <f>'Short-Term Long-Term Debt 24'!I49</f>
        <v>8729423</v>
      </c>
      <c r="C4171" s="2" t="s">
        <v>569</v>
      </c>
      <c r="D4171" s="2" t="str">
        <f t="shared" si="64"/>
        <v>Error?</v>
      </c>
    </row>
    <row r="4172" spans="1:4" x14ac:dyDescent="0.2">
      <c r="A4172" s="5">
        <v>4111</v>
      </c>
      <c r="B4172" s="1832">
        <f>'Short-Term Long-Term Debt 24'!J49</f>
        <v>8727861</v>
      </c>
      <c r="C4172" s="2" t="s">
        <v>569</v>
      </c>
      <c r="D4172" s="2" t="str">
        <f t="shared" si="64"/>
        <v>Error?</v>
      </c>
    </row>
    <row r="4173" spans="1:4" x14ac:dyDescent="0.2">
      <c r="A4173" s="5">
        <v>4112</v>
      </c>
      <c r="B4173" s="1832">
        <f>'Short-Term Long-Term Debt 24'!H49</f>
        <v>259282</v>
      </c>
      <c r="C4173" s="2" t="s">
        <v>569</v>
      </c>
      <c r="D4173" s="2" t="str">
        <f t="shared" si="64"/>
        <v>Error?</v>
      </c>
    </row>
    <row r="4174" spans="1:4" x14ac:dyDescent="0.2">
      <c r="A4174" s="10">
        <v>4113</v>
      </c>
      <c r="B4174" s="1832"/>
      <c r="C4174" s="2" t="s">
        <v>569</v>
      </c>
      <c r="D4174" s="2" t="str">
        <f t="shared" si="64"/>
        <v>OK</v>
      </c>
    </row>
    <row r="4175" spans="1:4" x14ac:dyDescent="0.2">
      <c r="A4175" s="5">
        <v>4114</v>
      </c>
      <c r="B4175" s="1832">
        <f>'Acct Summary 7-8'!E18</f>
        <v>0</v>
      </c>
      <c r="C4175" s="2" t="s">
        <v>569</v>
      </c>
      <c r="D4175" s="2" t="str">
        <f t="shared" si="64"/>
        <v>Error?</v>
      </c>
    </row>
    <row r="4176" spans="1:4" x14ac:dyDescent="0.2">
      <c r="A4176" s="5">
        <v>4115</v>
      </c>
      <c r="B4176" s="1832">
        <f>'Acct Summary 7-8'!G18</f>
        <v>0</v>
      </c>
      <c r="C4176" s="2" t="s">
        <v>569</v>
      </c>
      <c r="D4176" s="2" t="str">
        <f t="shared" si="64"/>
        <v>Error?</v>
      </c>
    </row>
    <row r="4177" spans="1:4" x14ac:dyDescent="0.2">
      <c r="A4177" s="5">
        <v>4116</v>
      </c>
      <c r="B4177" s="1832">
        <f>'Short-Term Long-Term Debt 24'!G49</f>
        <v>0</v>
      </c>
      <c r="D4177" s="2" t="str">
        <f t="shared" si="64"/>
        <v>Error?</v>
      </c>
    </row>
    <row r="4178" spans="1:4" x14ac:dyDescent="0.2">
      <c r="A4178" s="10">
        <v>4117</v>
      </c>
      <c r="B4178" s="1832"/>
      <c r="C4178" s="2" t="s">
        <v>569</v>
      </c>
      <c r="D4178" s="2" t="str">
        <f t="shared" si="64"/>
        <v>OK</v>
      </c>
    </row>
    <row r="4179" spans="1:4" x14ac:dyDescent="0.2">
      <c r="A4179" s="5">
        <v>4118</v>
      </c>
      <c r="B4179" s="1832">
        <f>'Revenues 9-14'!D161</f>
        <v>0</v>
      </c>
      <c r="D4179" s="2" t="str">
        <f t="shared" si="64"/>
        <v>Error?</v>
      </c>
    </row>
    <row r="4180" spans="1:4" x14ac:dyDescent="0.2">
      <c r="A4180" s="5">
        <v>4119</v>
      </c>
      <c r="B4180" s="1832">
        <f>'Revenues 9-14'!F161</f>
        <v>0</v>
      </c>
      <c r="D4180" s="2" t="str">
        <f t="shared" si="64"/>
        <v>Error?</v>
      </c>
    </row>
    <row r="4181" spans="1:4" x14ac:dyDescent="0.2">
      <c r="A4181" s="5">
        <v>4120</v>
      </c>
      <c r="B4181" s="1832">
        <f>'Revenues 9-14'!G161</f>
        <v>0</v>
      </c>
      <c r="D4181" s="2" t="str">
        <f t="shared" si="64"/>
        <v>Error?</v>
      </c>
    </row>
    <row r="4182" spans="1:4" x14ac:dyDescent="0.2">
      <c r="A4182" s="10">
        <v>4121</v>
      </c>
      <c r="B4182" s="1832"/>
      <c r="D4182" s="2" t="str">
        <f t="shared" si="64"/>
        <v>OK</v>
      </c>
    </row>
    <row r="4183" spans="1:4" x14ac:dyDescent="0.2">
      <c r="A4183" s="10">
        <v>4122</v>
      </c>
      <c r="B4183" s="1832"/>
      <c r="D4183" s="2" t="str">
        <f t="shared" si="64"/>
        <v>OK</v>
      </c>
    </row>
    <row r="4184" spans="1:4" x14ac:dyDescent="0.2">
      <c r="A4184" s="10">
        <v>4123</v>
      </c>
      <c r="B4184" s="1832"/>
      <c r="D4184" s="2" t="str">
        <f t="shared" si="64"/>
        <v>OK</v>
      </c>
    </row>
    <row r="4185" spans="1:4" x14ac:dyDescent="0.2">
      <c r="A4185" s="10">
        <v>4124</v>
      </c>
      <c r="B4185" s="1832"/>
      <c r="D4185" s="2" t="str">
        <f t="shared" si="64"/>
        <v>OK</v>
      </c>
    </row>
    <row r="4186" spans="1:4" x14ac:dyDescent="0.2">
      <c r="A4186" s="10">
        <v>4125</v>
      </c>
      <c r="B4186" s="1832"/>
      <c r="D4186" s="2" t="str">
        <f t="shared" si="64"/>
        <v>OK</v>
      </c>
    </row>
    <row r="4187" spans="1:4" x14ac:dyDescent="0.2">
      <c r="A4187" s="10">
        <v>4126</v>
      </c>
      <c r="B4187" s="1832"/>
      <c r="D4187" s="2" t="str">
        <f t="shared" si="64"/>
        <v>OK</v>
      </c>
    </row>
    <row r="4188" spans="1:4" x14ac:dyDescent="0.2">
      <c r="A4188" s="5">
        <v>4127</v>
      </c>
      <c r="B4188" s="1832"/>
      <c r="D4188" s="2" t="str">
        <f t="shared" si="64"/>
        <v>OK</v>
      </c>
    </row>
    <row r="4189" spans="1:4" x14ac:dyDescent="0.2">
      <c r="A4189" s="5">
        <v>4128</v>
      </c>
      <c r="B4189" s="1832">
        <f>'Revenues 9-14'!C260</f>
        <v>0</v>
      </c>
      <c r="D4189" s="2" t="str">
        <f t="shared" si="64"/>
        <v>Error?</v>
      </c>
    </row>
    <row r="4190" spans="1:4" x14ac:dyDescent="0.2">
      <c r="A4190" s="5">
        <v>4129</v>
      </c>
      <c r="B4190" s="1832">
        <f>'Revenues 9-14'!D260</f>
        <v>0</v>
      </c>
      <c r="D4190" s="2" t="str">
        <f t="shared" si="64"/>
        <v>Error?</v>
      </c>
    </row>
    <row r="4191" spans="1:4" x14ac:dyDescent="0.2">
      <c r="A4191" s="5">
        <v>4130</v>
      </c>
      <c r="B4191" s="1832">
        <f>'Revenues 9-14'!F260</f>
        <v>0</v>
      </c>
      <c r="D4191" s="2" t="str">
        <f t="shared" si="64"/>
        <v>Error?</v>
      </c>
    </row>
    <row r="4192" spans="1:4" x14ac:dyDescent="0.2">
      <c r="A4192" s="5">
        <v>4131</v>
      </c>
      <c r="B4192" s="1832">
        <f>'Revenues 9-14'!G260</f>
        <v>0</v>
      </c>
      <c r="D4192" s="2" t="str">
        <f t="shared" si="64"/>
        <v>Error?</v>
      </c>
    </row>
    <row r="4193" spans="1:4" x14ac:dyDescent="0.2">
      <c r="A4193" s="10">
        <v>4132</v>
      </c>
      <c r="B4193" s="1832"/>
      <c r="D4193" s="2" t="str">
        <f t="shared" si="64"/>
        <v>OK</v>
      </c>
    </row>
    <row r="4194" spans="1:4" x14ac:dyDescent="0.2">
      <c r="A4194" s="10">
        <v>4133</v>
      </c>
      <c r="B4194" s="1832"/>
      <c r="D4194" s="2" t="str">
        <f t="shared" si="64"/>
        <v>OK</v>
      </c>
    </row>
    <row r="4195" spans="1:4" x14ac:dyDescent="0.2">
      <c r="A4195" s="10">
        <v>4134</v>
      </c>
      <c r="B4195" s="1832"/>
      <c r="D4195" s="2" t="str">
        <f t="shared" si="64"/>
        <v>OK</v>
      </c>
    </row>
    <row r="4196" spans="1:4" x14ac:dyDescent="0.2">
      <c r="A4196" s="10">
        <v>4135</v>
      </c>
      <c r="B4196" s="1832"/>
      <c r="D4196" s="2" t="str">
        <f t="shared" si="64"/>
        <v>OK</v>
      </c>
    </row>
    <row r="4197" spans="1:4" x14ac:dyDescent="0.2">
      <c r="A4197" s="10">
        <v>4136</v>
      </c>
      <c r="B4197" s="1832"/>
      <c r="D4197" s="2" t="str">
        <f t="shared" si="64"/>
        <v>OK</v>
      </c>
    </row>
    <row r="4198" spans="1:4" x14ac:dyDescent="0.2">
      <c r="A4198" s="10">
        <v>4137</v>
      </c>
      <c r="B4198" s="1832"/>
      <c r="C4198" s="2" t="s">
        <v>569</v>
      </c>
      <c r="D4198" s="2" t="str">
        <f t="shared" si="64"/>
        <v>OK</v>
      </c>
    </row>
    <row r="4199" spans="1:4" x14ac:dyDescent="0.2">
      <c r="A4199" s="5">
        <v>4138</v>
      </c>
      <c r="B4199" s="1832">
        <f>'Expenditures 15-22'!E134</f>
        <v>0</v>
      </c>
      <c r="D4199" s="2" t="str">
        <f t="shared" si="64"/>
        <v>Error?</v>
      </c>
    </row>
    <row r="4200" spans="1:4" x14ac:dyDescent="0.2">
      <c r="A4200" s="5">
        <v>4139</v>
      </c>
      <c r="B4200" s="1832">
        <f>'Expenditures 15-22'!E135</f>
        <v>0</v>
      </c>
      <c r="D4200" s="2" t="str">
        <f t="shared" si="64"/>
        <v>Error?</v>
      </c>
    </row>
    <row r="4201" spans="1:4" x14ac:dyDescent="0.2">
      <c r="A4201" s="5">
        <v>4140</v>
      </c>
      <c r="B4201" s="1832">
        <f>'Expenditures 15-22'!E136</f>
        <v>0</v>
      </c>
      <c r="D4201" s="2" t="str">
        <f t="shared" si="64"/>
        <v>Error?</v>
      </c>
    </row>
    <row r="4202" spans="1:4" x14ac:dyDescent="0.2">
      <c r="A4202" s="5">
        <v>4141</v>
      </c>
      <c r="B4202" s="1832">
        <f>'Expenditures 15-22'!E137</f>
        <v>0</v>
      </c>
      <c r="C4202" s="2" t="s">
        <v>569</v>
      </c>
      <c r="D4202" s="2" t="str">
        <f t="shared" si="64"/>
        <v>Error?</v>
      </c>
    </row>
    <row r="4203" spans="1:4" x14ac:dyDescent="0.2">
      <c r="A4203" s="5">
        <v>4142</v>
      </c>
      <c r="B4203" s="1832">
        <f>'Expenditures 15-22'!E139</f>
        <v>0</v>
      </c>
      <c r="C4203" s="2" t="s">
        <v>569</v>
      </c>
      <c r="D4203" s="2" t="str">
        <f t="shared" si="64"/>
        <v>Error?</v>
      </c>
    </row>
    <row r="4204" spans="1:4" x14ac:dyDescent="0.2">
      <c r="A4204" s="10">
        <v>4143</v>
      </c>
      <c r="B4204" s="1832"/>
      <c r="D4204" s="2" t="str">
        <f t="shared" si="64"/>
        <v>OK</v>
      </c>
    </row>
    <row r="4205" spans="1:4" x14ac:dyDescent="0.2">
      <c r="A4205" s="10">
        <v>4144</v>
      </c>
      <c r="B4205" s="1832"/>
      <c r="C4205" s="2" t="s">
        <v>569</v>
      </c>
      <c r="D4205" s="2" t="str">
        <f t="shared" si="64"/>
        <v>OK</v>
      </c>
    </row>
    <row r="4206" spans="1:4" x14ac:dyDescent="0.2">
      <c r="A4206" s="10">
        <v>4145</v>
      </c>
      <c r="B4206" s="1832"/>
      <c r="D4206" s="2" t="str">
        <f t="shared" si="64"/>
        <v>OK</v>
      </c>
    </row>
    <row r="4207" spans="1:4" x14ac:dyDescent="0.2">
      <c r="A4207" s="10">
        <v>4146</v>
      </c>
      <c r="B4207" s="1832"/>
      <c r="D4207" s="2" t="str">
        <f t="shared" si="64"/>
        <v>OK</v>
      </c>
    </row>
    <row r="4208" spans="1:4" x14ac:dyDescent="0.2">
      <c r="A4208" s="10">
        <v>4147</v>
      </c>
      <c r="B4208" s="1832"/>
      <c r="D4208" s="2" t="str">
        <f t="shared" si="64"/>
        <v>OK</v>
      </c>
    </row>
    <row r="4209" spans="1:4" x14ac:dyDescent="0.2">
      <c r="A4209" s="10">
        <v>4148</v>
      </c>
      <c r="B4209" s="1832"/>
      <c r="D4209" s="2" t="str">
        <f t="shared" si="64"/>
        <v>OK</v>
      </c>
    </row>
    <row r="4210" spans="1:4" x14ac:dyDescent="0.2">
      <c r="A4210" s="5">
        <v>4149</v>
      </c>
      <c r="B4210" s="1832">
        <f>'Expenditures 15-22'!H206</f>
        <v>0</v>
      </c>
      <c r="D4210" s="2" t="str">
        <f t="shared" si="64"/>
        <v>Error?</v>
      </c>
    </row>
    <row r="4211" spans="1:4" x14ac:dyDescent="0.2">
      <c r="A4211" s="5">
        <v>4150</v>
      </c>
      <c r="B4211" s="1832">
        <f>'Expenditures 15-22'!K206</f>
        <v>0</v>
      </c>
      <c r="C4211" s="2" t="s">
        <v>569</v>
      </c>
      <c r="D4211" s="2" t="str">
        <f t="shared" si="64"/>
        <v>Error?</v>
      </c>
    </row>
    <row r="4212" spans="1:4" x14ac:dyDescent="0.2">
      <c r="A4212" s="10">
        <v>4151</v>
      </c>
      <c r="B4212" s="1832"/>
      <c r="D4212" s="2" t="str">
        <f t="shared" si="64"/>
        <v>OK</v>
      </c>
    </row>
    <row r="4213" spans="1:4" x14ac:dyDescent="0.2">
      <c r="A4213" s="10">
        <v>4152</v>
      </c>
      <c r="B4213" s="1832"/>
      <c r="C4213" s="2" t="s">
        <v>569</v>
      </c>
      <c r="D4213" s="2" t="str">
        <f t="shared" si="64"/>
        <v>OK</v>
      </c>
    </row>
    <row r="4214" spans="1:4" x14ac:dyDescent="0.2">
      <c r="A4214" s="10">
        <v>4153</v>
      </c>
      <c r="B4214" s="1832"/>
      <c r="C4214" s="2" t="s">
        <v>569</v>
      </c>
      <c r="D4214" s="2" t="str">
        <f t="shared" si="64"/>
        <v>OK</v>
      </c>
    </row>
    <row r="4215" spans="1:4" x14ac:dyDescent="0.2">
      <c r="A4215" s="5">
        <v>4154</v>
      </c>
      <c r="B4215" s="1832">
        <f>'Revenues 9-14'!I168</f>
        <v>0</v>
      </c>
      <c r="D4215" s="2" t="str">
        <f t="shared" si="64"/>
        <v>Error?</v>
      </c>
    </row>
    <row r="4216" spans="1:4" x14ac:dyDescent="0.2">
      <c r="A4216" s="5">
        <v>4155</v>
      </c>
      <c r="B4216" s="1832">
        <f>'Revenues 9-14'!I170</f>
        <v>0</v>
      </c>
      <c r="C4216" s="2" t="s">
        <v>569</v>
      </c>
      <c r="D4216" s="2" t="str">
        <f t="shared" si="64"/>
        <v>Error?</v>
      </c>
    </row>
    <row r="4217" spans="1:4" x14ac:dyDescent="0.2">
      <c r="A4217" s="5">
        <v>4156</v>
      </c>
      <c r="B4217" s="1832">
        <f>'Acct Summary 7-8'!E36</f>
        <v>0</v>
      </c>
      <c r="D4217" s="2" t="str">
        <f t="shared" si="64"/>
        <v>Error?</v>
      </c>
    </row>
    <row r="4218" spans="1:4" x14ac:dyDescent="0.2">
      <c r="A4218" s="10">
        <v>4157</v>
      </c>
      <c r="B4218" s="1832"/>
      <c r="D4218" s="2" t="str">
        <f t="shared" si="64"/>
        <v>OK</v>
      </c>
    </row>
    <row r="4219" spans="1:4" x14ac:dyDescent="0.2">
      <c r="A4219" s="10">
        <v>4158</v>
      </c>
      <c r="B4219" s="1832"/>
      <c r="D4219" s="2" t="str">
        <f t="shared" si="64"/>
        <v>OK</v>
      </c>
    </row>
    <row r="4220" spans="1:4" x14ac:dyDescent="0.2">
      <c r="A4220" s="10">
        <v>4159</v>
      </c>
      <c r="B4220" s="1832"/>
      <c r="D4220" s="2" t="str">
        <f t="shared" si="64"/>
        <v>OK</v>
      </c>
    </row>
    <row r="4221" spans="1:4" x14ac:dyDescent="0.2">
      <c r="A4221" s="10">
        <v>4160</v>
      </c>
      <c r="B4221" s="1832"/>
      <c r="D4221" s="2" t="str">
        <f t="shared" si="64"/>
        <v>OK</v>
      </c>
    </row>
    <row r="4222" spans="1:4" x14ac:dyDescent="0.2">
      <c r="A4222" s="10">
        <v>4161</v>
      </c>
      <c r="B4222" s="1832"/>
      <c r="D4222" s="2" t="str">
        <f t="shared" si="64"/>
        <v>OK</v>
      </c>
    </row>
    <row r="4223" spans="1:4" x14ac:dyDescent="0.2">
      <c r="A4223" s="10">
        <v>4162</v>
      </c>
      <c r="B4223" s="1832"/>
      <c r="D4223" s="2" t="str">
        <f t="shared" ref="D4223:D4286" si="65">IF(ISBLANK(B4223),"OK",IF(A4223-B4223=0,"OK","Error?"))</f>
        <v>OK</v>
      </c>
    </row>
    <row r="4224" spans="1:4" x14ac:dyDescent="0.2">
      <c r="A4224" s="10">
        <v>4163</v>
      </c>
      <c r="B4224" s="1832"/>
      <c r="D4224" s="2" t="str">
        <f t="shared" si="65"/>
        <v>OK</v>
      </c>
    </row>
    <row r="4225" spans="1:5" x14ac:dyDescent="0.2">
      <c r="A4225" s="10">
        <v>4164</v>
      </c>
      <c r="B4225" s="1832"/>
      <c r="D4225" s="2" t="str">
        <f t="shared" si="65"/>
        <v>OK</v>
      </c>
    </row>
    <row r="4226" spans="1:5" x14ac:dyDescent="0.2">
      <c r="A4226" s="10">
        <v>4165</v>
      </c>
      <c r="B4226" s="1832"/>
      <c r="D4226" s="2" t="str">
        <f t="shared" si="65"/>
        <v>OK</v>
      </c>
    </row>
    <row r="4227" spans="1:5" x14ac:dyDescent="0.2">
      <c r="A4227" s="5">
        <v>4166</v>
      </c>
      <c r="B4227" s="1832">
        <f>'Revenues 9-14'!C140</f>
        <v>14807</v>
      </c>
      <c r="D4227" s="2" t="str">
        <f t="shared" si="65"/>
        <v>Error?</v>
      </c>
    </row>
    <row r="4228" spans="1:5" x14ac:dyDescent="0.2">
      <c r="A4228" s="5">
        <v>4167</v>
      </c>
      <c r="B4228" s="1832">
        <f>'Revenues 9-14'!D140</f>
        <v>0</v>
      </c>
      <c r="D4228" s="2" t="str">
        <f t="shared" si="65"/>
        <v>Error?</v>
      </c>
    </row>
    <row r="4229" spans="1:5" x14ac:dyDescent="0.2">
      <c r="A4229" s="10">
        <v>4168</v>
      </c>
      <c r="B4229" s="1832"/>
      <c r="D4229" s="2" t="str">
        <f t="shared" si="65"/>
        <v>OK</v>
      </c>
    </row>
    <row r="4230" spans="1:5" x14ac:dyDescent="0.2">
      <c r="A4230" s="5">
        <v>4169</v>
      </c>
      <c r="B4230" s="1832">
        <f>'Revenues 9-14'!G140</f>
        <v>0</v>
      </c>
      <c r="D4230" s="2" t="str">
        <f t="shared" si="65"/>
        <v>Error?</v>
      </c>
    </row>
    <row r="4231" spans="1:5" x14ac:dyDescent="0.2">
      <c r="A4231" s="10">
        <v>4170</v>
      </c>
      <c r="B4231" s="1832"/>
      <c r="D4231" s="2" t="str">
        <f t="shared" si="65"/>
        <v>OK</v>
      </c>
    </row>
    <row r="4232" spans="1:5" x14ac:dyDescent="0.2">
      <c r="A4232" s="10">
        <v>4171</v>
      </c>
      <c r="B4232" s="1832"/>
      <c r="D4232" s="2" t="str">
        <f t="shared" si="65"/>
        <v>OK</v>
      </c>
    </row>
    <row r="4233" spans="1:5" x14ac:dyDescent="0.2">
      <c r="A4233" s="10">
        <v>4172</v>
      </c>
      <c r="B4233" s="1832"/>
      <c r="D4233" s="2" t="str">
        <f t="shared" si="65"/>
        <v>OK</v>
      </c>
    </row>
    <row r="4234" spans="1:5" x14ac:dyDescent="0.2">
      <c r="A4234" s="10">
        <v>4173</v>
      </c>
      <c r="B4234" s="1832"/>
      <c r="D4234" s="2" t="str">
        <f t="shared" si="65"/>
        <v>OK</v>
      </c>
    </row>
    <row r="4235" spans="1:5" x14ac:dyDescent="0.2">
      <c r="A4235" s="10">
        <v>4174</v>
      </c>
      <c r="B4235" s="1832"/>
      <c r="D4235" s="2" t="str">
        <f t="shared" si="65"/>
        <v>OK</v>
      </c>
      <c r="E4235" s="4" t="s">
        <v>1899</v>
      </c>
    </row>
    <row r="4236" spans="1:5" x14ac:dyDescent="0.2">
      <c r="A4236" s="10">
        <v>4175</v>
      </c>
      <c r="B4236" s="1832"/>
      <c r="D4236" s="2" t="str">
        <f t="shared" si="65"/>
        <v>OK</v>
      </c>
      <c r="E4236" s="4" t="s">
        <v>1899</v>
      </c>
    </row>
    <row r="4237" spans="1:5" x14ac:dyDescent="0.2">
      <c r="A4237" s="10">
        <v>4176</v>
      </c>
      <c r="B4237" s="1832"/>
      <c r="D4237" s="2" t="str">
        <f t="shared" si="65"/>
        <v>OK</v>
      </c>
      <c r="E4237" s="4" t="s">
        <v>1899</v>
      </c>
    </row>
    <row r="4238" spans="1:5" x14ac:dyDescent="0.2">
      <c r="A4238" s="10">
        <v>4177</v>
      </c>
      <c r="B4238" s="1832"/>
      <c r="D4238" s="2" t="str">
        <f t="shared" si="65"/>
        <v>OK</v>
      </c>
      <c r="E4238" s="4" t="s">
        <v>1899</v>
      </c>
    </row>
    <row r="4239" spans="1:5" x14ac:dyDescent="0.2">
      <c r="A4239" s="10">
        <v>4178</v>
      </c>
      <c r="B4239" s="1832"/>
      <c r="D4239" s="2" t="str">
        <f t="shared" si="65"/>
        <v>OK</v>
      </c>
    </row>
    <row r="4240" spans="1:5" x14ac:dyDescent="0.2">
      <c r="A4240" s="10">
        <v>4179</v>
      </c>
      <c r="B4240" s="1832"/>
      <c r="D4240" s="2" t="str">
        <f t="shared" si="65"/>
        <v>OK</v>
      </c>
    </row>
    <row r="4241" spans="1:4" x14ac:dyDescent="0.2">
      <c r="A4241" s="10">
        <v>4180</v>
      </c>
      <c r="B4241" s="1832"/>
      <c r="D4241" s="2" t="str">
        <f t="shared" si="65"/>
        <v>OK</v>
      </c>
    </row>
    <row r="4242" spans="1:4" x14ac:dyDescent="0.2">
      <c r="A4242" s="10">
        <v>4181</v>
      </c>
      <c r="B4242" s="1832"/>
      <c r="D4242" s="2" t="str">
        <f t="shared" si="65"/>
        <v>OK</v>
      </c>
    </row>
    <row r="4243" spans="1:4" x14ac:dyDescent="0.2">
      <c r="A4243" s="10">
        <v>4182</v>
      </c>
      <c r="B4243" s="1832"/>
      <c r="D4243" s="2" t="str">
        <f t="shared" si="65"/>
        <v>OK</v>
      </c>
    </row>
    <row r="4244" spans="1:4" x14ac:dyDescent="0.2">
      <c r="A4244" s="10">
        <v>4183</v>
      </c>
      <c r="B4244" s="1832"/>
      <c r="D4244" s="2" t="str">
        <f t="shared" si="65"/>
        <v>OK</v>
      </c>
    </row>
    <row r="4245" spans="1:4" x14ac:dyDescent="0.2">
      <c r="A4245" s="10">
        <v>4184</v>
      </c>
      <c r="B4245" s="1832"/>
      <c r="D4245" s="2" t="str">
        <f t="shared" si="65"/>
        <v>OK</v>
      </c>
    </row>
    <row r="4246" spans="1:4" x14ac:dyDescent="0.2">
      <c r="A4246" s="10">
        <v>4185</v>
      </c>
      <c r="B4246" s="1832"/>
      <c r="D4246" s="2" t="str">
        <f t="shared" si="65"/>
        <v>OK</v>
      </c>
    </row>
    <row r="4247" spans="1:4" x14ac:dyDescent="0.2">
      <c r="A4247" s="10">
        <v>4186</v>
      </c>
      <c r="B4247" s="1832"/>
      <c r="D4247" s="2" t="str">
        <f t="shared" si="65"/>
        <v>OK</v>
      </c>
    </row>
    <row r="4248" spans="1:4" x14ac:dyDescent="0.2">
      <c r="A4248" s="10">
        <v>4187</v>
      </c>
      <c r="B4248" s="1832"/>
      <c r="D4248" s="2" t="str">
        <f t="shared" si="65"/>
        <v>OK</v>
      </c>
    </row>
    <row r="4249" spans="1:4" x14ac:dyDescent="0.2">
      <c r="A4249" s="10">
        <v>4188</v>
      </c>
      <c r="B4249" s="1832"/>
      <c r="D4249" s="2" t="str">
        <f t="shared" si="65"/>
        <v>OK</v>
      </c>
    </row>
    <row r="4250" spans="1:4" x14ac:dyDescent="0.2">
      <c r="A4250" s="10">
        <v>4189</v>
      </c>
      <c r="B4250" s="1832"/>
      <c r="D4250" s="2" t="str">
        <f t="shared" si="65"/>
        <v>OK</v>
      </c>
    </row>
    <row r="4251" spans="1:4" x14ac:dyDescent="0.2">
      <c r="A4251" s="10">
        <v>4190</v>
      </c>
      <c r="B4251" s="1832"/>
      <c r="D4251" s="2" t="str">
        <f t="shared" si="65"/>
        <v>OK</v>
      </c>
    </row>
    <row r="4252" spans="1:4" x14ac:dyDescent="0.2">
      <c r="A4252" s="10">
        <v>4191</v>
      </c>
      <c r="B4252" s="1832"/>
      <c r="D4252" s="2" t="str">
        <f t="shared" si="65"/>
        <v>OK</v>
      </c>
    </row>
    <row r="4253" spans="1:4" x14ac:dyDescent="0.2">
      <c r="A4253" s="10">
        <v>4192</v>
      </c>
      <c r="B4253" s="1832"/>
      <c r="D4253" s="2" t="str">
        <f t="shared" si="65"/>
        <v>OK</v>
      </c>
    </row>
    <row r="4254" spans="1:4" x14ac:dyDescent="0.2">
      <c r="A4254" s="10">
        <v>4193</v>
      </c>
      <c r="B4254" s="1832"/>
      <c r="D4254" s="2" t="str">
        <f t="shared" si="65"/>
        <v>OK</v>
      </c>
    </row>
    <row r="4255" spans="1:4" x14ac:dyDescent="0.2">
      <c r="A4255" s="10">
        <v>4194</v>
      </c>
      <c r="B4255" s="1832"/>
      <c r="D4255" s="2" t="str">
        <f t="shared" si="65"/>
        <v>OK</v>
      </c>
    </row>
    <row r="4256" spans="1:4" x14ac:dyDescent="0.2">
      <c r="A4256" s="10">
        <v>4195</v>
      </c>
      <c r="B4256" s="1832"/>
      <c r="D4256" s="2" t="str">
        <f t="shared" si="65"/>
        <v>OK</v>
      </c>
    </row>
    <row r="4257" spans="1:5" x14ac:dyDescent="0.2">
      <c r="A4257" s="10">
        <v>4196</v>
      </c>
      <c r="B4257" s="1832"/>
      <c r="D4257" s="2" t="str">
        <f t="shared" si="65"/>
        <v>OK</v>
      </c>
    </row>
    <row r="4258" spans="1:5" x14ac:dyDescent="0.2">
      <c r="A4258" s="10">
        <v>4197</v>
      </c>
      <c r="B4258" s="1832"/>
      <c r="D4258" s="2" t="str">
        <f t="shared" si="65"/>
        <v>OK</v>
      </c>
    </row>
    <row r="4259" spans="1:5" x14ac:dyDescent="0.2">
      <c r="A4259" s="10">
        <v>4198</v>
      </c>
      <c r="B4259" s="1832"/>
      <c r="D4259" s="2" t="str">
        <f t="shared" si="65"/>
        <v>OK</v>
      </c>
    </row>
    <row r="4260" spans="1:5" x14ac:dyDescent="0.2">
      <c r="A4260" s="10">
        <v>4199</v>
      </c>
      <c r="B4260" s="1832"/>
      <c r="D4260" s="2" t="str">
        <f t="shared" si="65"/>
        <v>OK</v>
      </c>
    </row>
    <row r="4261" spans="1:5" x14ac:dyDescent="0.2">
      <c r="A4261" s="10">
        <v>4200</v>
      </c>
      <c r="B4261" s="1832"/>
      <c r="D4261" s="2" t="str">
        <f t="shared" si="65"/>
        <v>OK</v>
      </c>
    </row>
    <row r="4262" spans="1:5" x14ac:dyDescent="0.2">
      <c r="A4262" s="10">
        <v>4201</v>
      </c>
      <c r="B4262" s="1832"/>
      <c r="D4262" s="2" t="str">
        <f t="shared" si="65"/>
        <v>OK</v>
      </c>
    </row>
    <row r="4263" spans="1:5" x14ac:dyDescent="0.2">
      <c r="A4263" s="10">
        <v>4202</v>
      </c>
      <c r="B4263" s="1832"/>
      <c r="D4263" s="2" t="str">
        <f t="shared" si="65"/>
        <v>OK</v>
      </c>
    </row>
    <row r="4264" spans="1:5" x14ac:dyDescent="0.2">
      <c r="A4264" s="10">
        <v>4203</v>
      </c>
      <c r="B4264" s="1832"/>
      <c r="D4264" s="2" t="str">
        <f t="shared" si="65"/>
        <v>OK</v>
      </c>
      <c r="E4264" s="125"/>
    </row>
    <row r="4265" spans="1:5" x14ac:dyDescent="0.2">
      <c r="A4265" s="12">
        <v>4204</v>
      </c>
      <c r="B4265" s="1832">
        <f>('FP Info 3'!D10)*100000</f>
        <v>3599.9999999999995</v>
      </c>
      <c r="C4265" s="2" t="s">
        <v>569</v>
      </c>
      <c r="D4265" s="2" t="str">
        <f t="shared" si="65"/>
        <v>Error?</v>
      </c>
      <c r="E4265" s="125"/>
    </row>
    <row r="4266" spans="1:5" x14ac:dyDescent="0.2">
      <c r="A4266" s="12">
        <v>4205</v>
      </c>
      <c r="B4266" s="1832">
        <f>('FP Info 3'!F10)*100000</f>
        <v>550</v>
      </c>
      <c r="C4266" s="2" t="s">
        <v>569</v>
      </c>
      <c r="D4266" s="2" t="str">
        <f t="shared" si="65"/>
        <v>Error?</v>
      </c>
      <c r="E4266" s="125"/>
    </row>
    <row r="4267" spans="1:5" x14ac:dyDescent="0.2">
      <c r="A4267" s="12">
        <v>4206</v>
      </c>
      <c r="B4267" s="1832">
        <f>('FP Info 3'!H10)*100000</f>
        <v>200</v>
      </c>
      <c r="C4267" s="2" t="s">
        <v>569</v>
      </c>
      <c r="D4267" s="2" t="str">
        <f t="shared" si="65"/>
        <v>Error?</v>
      </c>
      <c r="E4267" s="125"/>
    </row>
    <row r="4268" spans="1:5" x14ac:dyDescent="0.2">
      <c r="A4268" s="12">
        <v>4207</v>
      </c>
      <c r="B4268" s="1832">
        <f>('FP Info 3'!J10)*100000</f>
        <v>4350</v>
      </c>
      <c r="C4268" s="2" t="s">
        <v>569</v>
      </c>
      <c r="D4268" s="2" t="str">
        <f t="shared" si="65"/>
        <v>Error?</v>
      </c>
    </row>
    <row r="4269" spans="1:5" x14ac:dyDescent="0.2">
      <c r="A4269" s="12">
        <v>4208</v>
      </c>
      <c r="B4269" s="1832">
        <f>'FP Info 3'!J16</f>
        <v>4834126</v>
      </c>
      <c r="C4269" s="2" t="s">
        <v>569</v>
      </c>
      <c r="D4269" s="2" t="str">
        <f t="shared" si="65"/>
        <v>Error?</v>
      </c>
    </row>
    <row r="4270" spans="1:5" x14ac:dyDescent="0.2">
      <c r="A4270" s="12">
        <v>4209</v>
      </c>
      <c r="B4270" s="1832">
        <f>'FP Info 3'!D24</f>
        <v>0</v>
      </c>
      <c r="D4270" s="2" t="str">
        <f t="shared" si="65"/>
        <v>Error?</v>
      </c>
    </row>
    <row r="4271" spans="1:5" x14ac:dyDescent="0.2">
      <c r="A4271" s="10">
        <v>4210</v>
      </c>
      <c r="B4271" s="1832"/>
      <c r="C4271" s="2" t="s">
        <v>569</v>
      </c>
      <c r="D4271" s="2" t="str">
        <f t="shared" si="65"/>
        <v>OK</v>
      </c>
    </row>
    <row r="4272" spans="1:5" x14ac:dyDescent="0.2">
      <c r="A4272" s="10">
        <v>4211</v>
      </c>
      <c r="B4272" s="1832"/>
      <c r="D4272" s="2" t="str">
        <f t="shared" si="65"/>
        <v>OK</v>
      </c>
      <c r="E4272" s="2" t="s">
        <v>824</v>
      </c>
    </row>
    <row r="4273" spans="1:5" x14ac:dyDescent="0.2">
      <c r="A4273" s="10">
        <v>4212</v>
      </c>
      <c r="B4273" s="1832"/>
      <c r="D4273" s="2" t="str">
        <f t="shared" si="65"/>
        <v>OK</v>
      </c>
      <c r="E4273" s="2" t="s">
        <v>915</v>
      </c>
    </row>
    <row r="4274" spans="1:5" x14ac:dyDescent="0.2">
      <c r="A4274" s="10">
        <v>4213</v>
      </c>
      <c r="B4274" s="1832"/>
      <c r="C4274" s="2" t="s">
        <v>569</v>
      </c>
      <c r="D4274" s="2" t="str">
        <f t="shared" si="65"/>
        <v>OK</v>
      </c>
    </row>
    <row r="4275" spans="1:5" x14ac:dyDescent="0.2">
      <c r="A4275" s="10">
        <v>4214</v>
      </c>
      <c r="B4275" s="1832"/>
      <c r="D4275" s="2" t="str">
        <f t="shared" si="65"/>
        <v>OK</v>
      </c>
    </row>
    <row r="4276" spans="1:5" x14ac:dyDescent="0.2">
      <c r="A4276" s="10">
        <v>4215</v>
      </c>
      <c r="B4276" s="1832"/>
      <c r="D4276" s="2" t="str">
        <f t="shared" si="65"/>
        <v>OK</v>
      </c>
    </row>
    <row r="4277" spans="1:5" x14ac:dyDescent="0.2">
      <c r="A4277" s="10">
        <v>4216</v>
      </c>
      <c r="B4277" s="1832"/>
      <c r="D4277" s="2" t="str">
        <f t="shared" si="65"/>
        <v>OK</v>
      </c>
    </row>
    <row r="4278" spans="1:5" x14ac:dyDescent="0.2">
      <c r="A4278" s="10">
        <v>4217</v>
      </c>
      <c r="B4278" s="1832"/>
      <c r="D4278" s="2" t="str">
        <f t="shared" si="65"/>
        <v>OK</v>
      </c>
    </row>
    <row r="4279" spans="1:5" x14ac:dyDescent="0.2">
      <c r="A4279" s="10">
        <v>4218</v>
      </c>
      <c r="B4279" s="1832"/>
      <c r="D4279" s="2" t="str">
        <f t="shared" si="65"/>
        <v>OK</v>
      </c>
    </row>
    <row r="4280" spans="1:5" x14ac:dyDescent="0.2">
      <c r="A4280" s="10">
        <v>4219</v>
      </c>
      <c r="B4280" s="1832"/>
      <c r="D4280" s="2" t="str">
        <f t="shared" si="65"/>
        <v>OK</v>
      </c>
    </row>
    <row r="4281" spans="1:5" x14ac:dyDescent="0.2">
      <c r="A4281" s="10">
        <v>4220</v>
      </c>
      <c r="B4281" s="1832"/>
      <c r="D4281" s="2" t="str">
        <f t="shared" si="65"/>
        <v>OK</v>
      </c>
    </row>
    <row r="4282" spans="1:5" x14ac:dyDescent="0.2">
      <c r="A4282" s="10">
        <v>4221</v>
      </c>
      <c r="B4282" s="1832"/>
      <c r="D4282" s="2" t="str">
        <f t="shared" si="65"/>
        <v>OK</v>
      </c>
    </row>
    <row r="4283" spans="1:5" x14ac:dyDescent="0.2">
      <c r="A4283" s="10">
        <v>4222</v>
      </c>
      <c r="B4283" s="1832"/>
      <c r="D4283" s="2" t="str">
        <f t="shared" si="65"/>
        <v>OK</v>
      </c>
    </row>
    <row r="4284" spans="1:5" x14ac:dyDescent="0.2">
      <c r="A4284" s="10">
        <v>4223</v>
      </c>
      <c r="B4284" s="1832"/>
      <c r="D4284" s="2" t="str">
        <f t="shared" si="65"/>
        <v>OK</v>
      </c>
    </row>
    <row r="4285" spans="1:5" x14ac:dyDescent="0.2">
      <c r="A4285" s="10">
        <v>4224</v>
      </c>
      <c r="B4285" s="1832"/>
      <c r="D4285" s="2" t="str">
        <f t="shared" si="65"/>
        <v>OK</v>
      </c>
    </row>
    <row r="4286" spans="1:5" x14ac:dyDescent="0.2">
      <c r="A4286" s="10">
        <v>4225</v>
      </c>
      <c r="B4286" s="1832"/>
      <c r="D4286" s="2" t="str">
        <f t="shared" si="65"/>
        <v>OK</v>
      </c>
    </row>
    <row r="4287" spans="1:5" x14ac:dyDescent="0.2">
      <c r="A4287" s="10">
        <v>4226</v>
      </c>
      <c r="B4287" s="1832"/>
      <c r="D4287" s="2" t="str">
        <f t="shared" ref="D4287:D4350" si="66">IF(ISBLANK(B4287),"OK",IF(A4287-B4287=0,"OK","Error?"))</f>
        <v>OK</v>
      </c>
    </row>
    <row r="4288" spans="1:5" x14ac:dyDescent="0.2">
      <c r="A4288" s="10">
        <v>4227</v>
      </c>
      <c r="B4288" s="1832"/>
      <c r="D4288" s="2" t="str">
        <f t="shared" si="66"/>
        <v>OK</v>
      </c>
    </row>
    <row r="4289" spans="1:4" x14ac:dyDescent="0.2">
      <c r="A4289" s="10">
        <v>4228</v>
      </c>
      <c r="B4289" s="1832"/>
      <c r="D4289" s="2" t="str">
        <f t="shared" si="66"/>
        <v>OK</v>
      </c>
    </row>
    <row r="4290" spans="1:4" x14ac:dyDescent="0.2">
      <c r="A4290" s="10">
        <v>4229</v>
      </c>
      <c r="B4290" s="1832"/>
      <c r="D4290" s="2" t="str">
        <f t="shared" si="66"/>
        <v>OK</v>
      </c>
    </row>
    <row r="4291" spans="1:4" x14ac:dyDescent="0.2">
      <c r="A4291" s="10">
        <v>4230</v>
      </c>
      <c r="B4291" s="1832"/>
      <c r="D4291" s="2" t="str">
        <f t="shared" si="66"/>
        <v>OK</v>
      </c>
    </row>
    <row r="4292" spans="1:4" x14ac:dyDescent="0.2">
      <c r="A4292" s="10">
        <v>4231</v>
      </c>
      <c r="B4292" s="1832"/>
      <c r="D4292" s="2" t="str">
        <f t="shared" si="66"/>
        <v>OK</v>
      </c>
    </row>
    <row r="4293" spans="1:4" x14ac:dyDescent="0.2">
      <c r="A4293" s="10">
        <v>4232</v>
      </c>
      <c r="B4293" s="1832"/>
      <c r="D4293" s="2" t="str">
        <f t="shared" si="66"/>
        <v>OK</v>
      </c>
    </row>
    <row r="4294" spans="1:4" x14ac:dyDescent="0.2">
      <c r="A4294" s="10">
        <v>4233</v>
      </c>
      <c r="B4294" s="1832"/>
      <c r="D4294" s="2" t="str">
        <f t="shared" si="66"/>
        <v>OK</v>
      </c>
    </row>
    <row r="4295" spans="1:4" x14ac:dyDescent="0.2">
      <c r="A4295" s="10">
        <v>4234</v>
      </c>
      <c r="B4295" s="1832"/>
      <c r="C4295" s="2" t="s">
        <v>569</v>
      </c>
      <c r="D4295" s="2" t="str">
        <f t="shared" si="66"/>
        <v>OK</v>
      </c>
    </row>
    <row r="4296" spans="1:4" x14ac:dyDescent="0.2">
      <c r="A4296" s="10">
        <v>4235</v>
      </c>
      <c r="B4296" s="1832"/>
      <c r="C4296" s="2" t="s">
        <v>569</v>
      </c>
      <c r="D4296" s="2" t="str">
        <f t="shared" si="66"/>
        <v>OK</v>
      </c>
    </row>
    <row r="4297" spans="1:4" x14ac:dyDescent="0.2">
      <c r="A4297" s="10">
        <v>4236</v>
      </c>
      <c r="B4297" s="1832"/>
      <c r="D4297" s="2" t="str">
        <f t="shared" si="66"/>
        <v>OK</v>
      </c>
    </row>
    <row r="4298" spans="1:4" x14ac:dyDescent="0.2">
      <c r="A4298" s="5">
        <v>4237</v>
      </c>
      <c r="B4298" s="1832">
        <f>'Rest Tax Levies-Tort Im 25'!G31</f>
        <v>0</v>
      </c>
      <c r="D4298" s="2" t="str">
        <f t="shared" si="66"/>
        <v>Error?</v>
      </c>
    </row>
    <row r="4299" spans="1:4" x14ac:dyDescent="0.2">
      <c r="A4299" s="5">
        <v>4238</v>
      </c>
      <c r="B4299" s="1832">
        <f>'Rest Tax Levies-Tort Im 25'!G32</f>
        <v>0</v>
      </c>
      <c r="D4299" s="2" t="str">
        <f t="shared" si="66"/>
        <v>Error?</v>
      </c>
    </row>
    <row r="4300" spans="1:4" x14ac:dyDescent="0.2">
      <c r="A4300" s="5">
        <v>4239</v>
      </c>
      <c r="B4300" s="1832">
        <f>'Rest Tax Levies-Tort Im 25'!G36</f>
        <v>0</v>
      </c>
      <c r="D4300" s="2" t="str">
        <f t="shared" si="66"/>
        <v>Error?</v>
      </c>
    </row>
    <row r="4301" spans="1:4" x14ac:dyDescent="0.2">
      <c r="A4301" s="5">
        <v>4240</v>
      </c>
      <c r="B4301" s="1832">
        <f>'Rest Tax Levies-Tort Im 25'!G37</f>
        <v>0</v>
      </c>
      <c r="D4301" s="2" t="str">
        <f t="shared" si="66"/>
        <v>Error?</v>
      </c>
    </row>
    <row r="4302" spans="1:4" x14ac:dyDescent="0.2">
      <c r="A4302" s="5">
        <v>4241</v>
      </c>
      <c r="B4302" s="1832">
        <f>'Rest Tax Levies-Tort Im 25'!G38</f>
        <v>0</v>
      </c>
      <c r="D4302" s="2" t="str">
        <f t="shared" si="66"/>
        <v>Error?</v>
      </c>
    </row>
    <row r="4303" spans="1:4" x14ac:dyDescent="0.2">
      <c r="A4303" s="5">
        <v>4242</v>
      </c>
      <c r="B4303" s="1832">
        <f>'Rest Tax Levies-Tort Im 25'!G39</f>
        <v>0</v>
      </c>
      <c r="D4303" s="2" t="str">
        <f t="shared" si="66"/>
        <v>Error?</v>
      </c>
    </row>
    <row r="4304" spans="1:4" x14ac:dyDescent="0.2">
      <c r="A4304" s="5">
        <v>4243</v>
      </c>
      <c r="B4304" s="1832">
        <f>'Rest Tax Levies-Tort Im 25'!G40</f>
        <v>0</v>
      </c>
      <c r="D4304" s="2" t="str">
        <f t="shared" si="66"/>
        <v>Error?</v>
      </c>
    </row>
    <row r="4305" spans="1:4" x14ac:dyDescent="0.2">
      <c r="A4305" s="5">
        <v>4244</v>
      </c>
      <c r="B4305" s="1832">
        <f>'Rest Tax Levies-Tort Im 25'!G41</f>
        <v>0</v>
      </c>
      <c r="D4305" s="2" t="str">
        <f t="shared" si="66"/>
        <v>Error?</v>
      </c>
    </row>
    <row r="4306" spans="1:4" x14ac:dyDescent="0.2">
      <c r="A4306" s="5">
        <v>4245</v>
      </c>
      <c r="B4306" s="1832">
        <f>'Rest Tax Levies-Tort Im 25'!G42</f>
        <v>0</v>
      </c>
      <c r="D4306" s="2" t="str">
        <f t="shared" si="66"/>
        <v>Error?</v>
      </c>
    </row>
    <row r="4307" spans="1:4" x14ac:dyDescent="0.2">
      <c r="A4307" s="5">
        <v>4246</v>
      </c>
      <c r="B4307" s="1832">
        <f>'Rest Tax Levies-Tort Im 25'!G43</f>
        <v>0</v>
      </c>
      <c r="D4307" s="2" t="str">
        <f t="shared" si="66"/>
        <v>Error?</v>
      </c>
    </row>
    <row r="4308" spans="1:4" x14ac:dyDescent="0.2">
      <c r="A4308" s="5">
        <v>4247</v>
      </c>
      <c r="B4308" s="1832">
        <f>'Rest Tax Levies-Tort Im 25'!G44</f>
        <v>0</v>
      </c>
      <c r="D4308" s="2" t="str">
        <f t="shared" si="66"/>
        <v>Error?</v>
      </c>
    </row>
    <row r="4309" spans="1:4" x14ac:dyDescent="0.2">
      <c r="A4309" s="5">
        <v>4248</v>
      </c>
      <c r="B4309" s="1832">
        <f>'Revenues 9-14'!C131</f>
        <v>0</v>
      </c>
      <c r="D4309" s="2" t="str">
        <f t="shared" si="66"/>
        <v>Error?</v>
      </c>
    </row>
    <row r="4310" spans="1:4" x14ac:dyDescent="0.2">
      <c r="A4310" s="5">
        <v>4249</v>
      </c>
      <c r="B4310" s="1832">
        <f>'Revenues 9-14'!D131</f>
        <v>0</v>
      </c>
      <c r="D4310" s="2" t="str">
        <f t="shared" si="66"/>
        <v>Error?</v>
      </c>
    </row>
    <row r="4311" spans="1:4" x14ac:dyDescent="0.2">
      <c r="A4311" s="5">
        <v>4250</v>
      </c>
      <c r="B4311" s="1832">
        <f>'Revenues 9-14'!F131</f>
        <v>0</v>
      </c>
      <c r="D4311" s="2" t="str">
        <f t="shared" si="66"/>
        <v>Error?</v>
      </c>
    </row>
    <row r="4312" spans="1:4" x14ac:dyDescent="0.2">
      <c r="A4312" s="5">
        <v>4251</v>
      </c>
      <c r="B4312" s="1832">
        <f>'Revenues 9-14'!C150</f>
        <v>0</v>
      </c>
      <c r="D4312" s="2" t="str">
        <f t="shared" si="66"/>
        <v>Error?</v>
      </c>
    </row>
    <row r="4313" spans="1:4" x14ac:dyDescent="0.2">
      <c r="A4313" s="5">
        <v>4252</v>
      </c>
      <c r="B4313" s="1832">
        <f>'Revenues 9-14'!D150</f>
        <v>0</v>
      </c>
      <c r="D4313" s="2" t="str">
        <f t="shared" si="66"/>
        <v>Error?</v>
      </c>
    </row>
    <row r="4314" spans="1:4" x14ac:dyDescent="0.2">
      <c r="A4314" s="5">
        <v>4253</v>
      </c>
      <c r="B4314" s="1832">
        <f>'Revenues 9-14'!C154</f>
        <v>0</v>
      </c>
      <c r="D4314" s="2" t="str">
        <f t="shared" si="66"/>
        <v>Error?</v>
      </c>
    </row>
    <row r="4315" spans="1:4" x14ac:dyDescent="0.2">
      <c r="A4315" s="5">
        <v>4254</v>
      </c>
      <c r="B4315" s="1832">
        <f>'Revenues 9-14'!D154</f>
        <v>0</v>
      </c>
      <c r="D4315" s="2" t="str">
        <f t="shared" si="66"/>
        <v>Error?</v>
      </c>
    </row>
    <row r="4316" spans="1:4" x14ac:dyDescent="0.2">
      <c r="A4316" s="5">
        <v>4255</v>
      </c>
      <c r="B4316" s="1832">
        <f>'Revenues 9-14'!F154</f>
        <v>0</v>
      </c>
      <c r="D4316" s="2" t="str">
        <f t="shared" si="66"/>
        <v>Error?</v>
      </c>
    </row>
    <row r="4317" spans="1:4" x14ac:dyDescent="0.2">
      <c r="A4317" s="5">
        <v>4256</v>
      </c>
      <c r="B4317" s="1832">
        <f>'Revenues 9-14'!C164</f>
        <v>0</v>
      </c>
      <c r="D4317" s="2" t="str">
        <f t="shared" si="66"/>
        <v>Error?</v>
      </c>
    </row>
    <row r="4318" spans="1:4" x14ac:dyDescent="0.2">
      <c r="A4318" s="5">
        <v>4257</v>
      </c>
      <c r="B4318" s="1832">
        <f>'Revenues 9-14'!F164</f>
        <v>0</v>
      </c>
      <c r="D4318" s="2" t="str">
        <f t="shared" si="66"/>
        <v>Error?</v>
      </c>
    </row>
    <row r="4319" spans="1:4" x14ac:dyDescent="0.2">
      <c r="A4319" s="10">
        <v>4258</v>
      </c>
      <c r="B4319" s="1832"/>
      <c r="D4319" s="2" t="str">
        <f t="shared" si="66"/>
        <v>OK</v>
      </c>
    </row>
    <row r="4320" spans="1:4" x14ac:dyDescent="0.2">
      <c r="A4320" s="10">
        <v>4259</v>
      </c>
      <c r="B4320" s="1832"/>
      <c r="D4320" s="2" t="str">
        <f t="shared" si="66"/>
        <v>OK</v>
      </c>
    </row>
    <row r="4321" spans="1:4" x14ac:dyDescent="0.2">
      <c r="A4321" s="5">
        <v>4260</v>
      </c>
      <c r="B4321" s="1832">
        <f>'Revenues 9-14'!C165</f>
        <v>0</v>
      </c>
      <c r="D4321" s="2" t="str">
        <f t="shared" si="66"/>
        <v>Error?</v>
      </c>
    </row>
    <row r="4322" spans="1:4" x14ac:dyDescent="0.2">
      <c r="A4322" s="5">
        <v>4261</v>
      </c>
      <c r="B4322" s="1832">
        <f>'Revenues 9-14'!F165</f>
        <v>0</v>
      </c>
      <c r="D4322" s="2" t="str">
        <f t="shared" si="66"/>
        <v>Error?</v>
      </c>
    </row>
    <row r="4323" spans="1:4" x14ac:dyDescent="0.2">
      <c r="A4323" s="10">
        <v>4262</v>
      </c>
      <c r="B4323" s="1832"/>
      <c r="D4323" s="2" t="str">
        <f t="shared" si="66"/>
        <v>OK</v>
      </c>
    </row>
    <row r="4324" spans="1:4" x14ac:dyDescent="0.2">
      <c r="A4324" s="10">
        <v>4263</v>
      </c>
      <c r="B4324" s="1832"/>
      <c r="D4324" s="2" t="str">
        <f t="shared" si="66"/>
        <v>OK</v>
      </c>
    </row>
    <row r="4325" spans="1:4" x14ac:dyDescent="0.2">
      <c r="A4325" s="10">
        <v>4264</v>
      </c>
      <c r="B4325" s="1832"/>
      <c r="D4325" s="2" t="str">
        <f t="shared" si="66"/>
        <v>OK</v>
      </c>
    </row>
    <row r="4326" spans="1:4" x14ac:dyDescent="0.2">
      <c r="A4326" s="10">
        <v>4265</v>
      </c>
      <c r="B4326" s="1832"/>
      <c r="D4326" s="2" t="str">
        <f t="shared" si="66"/>
        <v>OK</v>
      </c>
    </row>
    <row r="4327" spans="1:4" x14ac:dyDescent="0.2">
      <c r="A4327" s="5">
        <v>4266</v>
      </c>
      <c r="B4327" s="1832">
        <f>'Revenues 9-14'!D166</f>
        <v>0</v>
      </c>
      <c r="D4327" s="2" t="str">
        <f t="shared" si="66"/>
        <v>Error?</v>
      </c>
    </row>
    <row r="4328" spans="1:4" x14ac:dyDescent="0.2">
      <c r="A4328" s="5">
        <v>4267</v>
      </c>
      <c r="B4328" s="1832">
        <f>'Revenues 9-14'!H166</f>
        <v>0</v>
      </c>
      <c r="D4328" s="2" t="str">
        <f t="shared" si="66"/>
        <v>Error?</v>
      </c>
    </row>
    <row r="4329" spans="1:4" x14ac:dyDescent="0.2">
      <c r="A4329" s="5">
        <v>4268</v>
      </c>
      <c r="B4329" s="1832">
        <f>'Revenues 9-14'!D167</f>
        <v>0</v>
      </c>
      <c r="D4329" s="2" t="str">
        <f t="shared" si="66"/>
        <v>Error?</v>
      </c>
    </row>
    <row r="4330" spans="1:4" x14ac:dyDescent="0.2">
      <c r="A4330" s="5">
        <v>4269</v>
      </c>
      <c r="B4330" s="1832">
        <f>'Revenues 9-14'!K167</f>
        <v>0</v>
      </c>
      <c r="D4330" s="2" t="str">
        <f t="shared" si="66"/>
        <v>Error?</v>
      </c>
    </row>
    <row r="4331" spans="1:4" x14ac:dyDescent="0.2">
      <c r="A4331" s="5">
        <v>4270</v>
      </c>
      <c r="B4331" s="1832">
        <f>'Revenues 9-14'!C197</f>
        <v>0</v>
      </c>
      <c r="D4331" s="2" t="str">
        <f t="shared" si="66"/>
        <v>Error?</v>
      </c>
    </row>
    <row r="4332" spans="1:4" x14ac:dyDescent="0.2">
      <c r="A4332" s="5">
        <v>4271</v>
      </c>
      <c r="B4332" s="1832">
        <f>'Revenues 9-14'!C203</f>
        <v>0</v>
      </c>
      <c r="D4332" s="2" t="str">
        <f t="shared" si="66"/>
        <v>Error?</v>
      </c>
    </row>
    <row r="4333" spans="1:4" x14ac:dyDescent="0.2">
      <c r="A4333" s="5">
        <v>4272</v>
      </c>
      <c r="B4333" s="1832">
        <f>'Revenues 9-14'!D203</f>
        <v>0</v>
      </c>
      <c r="D4333" s="2" t="str">
        <f t="shared" si="66"/>
        <v>Error?</v>
      </c>
    </row>
    <row r="4334" spans="1:4" x14ac:dyDescent="0.2">
      <c r="A4334" s="5">
        <v>4273</v>
      </c>
      <c r="B4334" s="1832">
        <f>'Revenues 9-14'!F203</f>
        <v>0</v>
      </c>
      <c r="D4334" s="2" t="str">
        <f t="shared" si="66"/>
        <v>Error?</v>
      </c>
    </row>
    <row r="4335" spans="1:4" x14ac:dyDescent="0.2">
      <c r="A4335" s="5">
        <v>4274</v>
      </c>
      <c r="B4335" s="1832">
        <f>'Revenues 9-14'!G203</f>
        <v>0</v>
      </c>
      <c r="D4335" s="2" t="str">
        <f t="shared" si="66"/>
        <v>Error?</v>
      </c>
    </row>
    <row r="4336" spans="1:4" x14ac:dyDescent="0.2">
      <c r="A4336" s="5">
        <v>4275</v>
      </c>
      <c r="B4336" s="1832">
        <f>'Revenues 9-14'!C208</f>
        <v>0</v>
      </c>
      <c r="D4336" s="2" t="str">
        <f t="shared" si="66"/>
        <v>Error?</v>
      </c>
    </row>
    <row r="4337" spans="1:4" x14ac:dyDescent="0.2">
      <c r="A4337" s="5">
        <v>4276</v>
      </c>
      <c r="B4337" s="1832">
        <f>'Revenues 9-14'!D208</f>
        <v>0</v>
      </c>
      <c r="D4337" s="2" t="str">
        <f t="shared" si="66"/>
        <v>Error?</v>
      </c>
    </row>
    <row r="4338" spans="1:4" x14ac:dyDescent="0.2">
      <c r="A4338" s="5">
        <v>4277</v>
      </c>
      <c r="B4338" s="1832">
        <f>'Revenues 9-14'!F208</f>
        <v>0</v>
      </c>
      <c r="D4338" s="2" t="str">
        <f t="shared" si="66"/>
        <v>Error?</v>
      </c>
    </row>
    <row r="4339" spans="1:4" x14ac:dyDescent="0.2">
      <c r="A4339" s="5">
        <v>4278</v>
      </c>
      <c r="B4339" s="1832">
        <f>'Revenues 9-14'!G208</f>
        <v>0</v>
      </c>
      <c r="D4339" s="2" t="str">
        <f t="shared" si="66"/>
        <v>Error?</v>
      </c>
    </row>
    <row r="4340" spans="1:4" x14ac:dyDescent="0.2">
      <c r="A4340" s="5">
        <v>4279</v>
      </c>
      <c r="B4340" s="1832">
        <f>'Revenues 9-14'!C216</f>
        <v>0</v>
      </c>
      <c r="D4340" s="2" t="str">
        <f t="shared" si="66"/>
        <v>Error?</v>
      </c>
    </row>
    <row r="4341" spans="1:4" x14ac:dyDescent="0.2">
      <c r="A4341" s="5">
        <v>4280</v>
      </c>
      <c r="B4341" s="1832">
        <f>'Revenues 9-14'!D216</f>
        <v>0</v>
      </c>
      <c r="D4341" s="2" t="str">
        <f t="shared" si="66"/>
        <v>Error?</v>
      </c>
    </row>
    <row r="4342" spans="1:4" x14ac:dyDescent="0.2">
      <c r="A4342" s="5">
        <v>4281</v>
      </c>
      <c r="B4342" s="1832">
        <f>'Revenues 9-14'!F216</f>
        <v>0</v>
      </c>
      <c r="D4342" s="2" t="str">
        <f t="shared" si="66"/>
        <v>Error?</v>
      </c>
    </row>
    <row r="4343" spans="1:4" x14ac:dyDescent="0.2">
      <c r="A4343" s="5">
        <v>4282</v>
      </c>
      <c r="B4343" s="1832">
        <f>'Revenues 9-14'!G216</f>
        <v>0</v>
      </c>
      <c r="D4343" s="2" t="str">
        <f t="shared" si="66"/>
        <v>Error?</v>
      </c>
    </row>
    <row r="4344" spans="1:4" x14ac:dyDescent="0.2">
      <c r="A4344" s="5">
        <v>4283</v>
      </c>
      <c r="B4344" s="1832">
        <f>'Revenues 9-14'!C220</f>
        <v>0</v>
      </c>
      <c r="D4344" s="2" t="str">
        <f t="shared" si="66"/>
        <v>Error?</v>
      </c>
    </row>
    <row r="4345" spans="1:4" x14ac:dyDescent="0.2">
      <c r="A4345" s="5">
        <v>4284</v>
      </c>
      <c r="B4345" s="1832">
        <f>'Revenues 9-14'!D220</f>
        <v>0</v>
      </c>
      <c r="D4345" s="2" t="str">
        <f t="shared" si="66"/>
        <v>Error?</v>
      </c>
    </row>
    <row r="4346" spans="1:4" x14ac:dyDescent="0.2">
      <c r="A4346" s="5">
        <v>4285</v>
      </c>
      <c r="B4346" s="1832">
        <f>'Revenues 9-14'!G220</f>
        <v>0</v>
      </c>
      <c r="D4346" s="2" t="str">
        <f t="shared" si="66"/>
        <v>Error?</v>
      </c>
    </row>
    <row r="4347" spans="1:4" x14ac:dyDescent="0.2">
      <c r="A4347" s="10">
        <v>4286</v>
      </c>
      <c r="B4347" s="1832"/>
      <c r="D4347" s="2" t="str">
        <f t="shared" si="66"/>
        <v>OK</v>
      </c>
    </row>
    <row r="4348" spans="1:4" x14ac:dyDescent="0.2">
      <c r="A4348" s="10">
        <v>4287</v>
      </c>
      <c r="B4348" s="1832"/>
      <c r="D4348" s="2" t="str">
        <f t="shared" si="66"/>
        <v>OK</v>
      </c>
    </row>
    <row r="4349" spans="1:4" x14ac:dyDescent="0.2">
      <c r="A4349" s="10">
        <v>4288</v>
      </c>
      <c r="B4349" s="1832"/>
      <c r="D4349" s="2" t="str">
        <f t="shared" si="66"/>
        <v>OK</v>
      </c>
    </row>
    <row r="4350" spans="1:4" x14ac:dyDescent="0.2">
      <c r="A4350" s="10">
        <v>4289</v>
      </c>
      <c r="B4350" s="1832"/>
      <c r="D4350" s="2" t="str">
        <f t="shared" si="66"/>
        <v>OK</v>
      </c>
    </row>
    <row r="4351" spans="1:4" x14ac:dyDescent="0.2">
      <c r="A4351" s="5">
        <v>4290</v>
      </c>
      <c r="B4351" s="1832">
        <f>'Revenues 9-14'!C147</f>
        <v>0</v>
      </c>
      <c r="D4351" s="2" t="str">
        <f t="shared" ref="D4351:D4414" si="67">IF(ISBLANK(B4351),"OK",IF(A4351-B4351=0,"OK","Error?"))</f>
        <v>Error?</v>
      </c>
    </row>
    <row r="4352" spans="1:4" x14ac:dyDescent="0.2">
      <c r="A4352" s="5">
        <v>4291</v>
      </c>
      <c r="B4352" s="1832">
        <f>'Revenues 9-14'!D147</f>
        <v>0</v>
      </c>
      <c r="D4352" s="2" t="str">
        <f t="shared" si="67"/>
        <v>Error?</v>
      </c>
    </row>
    <row r="4353" spans="1:4" x14ac:dyDescent="0.2">
      <c r="A4353" s="5">
        <v>4292</v>
      </c>
      <c r="B4353" s="1832">
        <f>'Revenues 9-14'!G147</f>
        <v>0</v>
      </c>
      <c r="D4353" s="2" t="str">
        <f t="shared" si="67"/>
        <v>Error?</v>
      </c>
    </row>
    <row r="4354" spans="1:4" x14ac:dyDescent="0.2">
      <c r="A4354" s="5">
        <v>4293</v>
      </c>
      <c r="B4354" s="1832">
        <f>'Revenues 9-14'!F150</f>
        <v>0</v>
      </c>
      <c r="D4354" s="2" t="str">
        <f t="shared" si="67"/>
        <v>Error?</v>
      </c>
    </row>
    <row r="4355" spans="1:4" x14ac:dyDescent="0.2">
      <c r="A4355" s="5">
        <v>4294</v>
      </c>
      <c r="B4355" s="1832">
        <f>'Revenues 9-14'!G150</f>
        <v>0</v>
      </c>
      <c r="D4355" s="2" t="str">
        <f t="shared" si="67"/>
        <v>Error?</v>
      </c>
    </row>
    <row r="4356" spans="1:4" x14ac:dyDescent="0.2">
      <c r="A4356" s="5">
        <v>4295</v>
      </c>
      <c r="B4356" s="1832">
        <f>'Revenues 9-14'!G154</f>
        <v>0</v>
      </c>
      <c r="D4356" s="2" t="str">
        <f t="shared" si="67"/>
        <v>Error?</v>
      </c>
    </row>
    <row r="4357" spans="1:4" x14ac:dyDescent="0.2">
      <c r="A4357" s="5">
        <v>4296</v>
      </c>
      <c r="B4357" s="1832">
        <f>'Revenues 9-14'!G155</f>
        <v>0</v>
      </c>
      <c r="C4357" s="2" t="s">
        <v>569</v>
      </c>
      <c r="D4357" s="2" t="str">
        <f t="shared" si="67"/>
        <v>Error?</v>
      </c>
    </row>
    <row r="4358" spans="1:4" x14ac:dyDescent="0.2">
      <c r="A4358" s="5">
        <v>4297</v>
      </c>
      <c r="B4358" s="1832">
        <f>'Revenues 9-14'!C263</f>
        <v>3073</v>
      </c>
      <c r="D4358" s="2" t="str">
        <f t="shared" si="67"/>
        <v>Error?</v>
      </c>
    </row>
    <row r="4359" spans="1:4" x14ac:dyDescent="0.2">
      <c r="A4359" s="5">
        <v>4298</v>
      </c>
      <c r="B4359" s="1832">
        <f>'Revenues 9-14'!D263</f>
        <v>0</v>
      </c>
      <c r="D4359" s="2" t="str">
        <f t="shared" si="67"/>
        <v>Error?</v>
      </c>
    </row>
    <row r="4360" spans="1:4" x14ac:dyDescent="0.2">
      <c r="A4360" s="5">
        <v>4299</v>
      </c>
      <c r="B4360" s="1832">
        <f>'Revenues 9-14'!F263</f>
        <v>0</v>
      </c>
      <c r="D4360" s="2" t="str">
        <f t="shared" si="67"/>
        <v>Error?</v>
      </c>
    </row>
    <row r="4361" spans="1:4" x14ac:dyDescent="0.2">
      <c r="A4361" s="5">
        <v>4300</v>
      </c>
      <c r="B4361" s="1832">
        <f>'Revenues 9-14'!G263</f>
        <v>0</v>
      </c>
      <c r="D4361" s="2" t="str">
        <f t="shared" si="67"/>
        <v>Error?</v>
      </c>
    </row>
    <row r="4362" spans="1:4" x14ac:dyDescent="0.2">
      <c r="A4362" s="5">
        <v>4301</v>
      </c>
      <c r="B4362" s="1832">
        <f>'Revenues 9-14'!C264</f>
        <v>0</v>
      </c>
      <c r="D4362" s="2" t="str">
        <f t="shared" si="67"/>
        <v>Error?</v>
      </c>
    </row>
    <row r="4363" spans="1:4" x14ac:dyDescent="0.2">
      <c r="A4363" s="5">
        <v>4302</v>
      </c>
      <c r="B4363" s="1832">
        <f>'Revenues 9-14'!I169</f>
        <v>0</v>
      </c>
      <c r="C4363" s="2" t="s">
        <v>569</v>
      </c>
      <c r="D4363" s="2" t="str">
        <f t="shared" si="67"/>
        <v>Error?</v>
      </c>
    </row>
    <row r="4364" spans="1:4" x14ac:dyDescent="0.2">
      <c r="A4364" s="5">
        <v>4303</v>
      </c>
      <c r="B4364" s="1832">
        <f>'Revenues 9-14'!E173</f>
        <v>0</v>
      </c>
      <c r="D4364" s="2" t="str">
        <f t="shared" si="67"/>
        <v>Error?</v>
      </c>
    </row>
    <row r="4365" spans="1:4" x14ac:dyDescent="0.2">
      <c r="A4365" s="5">
        <v>4304</v>
      </c>
      <c r="B4365" s="1832">
        <f>'Revenues 9-14'!H173</f>
        <v>0</v>
      </c>
      <c r="D4365" s="2" t="str">
        <f t="shared" si="67"/>
        <v>Error?</v>
      </c>
    </row>
    <row r="4366" spans="1:4" x14ac:dyDescent="0.2">
      <c r="A4366" s="5">
        <v>4305</v>
      </c>
      <c r="B4366" s="1832">
        <f>'Revenues 9-14'!I173</f>
        <v>0</v>
      </c>
      <c r="D4366" s="2" t="str">
        <f t="shared" si="67"/>
        <v>Error?</v>
      </c>
    </row>
    <row r="4367" spans="1:4" x14ac:dyDescent="0.2">
      <c r="A4367" s="10">
        <v>4306</v>
      </c>
      <c r="B4367" s="1832"/>
      <c r="D4367" s="2" t="str">
        <f t="shared" si="67"/>
        <v>OK</v>
      </c>
    </row>
    <row r="4368" spans="1:4" x14ac:dyDescent="0.2">
      <c r="A4368" s="5">
        <v>4307</v>
      </c>
      <c r="B4368" s="1832">
        <f>'Revenues 9-14'!K173</f>
        <v>0</v>
      </c>
      <c r="D4368" s="2" t="str">
        <f t="shared" si="67"/>
        <v>Error?</v>
      </c>
    </row>
    <row r="4369" spans="1:4" x14ac:dyDescent="0.2">
      <c r="A4369" s="5">
        <v>4308</v>
      </c>
      <c r="B4369" s="1832">
        <f>'Revenues 9-14'!E174</f>
        <v>0</v>
      </c>
      <c r="D4369" s="2" t="str">
        <f t="shared" si="67"/>
        <v>Error?</v>
      </c>
    </row>
    <row r="4370" spans="1:4" x14ac:dyDescent="0.2">
      <c r="A4370" s="5">
        <v>4309</v>
      </c>
      <c r="B4370" s="1832">
        <f>'Revenues 9-14'!I174</f>
        <v>0</v>
      </c>
      <c r="D4370" s="2" t="str">
        <f t="shared" si="67"/>
        <v>Error?</v>
      </c>
    </row>
    <row r="4371" spans="1:4" x14ac:dyDescent="0.2">
      <c r="A4371" s="10">
        <v>4310</v>
      </c>
      <c r="B4371" s="1832"/>
      <c r="D4371" s="2" t="str">
        <f t="shared" si="67"/>
        <v>OK</v>
      </c>
    </row>
    <row r="4372" spans="1:4" x14ac:dyDescent="0.2">
      <c r="A4372" s="5">
        <v>4311</v>
      </c>
      <c r="B4372" s="1832">
        <f>'Revenues 9-14'!E175</f>
        <v>0</v>
      </c>
      <c r="C4372" s="2" t="s">
        <v>569</v>
      </c>
      <c r="D4372" s="2" t="str">
        <f t="shared" si="67"/>
        <v>Error?</v>
      </c>
    </row>
    <row r="4373" spans="1:4" x14ac:dyDescent="0.2">
      <c r="A4373" s="5">
        <v>4312</v>
      </c>
      <c r="B4373" s="1832">
        <f>'Revenues 9-14'!I175</f>
        <v>0</v>
      </c>
      <c r="C4373" s="2" t="s">
        <v>569</v>
      </c>
      <c r="D4373" s="2" t="str">
        <f t="shared" si="67"/>
        <v>Error?</v>
      </c>
    </row>
    <row r="4374" spans="1:4" x14ac:dyDescent="0.2">
      <c r="A4374" s="10">
        <v>4313</v>
      </c>
      <c r="B4374" s="1832"/>
      <c r="C4374" s="2" t="s">
        <v>569</v>
      </c>
      <c r="D4374" s="2" t="str">
        <f t="shared" si="67"/>
        <v>OK</v>
      </c>
    </row>
    <row r="4375" spans="1:4" x14ac:dyDescent="0.2">
      <c r="A4375" s="5">
        <v>4314</v>
      </c>
      <c r="B4375" s="1832">
        <f>'Revenues 9-14'!C185</f>
        <v>0</v>
      </c>
      <c r="D4375" s="2" t="str">
        <f t="shared" si="67"/>
        <v>Error?</v>
      </c>
    </row>
    <row r="4376" spans="1:4" x14ac:dyDescent="0.2">
      <c r="A4376" s="5">
        <v>4315</v>
      </c>
      <c r="B4376" s="1832">
        <f>'Revenues 9-14'!D185</f>
        <v>0</v>
      </c>
      <c r="D4376" s="2" t="str">
        <f t="shared" si="67"/>
        <v>Error?</v>
      </c>
    </row>
    <row r="4377" spans="1:4" x14ac:dyDescent="0.2">
      <c r="A4377" s="5">
        <v>4316</v>
      </c>
      <c r="B4377" s="1832">
        <f>'Revenues 9-14'!F185</f>
        <v>0</v>
      </c>
      <c r="D4377" s="2" t="str">
        <f t="shared" si="67"/>
        <v>Error?</v>
      </c>
    </row>
    <row r="4378" spans="1:4" x14ac:dyDescent="0.2">
      <c r="A4378" s="5">
        <v>4317</v>
      </c>
      <c r="B4378" s="1832">
        <f>'Revenues 9-14'!G185</f>
        <v>0</v>
      </c>
      <c r="D4378" s="2" t="str">
        <f t="shared" si="67"/>
        <v>Error?</v>
      </c>
    </row>
    <row r="4379" spans="1:4" x14ac:dyDescent="0.2">
      <c r="A4379" s="5">
        <v>4318</v>
      </c>
      <c r="B4379" s="1832">
        <f>'Revenues 9-14'!C186</f>
        <v>0</v>
      </c>
      <c r="D4379" s="2" t="str">
        <f t="shared" si="67"/>
        <v>Error?</v>
      </c>
    </row>
    <row r="4380" spans="1:4" x14ac:dyDescent="0.2">
      <c r="A4380" s="5">
        <v>4319</v>
      </c>
      <c r="B4380" s="1832">
        <f>'Revenues 9-14'!D186</f>
        <v>0</v>
      </c>
      <c r="D4380" s="2" t="str">
        <f t="shared" si="67"/>
        <v>Error?</v>
      </c>
    </row>
    <row r="4381" spans="1:4" x14ac:dyDescent="0.2">
      <c r="A4381" s="5">
        <v>4320</v>
      </c>
      <c r="B4381" s="1832">
        <f>'Revenues 9-14'!F186</f>
        <v>0</v>
      </c>
      <c r="D4381" s="2" t="str">
        <f t="shared" si="67"/>
        <v>Error?</v>
      </c>
    </row>
    <row r="4382" spans="1:4" x14ac:dyDescent="0.2">
      <c r="A4382" s="5">
        <v>4321</v>
      </c>
      <c r="B4382" s="1832">
        <f>'Revenues 9-14'!G186</f>
        <v>0</v>
      </c>
      <c r="D4382" s="2" t="str">
        <f t="shared" si="67"/>
        <v>Error?</v>
      </c>
    </row>
    <row r="4383" spans="1:4" x14ac:dyDescent="0.2">
      <c r="A4383" s="10">
        <v>4322</v>
      </c>
      <c r="B4383" s="1832"/>
      <c r="D4383" s="2" t="str">
        <f t="shared" si="67"/>
        <v>OK</v>
      </c>
    </row>
    <row r="4384" spans="1:4" x14ac:dyDescent="0.2">
      <c r="A4384" s="10">
        <v>4323</v>
      </c>
      <c r="B4384" s="1832"/>
      <c r="D4384" s="2" t="str">
        <f t="shared" si="67"/>
        <v>OK</v>
      </c>
    </row>
    <row r="4385" spans="1:5" x14ac:dyDescent="0.2">
      <c r="A4385" s="10">
        <v>4324</v>
      </c>
      <c r="B4385" s="1832"/>
      <c r="D4385" s="2" t="str">
        <f t="shared" si="67"/>
        <v>OK</v>
      </c>
    </row>
    <row r="4386" spans="1:5" x14ac:dyDescent="0.2">
      <c r="A4386" s="10">
        <v>4325</v>
      </c>
      <c r="B4386" s="1832"/>
      <c r="D4386" s="2" t="str">
        <f t="shared" si="67"/>
        <v>OK</v>
      </c>
    </row>
    <row r="4387" spans="1:5" x14ac:dyDescent="0.2">
      <c r="A4387" s="10">
        <v>4326</v>
      </c>
      <c r="B4387" s="1832"/>
      <c r="D4387" s="2" t="str">
        <f t="shared" si="67"/>
        <v>OK</v>
      </c>
    </row>
    <row r="4388" spans="1:5" x14ac:dyDescent="0.2">
      <c r="A4388" s="10">
        <v>4327</v>
      </c>
      <c r="B4388" s="1832"/>
      <c r="D4388" s="2" t="str">
        <f t="shared" si="67"/>
        <v>OK</v>
      </c>
    </row>
    <row r="4389" spans="1:5" x14ac:dyDescent="0.2">
      <c r="A4389" s="10">
        <v>4328</v>
      </c>
      <c r="B4389" s="1832"/>
      <c r="D4389" s="2" t="str">
        <f t="shared" si="67"/>
        <v>OK</v>
      </c>
    </row>
    <row r="4390" spans="1:5" x14ac:dyDescent="0.2">
      <c r="A4390" s="10">
        <v>4329</v>
      </c>
      <c r="B4390" s="1832"/>
      <c r="D4390" s="2" t="str">
        <f t="shared" si="67"/>
        <v>OK</v>
      </c>
    </row>
    <row r="4391" spans="1:5" x14ac:dyDescent="0.2">
      <c r="A4391" s="5">
        <v>4330</v>
      </c>
      <c r="B4391" s="1832">
        <f>'Revenues 9-14'!C187</f>
        <v>0</v>
      </c>
      <c r="D4391" s="2" t="str">
        <f t="shared" si="67"/>
        <v>Error?</v>
      </c>
    </row>
    <row r="4392" spans="1:5" x14ac:dyDescent="0.2">
      <c r="A4392" s="5">
        <v>4331</v>
      </c>
      <c r="B4392" s="1832">
        <f>'Revenues 9-14'!D187</f>
        <v>0</v>
      </c>
      <c r="D4392" s="2" t="str">
        <f t="shared" si="67"/>
        <v>Error?</v>
      </c>
    </row>
    <row r="4393" spans="1:5" x14ac:dyDescent="0.2">
      <c r="A4393" s="5">
        <v>4332</v>
      </c>
      <c r="B4393" s="1832">
        <f>'Revenues 9-14'!F187</f>
        <v>0</v>
      </c>
      <c r="D4393" s="2" t="str">
        <f t="shared" si="67"/>
        <v>Error?</v>
      </c>
    </row>
    <row r="4394" spans="1:5" x14ac:dyDescent="0.2">
      <c r="A4394" s="5">
        <v>4333</v>
      </c>
      <c r="B4394" s="1832">
        <f>'Revenues 9-14'!G187</f>
        <v>0</v>
      </c>
      <c r="D4394" s="2" t="str">
        <f t="shared" si="67"/>
        <v>Error?</v>
      </c>
    </row>
    <row r="4395" spans="1:5" x14ac:dyDescent="0.2">
      <c r="A4395" s="5">
        <v>4334</v>
      </c>
      <c r="B4395" s="1832">
        <f>'Revenues 9-14'!C188</f>
        <v>0</v>
      </c>
      <c r="C4395" s="2" t="s">
        <v>569</v>
      </c>
      <c r="D4395" s="2" t="str">
        <f t="shared" si="67"/>
        <v>Error?</v>
      </c>
    </row>
    <row r="4396" spans="1:5" x14ac:dyDescent="0.2">
      <c r="A4396" s="5">
        <v>4335</v>
      </c>
      <c r="B4396" s="1832">
        <f>'Revenues 9-14'!D188</f>
        <v>0</v>
      </c>
      <c r="C4396" s="2" t="s">
        <v>569</v>
      </c>
      <c r="D4396" s="2" t="str">
        <f t="shared" si="67"/>
        <v>Error?</v>
      </c>
    </row>
    <row r="4397" spans="1:5" x14ac:dyDescent="0.2">
      <c r="A4397" s="5">
        <v>4336</v>
      </c>
      <c r="B4397" s="1832">
        <f>'Revenues 9-14'!F188</f>
        <v>0</v>
      </c>
      <c r="C4397" s="2" t="s">
        <v>569</v>
      </c>
      <c r="D4397" s="2" t="str">
        <f t="shared" si="67"/>
        <v>Error?</v>
      </c>
    </row>
    <row r="4398" spans="1:5" x14ac:dyDescent="0.2">
      <c r="A4398" s="5">
        <v>4337</v>
      </c>
      <c r="B4398" s="1832">
        <f>'Revenues 9-14'!G188</f>
        <v>0</v>
      </c>
      <c r="C4398" s="2" t="s">
        <v>569</v>
      </c>
      <c r="D4398" s="2" t="str">
        <f t="shared" si="67"/>
        <v>Error?</v>
      </c>
    </row>
    <row r="4399" spans="1:5" x14ac:dyDescent="0.2">
      <c r="A4399" s="10">
        <v>4338</v>
      </c>
      <c r="B4399" s="1832"/>
      <c r="D4399" s="2" t="str">
        <f t="shared" si="67"/>
        <v>OK</v>
      </c>
      <c r="E4399" s="4" t="s">
        <v>1899</v>
      </c>
    </row>
    <row r="4400" spans="1:5" x14ac:dyDescent="0.2">
      <c r="A4400" s="10">
        <v>4339</v>
      </c>
      <c r="B4400" s="1832"/>
      <c r="D4400" s="2" t="str">
        <f t="shared" si="67"/>
        <v>OK</v>
      </c>
      <c r="E4400" s="4" t="s">
        <v>1899</v>
      </c>
    </row>
    <row r="4401" spans="1:5" x14ac:dyDescent="0.2">
      <c r="A4401" s="10">
        <v>4340</v>
      </c>
      <c r="B4401" s="1832"/>
      <c r="D4401" s="2" t="str">
        <f t="shared" si="67"/>
        <v>OK</v>
      </c>
      <c r="E4401" s="4" t="s">
        <v>1899</v>
      </c>
    </row>
    <row r="4402" spans="1:5" x14ac:dyDescent="0.2">
      <c r="A4402" s="10">
        <v>4341</v>
      </c>
      <c r="B4402" s="1832"/>
      <c r="D4402" s="2" t="str">
        <f t="shared" si="67"/>
        <v>OK</v>
      </c>
      <c r="E4402" s="4" t="s">
        <v>1899</v>
      </c>
    </row>
    <row r="4403" spans="1:5" x14ac:dyDescent="0.2">
      <c r="A4403" s="10">
        <v>4342</v>
      </c>
      <c r="B4403" s="1832"/>
      <c r="D4403" s="2" t="str">
        <f t="shared" si="67"/>
        <v>OK</v>
      </c>
    </row>
    <row r="4404" spans="1:5" x14ac:dyDescent="0.2">
      <c r="A4404" s="10">
        <v>4343</v>
      </c>
      <c r="B4404" s="1832"/>
      <c r="D4404" s="2" t="str">
        <f t="shared" si="67"/>
        <v>OK</v>
      </c>
    </row>
    <row r="4405" spans="1:5" x14ac:dyDescent="0.2">
      <c r="A4405" s="10">
        <v>4344</v>
      </c>
      <c r="B4405" s="1832"/>
      <c r="D4405" s="2" t="str">
        <f t="shared" si="67"/>
        <v>OK</v>
      </c>
    </row>
    <row r="4406" spans="1:5" x14ac:dyDescent="0.2">
      <c r="A4406" s="10">
        <v>4345</v>
      </c>
      <c r="B4406" s="1832"/>
      <c r="D4406" s="2" t="str">
        <f t="shared" si="67"/>
        <v>OK</v>
      </c>
    </row>
    <row r="4407" spans="1:5" x14ac:dyDescent="0.2">
      <c r="A4407" s="5">
        <v>4346</v>
      </c>
      <c r="B4407" s="1832">
        <f>'Revenues 9-14'!C207</f>
        <v>0</v>
      </c>
      <c r="D4407" s="2" t="str">
        <f t="shared" si="67"/>
        <v>Error?</v>
      </c>
    </row>
    <row r="4408" spans="1:5" x14ac:dyDescent="0.2">
      <c r="A4408" s="5">
        <v>4347</v>
      </c>
      <c r="B4408" s="1832">
        <f>'Revenues 9-14'!D207</f>
        <v>0</v>
      </c>
      <c r="D4408" s="2" t="str">
        <f t="shared" si="67"/>
        <v>Error?</v>
      </c>
    </row>
    <row r="4409" spans="1:5" x14ac:dyDescent="0.2">
      <c r="A4409" s="5">
        <v>4348</v>
      </c>
      <c r="B4409" s="1832">
        <f>'Revenues 9-14'!F207</f>
        <v>0</v>
      </c>
      <c r="D4409" s="2" t="str">
        <f t="shared" si="67"/>
        <v>Error?</v>
      </c>
    </row>
    <row r="4410" spans="1:5" x14ac:dyDescent="0.2">
      <c r="A4410" s="5">
        <v>4349</v>
      </c>
      <c r="B4410" s="1832">
        <f>'Revenues 9-14'!G207</f>
        <v>0</v>
      </c>
      <c r="D4410" s="2" t="str">
        <f t="shared" si="67"/>
        <v>Error?</v>
      </c>
    </row>
    <row r="4411" spans="1:5" x14ac:dyDescent="0.2">
      <c r="A4411" s="5">
        <v>4350</v>
      </c>
      <c r="B4411" s="1832">
        <f>'Revenues 9-14'!C209</f>
        <v>10000</v>
      </c>
      <c r="C4411" s="2" t="s">
        <v>569</v>
      </c>
      <c r="D4411" s="2" t="str">
        <f t="shared" si="67"/>
        <v>Error?</v>
      </c>
    </row>
    <row r="4412" spans="1:5" x14ac:dyDescent="0.2">
      <c r="A4412" s="5">
        <v>4351</v>
      </c>
      <c r="B4412" s="1832">
        <f>'Revenues 9-14'!D209</f>
        <v>0</v>
      </c>
      <c r="C4412" s="2" t="s">
        <v>569</v>
      </c>
      <c r="D4412" s="2" t="str">
        <f t="shared" si="67"/>
        <v>Error?</v>
      </c>
    </row>
    <row r="4413" spans="1:5" x14ac:dyDescent="0.2">
      <c r="A4413" s="5">
        <v>4352</v>
      </c>
      <c r="B4413" s="1832">
        <f>'Revenues 9-14'!F209</f>
        <v>0</v>
      </c>
      <c r="C4413" s="2" t="s">
        <v>569</v>
      </c>
      <c r="D4413" s="2" t="str">
        <f t="shared" si="67"/>
        <v>Error?</v>
      </c>
    </row>
    <row r="4414" spans="1:5" x14ac:dyDescent="0.2">
      <c r="A4414" s="5">
        <v>4353</v>
      </c>
      <c r="B4414" s="1832">
        <f>'Revenues 9-14'!G209</f>
        <v>0</v>
      </c>
      <c r="C4414" s="2" t="s">
        <v>569</v>
      </c>
      <c r="D4414" s="2" t="str">
        <f t="shared" si="67"/>
        <v>Error?</v>
      </c>
    </row>
    <row r="4415" spans="1:5" x14ac:dyDescent="0.2">
      <c r="A4415" s="5">
        <v>4354</v>
      </c>
      <c r="B4415" s="1832">
        <f>'Revenues 9-14'!C256</f>
        <v>0</v>
      </c>
      <c r="D4415" s="2" t="str">
        <f t="shared" ref="D4415:D4478" si="68">IF(ISBLANK(B4415),"OK",IF(A4415-B4415=0,"OK","Error?"))</f>
        <v>Error?</v>
      </c>
    </row>
    <row r="4416" spans="1:5" x14ac:dyDescent="0.2">
      <c r="A4416" s="5">
        <v>4355</v>
      </c>
      <c r="B4416" s="1832">
        <f>'Revenues 9-14'!F256</f>
        <v>0</v>
      </c>
      <c r="D4416" s="2" t="str">
        <f t="shared" si="68"/>
        <v>Error?</v>
      </c>
    </row>
    <row r="4417" spans="1:4" x14ac:dyDescent="0.2">
      <c r="A4417" s="5">
        <v>4356</v>
      </c>
      <c r="B4417" s="1832">
        <f>'Revenues 9-14'!G256</f>
        <v>0</v>
      </c>
      <c r="D4417" s="2" t="str">
        <f t="shared" si="68"/>
        <v>Error?</v>
      </c>
    </row>
    <row r="4418" spans="1:4" x14ac:dyDescent="0.2">
      <c r="A4418" s="5">
        <v>4357</v>
      </c>
      <c r="B4418" s="1832">
        <f>'Revenues 9-14'!C259</f>
        <v>16414</v>
      </c>
      <c r="D4418" s="2" t="str">
        <f t="shared" si="68"/>
        <v>Error?</v>
      </c>
    </row>
    <row r="4419" spans="1:4" x14ac:dyDescent="0.2">
      <c r="A4419" s="5">
        <v>4358</v>
      </c>
      <c r="B4419" s="1832">
        <f>'Revenues 9-14'!D259</f>
        <v>0</v>
      </c>
      <c r="D4419" s="2" t="str">
        <f t="shared" si="68"/>
        <v>Error?</v>
      </c>
    </row>
    <row r="4420" spans="1:4" x14ac:dyDescent="0.2">
      <c r="A4420" s="5">
        <v>4359</v>
      </c>
      <c r="B4420" s="1832">
        <f>'Revenues 9-14'!F259</f>
        <v>0</v>
      </c>
      <c r="D4420" s="2" t="str">
        <f t="shared" si="68"/>
        <v>Error?</v>
      </c>
    </row>
    <row r="4421" spans="1:4" x14ac:dyDescent="0.2">
      <c r="A4421" s="5">
        <v>4360</v>
      </c>
      <c r="B4421" s="1832">
        <f>'Revenues 9-14'!G259</f>
        <v>0</v>
      </c>
      <c r="D4421" s="2" t="str">
        <f t="shared" si="68"/>
        <v>Error?</v>
      </c>
    </row>
    <row r="4422" spans="1:4" x14ac:dyDescent="0.2">
      <c r="A4422" s="10">
        <v>4361</v>
      </c>
      <c r="B4422" s="1832"/>
      <c r="D4422" s="2" t="str">
        <f t="shared" si="68"/>
        <v>OK</v>
      </c>
    </row>
    <row r="4423" spans="1:4" x14ac:dyDescent="0.2">
      <c r="A4423" s="10">
        <v>4362</v>
      </c>
      <c r="B4423" s="1832"/>
      <c r="D4423" s="2" t="str">
        <f t="shared" si="68"/>
        <v>OK</v>
      </c>
    </row>
    <row r="4424" spans="1:4" x14ac:dyDescent="0.2">
      <c r="A4424" s="10">
        <v>4363</v>
      </c>
      <c r="B4424" s="1832"/>
      <c r="D4424" s="2" t="str">
        <f t="shared" si="68"/>
        <v>OK</v>
      </c>
    </row>
    <row r="4425" spans="1:4" x14ac:dyDescent="0.2">
      <c r="A4425" s="10">
        <v>4364</v>
      </c>
      <c r="B4425" s="1832"/>
      <c r="D4425" s="2" t="str">
        <f t="shared" si="68"/>
        <v>OK</v>
      </c>
    </row>
    <row r="4426" spans="1:4" x14ac:dyDescent="0.2">
      <c r="A4426" s="10">
        <v>4365</v>
      </c>
      <c r="B4426" s="1832"/>
      <c r="D4426" s="2" t="str">
        <f t="shared" si="68"/>
        <v>OK</v>
      </c>
    </row>
    <row r="4427" spans="1:4" x14ac:dyDescent="0.2">
      <c r="A4427" s="10">
        <v>4366</v>
      </c>
      <c r="B4427" s="1832"/>
      <c r="D4427" s="2" t="str">
        <f t="shared" si="68"/>
        <v>OK</v>
      </c>
    </row>
    <row r="4428" spans="1:4" x14ac:dyDescent="0.2">
      <c r="A4428" s="10">
        <v>4367</v>
      </c>
      <c r="B4428" s="1832"/>
      <c r="D4428" s="2" t="str">
        <f t="shared" si="68"/>
        <v>OK</v>
      </c>
    </row>
    <row r="4429" spans="1:4" x14ac:dyDescent="0.2">
      <c r="A4429" s="10">
        <v>4368</v>
      </c>
      <c r="B4429" s="1832"/>
      <c r="D4429" s="2" t="str">
        <f t="shared" si="68"/>
        <v>OK</v>
      </c>
    </row>
    <row r="4430" spans="1:4" x14ac:dyDescent="0.2">
      <c r="A4430" s="10">
        <v>4369</v>
      </c>
      <c r="B4430" s="1832"/>
      <c r="D4430" s="2" t="str">
        <f t="shared" si="68"/>
        <v>OK</v>
      </c>
    </row>
    <row r="4431" spans="1:4" x14ac:dyDescent="0.2">
      <c r="A4431" s="10">
        <v>4370</v>
      </c>
      <c r="B4431" s="1832"/>
      <c r="D4431" s="2" t="str">
        <f t="shared" si="68"/>
        <v>OK</v>
      </c>
    </row>
    <row r="4432" spans="1:4" x14ac:dyDescent="0.2">
      <c r="A4432" s="10">
        <v>4371</v>
      </c>
      <c r="B4432" s="1832"/>
      <c r="D4432" s="2" t="str">
        <f t="shared" si="68"/>
        <v>OK</v>
      </c>
    </row>
    <row r="4433" spans="1:5" x14ac:dyDescent="0.2">
      <c r="A4433" s="10">
        <v>4372</v>
      </c>
      <c r="B4433" s="1832"/>
      <c r="D4433" s="2" t="str">
        <f t="shared" si="68"/>
        <v>OK</v>
      </c>
    </row>
    <row r="4434" spans="1:5" x14ac:dyDescent="0.2">
      <c r="A4434" s="5">
        <v>4373</v>
      </c>
      <c r="B4434" s="1832">
        <f>'Revenues 9-14'!E267</f>
        <v>0</v>
      </c>
      <c r="C4434" s="2" t="s">
        <v>569</v>
      </c>
      <c r="D4434" s="2" t="str">
        <f t="shared" si="68"/>
        <v>Error?</v>
      </c>
    </row>
    <row r="4435" spans="1:5" x14ac:dyDescent="0.2">
      <c r="A4435" s="5">
        <v>4374</v>
      </c>
      <c r="B4435" s="1832">
        <f>'Revenues 9-14'!I267</f>
        <v>0</v>
      </c>
      <c r="C4435" s="2" t="s">
        <v>569</v>
      </c>
      <c r="D4435" s="2" t="str">
        <f t="shared" si="68"/>
        <v>Error?</v>
      </c>
    </row>
    <row r="4436" spans="1:5" x14ac:dyDescent="0.2">
      <c r="A4436" s="10">
        <v>4375</v>
      </c>
      <c r="B4436" s="1832"/>
      <c r="C4436" s="2" t="s">
        <v>569</v>
      </c>
      <c r="D4436" s="2" t="str">
        <f t="shared" si="68"/>
        <v>OK</v>
      </c>
      <c r="E4436" s="125"/>
    </row>
    <row r="4437" spans="1:5" x14ac:dyDescent="0.2">
      <c r="A4437" s="12">
        <v>4376</v>
      </c>
      <c r="B4437" s="1832">
        <f>('FP Info 3'!L10)*100000</f>
        <v>50</v>
      </c>
      <c r="D4437" s="2" t="str">
        <f t="shared" si="68"/>
        <v>Error?</v>
      </c>
    </row>
    <row r="4438" spans="1:5" x14ac:dyDescent="0.2">
      <c r="A4438" s="10">
        <v>4377</v>
      </c>
      <c r="B4438" s="1832"/>
      <c r="D4438" s="2" t="str">
        <f t="shared" si="68"/>
        <v>OK</v>
      </c>
    </row>
    <row r="4439" spans="1:5" x14ac:dyDescent="0.2">
      <c r="A4439" s="10">
        <v>4378</v>
      </c>
      <c r="B4439" s="1832"/>
      <c r="D4439" s="2" t="str">
        <f t="shared" si="68"/>
        <v>OK</v>
      </c>
    </row>
    <row r="4440" spans="1:5" x14ac:dyDescent="0.2">
      <c r="A4440" s="10">
        <v>4379</v>
      </c>
      <c r="B4440" s="1832"/>
      <c r="D4440" s="2" t="str">
        <f t="shared" si="68"/>
        <v>OK</v>
      </c>
    </row>
    <row r="4441" spans="1:5" x14ac:dyDescent="0.2">
      <c r="A4441" s="5">
        <v>4380</v>
      </c>
      <c r="B4441" s="1832">
        <f>'Revenues 9-14'!H266</f>
        <v>0</v>
      </c>
      <c r="C4441" s="2" t="s">
        <v>569</v>
      </c>
      <c r="D4441" s="2" t="str">
        <f t="shared" si="68"/>
        <v>Error?</v>
      </c>
    </row>
    <row r="4442" spans="1:5" x14ac:dyDescent="0.2">
      <c r="A4442" s="5">
        <v>4381</v>
      </c>
      <c r="B4442" s="1832">
        <f>'Revenues 9-14'!K266</f>
        <v>0</v>
      </c>
      <c r="C4442" s="2" t="s">
        <v>569</v>
      </c>
      <c r="D4442" s="2" t="str">
        <f t="shared" si="68"/>
        <v>Error?</v>
      </c>
    </row>
    <row r="4443" spans="1:5" x14ac:dyDescent="0.2">
      <c r="A4443" s="5">
        <v>4382</v>
      </c>
      <c r="B4443" s="1832">
        <f>'Acct Summary 7-8'!E7</f>
        <v>0</v>
      </c>
      <c r="C4443" s="2" t="s">
        <v>569</v>
      </c>
      <c r="D4443" s="2" t="str">
        <f t="shared" si="68"/>
        <v>Error?</v>
      </c>
    </row>
    <row r="4444" spans="1:5" x14ac:dyDescent="0.2">
      <c r="A4444" s="5">
        <v>4383</v>
      </c>
      <c r="B4444" s="1832">
        <f>'Acct Summary 7-8'!I7</f>
        <v>0</v>
      </c>
      <c r="C4444" s="2" t="s">
        <v>569</v>
      </c>
      <c r="D4444" s="2" t="str">
        <f t="shared" si="68"/>
        <v>Error?</v>
      </c>
    </row>
    <row r="4445" spans="1:5" x14ac:dyDescent="0.2">
      <c r="A4445" s="10">
        <v>4384</v>
      </c>
      <c r="B4445" s="1832"/>
      <c r="C4445" s="2" t="s">
        <v>569</v>
      </c>
      <c r="D4445" s="2" t="str">
        <f t="shared" si="68"/>
        <v>OK</v>
      </c>
    </row>
    <row r="4446" spans="1:5" x14ac:dyDescent="0.2">
      <c r="A4446" s="5">
        <v>4385</v>
      </c>
      <c r="B4446" s="1832">
        <f>'Revenues 9-14'!D264</f>
        <v>0</v>
      </c>
      <c r="D4446" s="2" t="str">
        <f t="shared" si="68"/>
        <v>Error?</v>
      </c>
    </row>
    <row r="4447" spans="1:5" x14ac:dyDescent="0.2">
      <c r="A4447" s="5">
        <v>4386</v>
      </c>
      <c r="B4447" s="1832">
        <f>'Revenues 9-14'!F264</f>
        <v>0</v>
      </c>
      <c r="D4447" s="2" t="str">
        <f t="shared" si="68"/>
        <v>Error?</v>
      </c>
    </row>
    <row r="4448" spans="1:5" x14ac:dyDescent="0.2">
      <c r="A4448" s="5">
        <v>4387</v>
      </c>
      <c r="B4448" s="1832">
        <f>'Revenues 9-14'!G264</f>
        <v>0</v>
      </c>
      <c r="D4448" s="2" t="str">
        <f t="shared" si="68"/>
        <v>Error?</v>
      </c>
    </row>
    <row r="4449" spans="1:4" x14ac:dyDescent="0.2">
      <c r="A4449" s="10">
        <v>4388</v>
      </c>
      <c r="B4449" s="1832"/>
      <c r="D4449" s="2" t="str">
        <f t="shared" si="68"/>
        <v>OK</v>
      </c>
    </row>
    <row r="4450" spans="1:4" x14ac:dyDescent="0.2">
      <c r="A4450" s="10">
        <v>4389</v>
      </c>
      <c r="B4450" s="1832"/>
      <c r="D4450" s="2" t="str">
        <f t="shared" si="68"/>
        <v>OK</v>
      </c>
    </row>
    <row r="4451" spans="1:4" x14ac:dyDescent="0.2">
      <c r="A4451" s="10">
        <v>4390</v>
      </c>
      <c r="B4451" s="1832"/>
      <c r="D4451" s="2" t="str">
        <f t="shared" si="68"/>
        <v>OK</v>
      </c>
    </row>
    <row r="4452" spans="1:4" x14ac:dyDescent="0.2">
      <c r="A4452" s="10">
        <v>4391</v>
      </c>
      <c r="B4452" s="1832"/>
      <c r="D4452" s="2" t="str">
        <f t="shared" si="68"/>
        <v>OK</v>
      </c>
    </row>
    <row r="4453" spans="1:4" x14ac:dyDescent="0.2">
      <c r="A4453" s="10">
        <v>4392</v>
      </c>
      <c r="B4453" s="1832"/>
      <c r="D4453" s="2" t="str">
        <f t="shared" si="68"/>
        <v>OK</v>
      </c>
    </row>
    <row r="4454" spans="1:4" x14ac:dyDescent="0.2">
      <c r="A4454" s="10">
        <v>4393</v>
      </c>
      <c r="B4454" s="1832"/>
      <c r="D4454" s="2" t="str">
        <f t="shared" si="68"/>
        <v>OK</v>
      </c>
    </row>
    <row r="4455" spans="1:4" x14ac:dyDescent="0.2">
      <c r="A4455" s="10">
        <v>4394</v>
      </c>
      <c r="B4455" s="1832"/>
      <c r="D4455" s="2" t="str">
        <f t="shared" si="68"/>
        <v>OK</v>
      </c>
    </row>
    <row r="4456" spans="1:4" x14ac:dyDescent="0.2">
      <c r="A4456" s="10">
        <v>4395</v>
      </c>
      <c r="B4456" s="1832"/>
      <c r="D4456" s="2" t="str">
        <f t="shared" si="68"/>
        <v>OK</v>
      </c>
    </row>
    <row r="4457" spans="1:4" x14ac:dyDescent="0.2">
      <c r="A4457" s="10">
        <v>4396</v>
      </c>
      <c r="B4457" s="1832"/>
      <c r="D4457" s="2" t="str">
        <f t="shared" si="68"/>
        <v>OK</v>
      </c>
    </row>
    <row r="4458" spans="1:4" x14ac:dyDescent="0.2">
      <c r="A4458" s="10">
        <v>4397</v>
      </c>
      <c r="B4458" s="1832"/>
      <c r="D4458" s="2" t="str">
        <f t="shared" si="68"/>
        <v>OK</v>
      </c>
    </row>
    <row r="4459" spans="1:4" x14ac:dyDescent="0.2">
      <c r="A4459" s="10">
        <v>4398</v>
      </c>
      <c r="B4459" s="1832"/>
      <c r="D4459" s="2" t="str">
        <f t="shared" si="68"/>
        <v>OK</v>
      </c>
    </row>
    <row r="4460" spans="1:4" x14ac:dyDescent="0.2">
      <c r="A4460" s="10">
        <v>4399</v>
      </c>
      <c r="B4460" s="1832"/>
      <c r="D4460" s="2" t="str">
        <f t="shared" si="68"/>
        <v>OK</v>
      </c>
    </row>
    <row r="4461" spans="1:4" x14ac:dyDescent="0.2">
      <c r="A4461" s="10">
        <v>4400</v>
      </c>
      <c r="B4461" s="1832"/>
      <c r="D4461" s="2" t="str">
        <f t="shared" si="68"/>
        <v>OK</v>
      </c>
    </row>
    <row r="4462" spans="1:4" x14ac:dyDescent="0.2">
      <c r="A4462" s="10">
        <v>4401</v>
      </c>
      <c r="B4462" s="1832"/>
      <c r="D4462" s="2" t="str">
        <f t="shared" si="68"/>
        <v>OK</v>
      </c>
    </row>
    <row r="4463" spans="1:4" x14ac:dyDescent="0.2">
      <c r="A4463" s="10">
        <v>4402</v>
      </c>
      <c r="B4463" s="1832"/>
      <c r="D4463" s="2" t="str">
        <f t="shared" si="68"/>
        <v>OK</v>
      </c>
    </row>
    <row r="4464" spans="1:4" x14ac:dyDescent="0.2">
      <c r="A4464" s="10">
        <v>4403</v>
      </c>
      <c r="B4464" s="1832"/>
      <c r="D4464" s="2" t="str">
        <f t="shared" si="68"/>
        <v>OK</v>
      </c>
    </row>
    <row r="4465" spans="1:4" x14ac:dyDescent="0.2">
      <c r="A4465" s="10">
        <v>4404</v>
      </c>
      <c r="B4465" s="1832"/>
      <c r="D4465" s="2" t="str">
        <f t="shared" si="68"/>
        <v>OK</v>
      </c>
    </row>
    <row r="4466" spans="1:4" x14ac:dyDescent="0.2">
      <c r="A4466" s="10">
        <v>4405</v>
      </c>
      <c r="B4466" s="1832"/>
      <c r="D4466" s="2" t="str">
        <f t="shared" si="68"/>
        <v>OK</v>
      </c>
    </row>
    <row r="4467" spans="1:4" x14ac:dyDescent="0.2">
      <c r="A4467" s="10">
        <v>4406</v>
      </c>
      <c r="B4467" s="1832"/>
      <c r="D4467" s="2" t="str">
        <f t="shared" si="68"/>
        <v>OK</v>
      </c>
    </row>
    <row r="4468" spans="1:4" x14ac:dyDescent="0.2">
      <c r="A4468" s="10">
        <v>4407</v>
      </c>
      <c r="B4468" s="1832"/>
      <c r="D4468" s="2" t="str">
        <f t="shared" si="68"/>
        <v>OK</v>
      </c>
    </row>
    <row r="4469" spans="1:4" x14ac:dyDescent="0.2">
      <c r="A4469" s="10">
        <v>4408</v>
      </c>
      <c r="B4469" s="1832"/>
      <c r="D4469" s="2" t="str">
        <f t="shared" si="68"/>
        <v>OK</v>
      </c>
    </row>
    <row r="4470" spans="1:4" x14ac:dyDescent="0.2">
      <c r="A4470" s="10">
        <v>4409</v>
      </c>
      <c r="B4470" s="1832"/>
      <c r="D4470" s="2" t="str">
        <f t="shared" si="68"/>
        <v>OK</v>
      </c>
    </row>
    <row r="4471" spans="1:4" x14ac:dyDescent="0.2">
      <c r="A4471" s="10">
        <v>4410</v>
      </c>
      <c r="B4471" s="1832"/>
      <c r="D4471" s="2" t="str">
        <f t="shared" si="68"/>
        <v>OK</v>
      </c>
    </row>
    <row r="4472" spans="1:4" x14ac:dyDescent="0.2">
      <c r="A4472" s="10">
        <v>4411</v>
      </c>
      <c r="B4472" s="1832"/>
      <c r="D4472" s="2" t="str">
        <f t="shared" si="68"/>
        <v>OK</v>
      </c>
    </row>
    <row r="4473" spans="1:4" x14ac:dyDescent="0.2">
      <c r="A4473" s="10">
        <v>4412</v>
      </c>
      <c r="B4473" s="1832"/>
      <c r="D4473" s="2" t="str">
        <f t="shared" si="68"/>
        <v>OK</v>
      </c>
    </row>
    <row r="4474" spans="1:4" x14ac:dyDescent="0.2">
      <c r="A4474" s="10">
        <v>4413</v>
      </c>
      <c r="B4474" s="1832"/>
      <c r="D4474" s="2" t="str">
        <f t="shared" si="68"/>
        <v>OK</v>
      </c>
    </row>
    <row r="4475" spans="1:4" x14ac:dyDescent="0.2">
      <c r="A4475" s="10">
        <v>4414</v>
      </c>
      <c r="B4475" s="1832"/>
      <c r="D4475" s="2" t="str">
        <f t="shared" si="68"/>
        <v>OK</v>
      </c>
    </row>
    <row r="4476" spans="1:4" x14ac:dyDescent="0.2">
      <c r="A4476" s="10">
        <v>4415</v>
      </c>
      <c r="B4476" s="1832"/>
      <c r="D4476" s="2" t="str">
        <f t="shared" si="68"/>
        <v>OK</v>
      </c>
    </row>
    <row r="4477" spans="1:4" x14ac:dyDescent="0.2">
      <c r="A4477" s="10">
        <v>4416</v>
      </c>
      <c r="B4477" s="1832"/>
      <c r="D4477" s="2" t="str">
        <f t="shared" si="68"/>
        <v>OK</v>
      </c>
    </row>
    <row r="4478" spans="1:4" x14ac:dyDescent="0.2">
      <c r="A4478" s="10">
        <v>4417</v>
      </c>
      <c r="B4478" s="1832"/>
      <c r="D4478" s="2" t="str">
        <f t="shared" si="68"/>
        <v>OK</v>
      </c>
    </row>
    <row r="4479" spans="1:4" x14ac:dyDescent="0.2">
      <c r="A4479" s="10">
        <v>4418</v>
      </c>
      <c r="B4479" s="1832"/>
      <c r="D4479" s="2" t="str">
        <f t="shared" ref="D4479:D4542" si="69">IF(ISBLANK(B4479),"OK",IF(A4479-B4479=0,"OK","Error?"))</f>
        <v>OK</v>
      </c>
    </row>
    <row r="4480" spans="1:4" x14ac:dyDescent="0.2">
      <c r="A4480" s="10">
        <v>4419</v>
      </c>
      <c r="B4480" s="1832"/>
      <c r="D4480" s="2" t="str">
        <f t="shared" si="69"/>
        <v>OK</v>
      </c>
    </row>
    <row r="4481" spans="1:4" x14ac:dyDescent="0.2">
      <c r="A4481" s="10">
        <v>4420</v>
      </c>
      <c r="B4481" s="1832"/>
      <c r="D4481" s="2" t="str">
        <f t="shared" si="69"/>
        <v>OK</v>
      </c>
    </row>
    <row r="4482" spans="1:4" x14ac:dyDescent="0.2">
      <c r="A4482" s="10">
        <v>4421</v>
      </c>
      <c r="B4482" s="1832"/>
      <c r="D4482" s="2" t="str">
        <f t="shared" si="69"/>
        <v>OK</v>
      </c>
    </row>
    <row r="4483" spans="1:4" x14ac:dyDescent="0.2">
      <c r="A4483" s="10">
        <v>4422</v>
      </c>
      <c r="B4483" s="1832"/>
      <c r="D4483" s="2" t="str">
        <f t="shared" si="69"/>
        <v>OK</v>
      </c>
    </row>
    <row r="4484" spans="1:4" x14ac:dyDescent="0.2">
      <c r="A4484" s="10">
        <v>4423</v>
      </c>
      <c r="B4484" s="1832"/>
      <c r="D4484" s="2" t="str">
        <f t="shared" si="69"/>
        <v>OK</v>
      </c>
    </row>
    <row r="4485" spans="1:4" x14ac:dyDescent="0.2">
      <c r="A4485" s="10">
        <v>4424</v>
      </c>
      <c r="B4485" s="1832"/>
      <c r="D4485" s="2" t="str">
        <f t="shared" si="69"/>
        <v>OK</v>
      </c>
    </row>
    <row r="4486" spans="1:4" x14ac:dyDescent="0.2">
      <c r="A4486" s="10">
        <v>4425</v>
      </c>
      <c r="B4486" s="1832"/>
      <c r="D4486" s="2" t="str">
        <f t="shared" si="69"/>
        <v>OK</v>
      </c>
    </row>
    <row r="4487" spans="1:4" x14ac:dyDescent="0.2">
      <c r="A4487" s="10">
        <v>4426</v>
      </c>
      <c r="B4487" s="1832"/>
      <c r="D4487" s="2" t="str">
        <f t="shared" si="69"/>
        <v>OK</v>
      </c>
    </row>
    <row r="4488" spans="1:4" x14ac:dyDescent="0.2">
      <c r="A4488" s="10">
        <v>4427</v>
      </c>
      <c r="B4488" s="1832"/>
      <c r="D4488" s="2" t="str">
        <f t="shared" si="69"/>
        <v>OK</v>
      </c>
    </row>
    <row r="4489" spans="1:4" x14ac:dyDescent="0.2">
      <c r="A4489" s="10">
        <v>4428</v>
      </c>
      <c r="B4489" s="1832"/>
      <c r="D4489" s="2" t="str">
        <f t="shared" si="69"/>
        <v>OK</v>
      </c>
    </row>
    <row r="4490" spans="1:4" x14ac:dyDescent="0.2">
      <c r="A4490" s="10">
        <v>4429</v>
      </c>
      <c r="B4490" s="1832"/>
      <c r="D4490" s="2" t="str">
        <f t="shared" si="69"/>
        <v>OK</v>
      </c>
    </row>
    <row r="4491" spans="1:4" x14ac:dyDescent="0.2">
      <c r="A4491" s="10">
        <v>4430</v>
      </c>
      <c r="B4491" s="1832"/>
      <c r="D4491" s="2" t="str">
        <f t="shared" si="69"/>
        <v>OK</v>
      </c>
    </row>
    <row r="4492" spans="1:4" x14ac:dyDescent="0.2">
      <c r="A4492" s="10">
        <v>4431</v>
      </c>
      <c r="B4492" s="1832"/>
      <c r="D4492" s="2" t="str">
        <f t="shared" si="69"/>
        <v>OK</v>
      </c>
    </row>
    <row r="4493" spans="1:4" x14ac:dyDescent="0.2">
      <c r="A4493" s="10">
        <v>4432</v>
      </c>
      <c r="B4493" s="1832"/>
      <c r="D4493" s="2" t="str">
        <f t="shared" si="69"/>
        <v>OK</v>
      </c>
    </row>
    <row r="4494" spans="1:4" x14ac:dyDescent="0.2">
      <c r="A4494" s="10">
        <v>4433</v>
      </c>
      <c r="B4494" s="1832"/>
      <c r="D4494" s="2" t="str">
        <f t="shared" si="69"/>
        <v>OK</v>
      </c>
    </row>
    <row r="4495" spans="1:4" x14ac:dyDescent="0.2">
      <c r="A4495" s="10">
        <v>4434</v>
      </c>
      <c r="B4495" s="1832"/>
      <c r="D4495" s="2" t="str">
        <f t="shared" si="69"/>
        <v>OK</v>
      </c>
    </row>
    <row r="4496" spans="1:4" x14ac:dyDescent="0.2">
      <c r="A4496" s="10">
        <v>4435</v>
      </c>
      <c r="B4496" s="1832"/>
      <c r="D4496" s="2" t="str">
        <f t="shared" si="69"/>
        <v>OK</v>
      </c>
    </row>
    <row r="4497" spans="1:4" x14ac:dyDescent="0.2">
      <c r="A4497" s="10">
        <v>4436</v>
      </c>
      <c r="B4497" s="1832"/>
      <c r="D4497" s="2" t="str">
        <f t="shared" si="69"/>
        <v>OK</v>
      </c>
    </row>
    <row r="4498" spans="1:4" x14ac:dyDescent="0.2">
      <c r="A4498" s="10">
        <v>4437</v>
      </c>
      <c r="B4498" s="1832"/>
      <c r="D4498" s="2" t="str">
        <f t="shared" si="69"/>
        <v>OK</v>
      </c>
    </row>
    <row r="4499" spans="1:4" x14ac:dyDescent="0.2">
      <c r="A4499" s="10">
        <v>4438</v>
      </c>
      <c r="B4499" s="1832"/>
      <c r="D4499" s="2" t="str">
        <f t="shared" si="69"/>
        <v>OK</v>
      </c>
    </row>
    <row r="4500" spans="1:4" x14ac:dyDescent="0.2">
      <c r="A4500" s="10">
        <v>4439</v>
      </c>
      <c r="B4500" s="1832"/>
      <c r="D4500" s="2" t="str">
        <f t="shared" si="69"/>
        <v>OK</v>
      </c>
    </row>
    <row r="4501" spans="1:4" x14ac:dyDescent="0.2">
      <c r="A4501" s="10">
        <v>4440</v>
      </c>
      <c r="B4501" s="1832"/>
      <c r="D4501" s="2" t="str">
        <f t="shared" si="69"/>
        <v>OK</v>
      </c>
    </row>
    <row r="4502" spans="1:4" x14ac:dyDescent="0.2">
      <c r="A4502" s="10">
        <v>4441</v>
      </c>
      <c r="B4502" s="1832"/>
      <c r="D4502" s="2" t="str">
        <f t="shared" si="69"/>
        <v>OK</v>
      </c>
    </row>
    <row r="4503" spans="1:4" x14ac:dyDescent="0.2">
      <c r="A4503" s="10">
        <v>4442</v>
      </c>
      <c r="B4503" s="1832"/>
      <c r="D4503" s="2" t="str">
        <f t="shared" si="69"/>
        <v>OK</v>
      </c>
    </row>
    <row r="4504" spans="1:4" x14ac:dyDescent="0.2">
      <c r="A4504" s="10">
        <v>4443</v>
      </c>
      <c r="B4504" s="1832"/>
      <c r="D4504" s="2" t="str">
        <f t="shared" si="69"/>
        <v>OK</v>
      </c>
    </row>
    <row r="4505" spans="1:4" x14ac:dyDescent="0.2">
      <c r="A4505" s="10">
        <v>4444</v>
      </c>
      <c r="B4505" s="1832"/>
      <c r="D4505" s="2" t="str">
        <f t="shared" si="69"/>
        <v>OK</v>
      </c>
    </row>
    <row r="4506" spans="1:4" x14ac:dyDescent="0.2">
      <c r="A4506" s="10">
        <v>4445</v>
      </c>
      <c r="B4506" s="1832"/>
      <c r="D4506" s="2" t="str">
        <f t="shared" si="69"/>
        <v>OK</v>
      </c>
    </row>
    <row r="4507" spans="1:4" x14ac:dyDescent="0.2">
      <c r="A4507" s="10">
        <v>4446</v>
      </c>
      <c r="B4507" s="1832"/>
      <c r="D4507" s="2" t="str">
        <f t="shared" si="69"/>
        <v>OK</v>
      </c>
    </row>
    <row r="4508" spans="1:4" x14ac:dyDescent="0.2">
      <c r="A4508" s="10">
        <v>4447</v>
      </c>
      <c r="B4508" s="1832"/>
      <c r="D4508" s="2" t="str">
        <f t="shared" si="69"/>
        <v>OK</v>
      </c>
    </row>
    <row r="4509" spans="1:4" x14ac:dyDescent="0.2">
      <c r="A4509" s="10">
        <v>4448</v>
      </c>
      <c r="B4509" s="1832"/>
      <c r="D4509" s="2" t="str">
        <f t="shared" si="69"/>
        <v>OK</v>
      </c>
    </row>
    <row r="4510" spans="1:4" x14ac:dyDescent="0.2">
      <c r="A4510" s="10">
        <v>4449</v>
      </c>
      <c r="B4510" s="1832"/>
      <c r="D4510" s="2" t="str">
        <f t="shared" si="69"/>
        <v>OK</v>
      </c>
    </row>
    <row r="4511" spans="1:4" x14ac:dyDescent="0.2">
      <c r="A4511" s="10">
        <v>4450</v>
      </c>
      <c r="B4511" s="1832"/>
      <c r="D4511" s="2" t="str">
        <f t="shared" si="69"/>
        <v>OK</v>
      </c>
    </row>
    <row r="4512" spans="1:4" x14ac:dyDescent="0.2">
      <c r="A4512" s="10">
        <v>4451</v>
      </c>
      <c r="B4512" s="1832"/>
      <c r="D4512" s="2" t="str">
        <f t="shared" si="69"/>
        <v>OK</v>
      </c>
    </row>
    <row r="4513" spans="1:4" x14ac:dyDescent="0.2">
      <c r="A4513" s="10">
        <v>4452</v>
      </c>
      <c r="B4513" s="1832"/>
      <c r="D4513" s="2" t="str">
        <f t="shared" si="69"/>
        <v>OK</v>
      </c>
    </row>
    <row r="4514" spans="1:4" x14ac:dyDescent="0.2">
      <c r="A4514" s="10">
        <v>4453</v>
      </c>
      <c r="B4514" s="1832"/>
      <c r="D4514" s="2" t="str">
        <f t="shared" si="69"/>
        <v>OK</v>
      </c>
    </row>
    <row r="4515" spans="1:4" x14ac:dyDescent="0.2">
      <c r="A4515" s="10">
        <v>4454</v>
      </c>
      <c r="B4515" s="1832"/>
      <c r="D4515" s="2" t="str">
        <f t="shared" si="69"/>
        <v>OK</v>
      </c>
    </row>
    <row r="4516" spans="1:4" x14ac:dyDescent="0.2">
      <c r="A4516" s="10">
        <v>4455</v>
      </c>
      <c r="B4516" s="1832"/>
      <c r="D4516" s="2" t="str">
        <f t="shared" si="69"/>
        <v>OK</v>
      </c>
    </row>
    <row r="4517" spans="1:4" x14ac:dyDescent="0.2">
      <c r="A4517" s="10">
        <v>4456</v>
      </c>
      <c r="B4517" s="1832"/>
      <c r="D4517" s="2" t="str">
        <f t="shared" si="69"/>
        <v>OK</v>
      </c>
    </row>
    <row r="4518" spans="1:4" x14ac:dyDescent="0.2">
      <c r="A4518" s="10">
        <v>4457</v>
      </c>
      <c r="B4518" s="1832"/>
      <c r="D4518" s="2" t="str">
        <f t="shared" si="69"/>
        <v>OK</v>
      </c>
    </row>
    <row r="4519" spans="1:4" x14ac:dyDescent="0.2">
      <c r="A4519" s="10">
        <v>4458</v>
      </c>
      <c r="B4519" s="1832"/>
      <c r="D4519" s="2" t="str">
        <f t="shared" si="69"/>
        <v>OK</v>
      </c>
    </row>
    <row r="4520" spans="1:4" x14ac:dyDescent="0.2">
      <c r="A4520" s="10">
        <v>4459</v>
      </c>
      <c r="B4520" s="1832"/>
      <c r="D4520" s="2" t="str">
        <f t="shared" si="69"/>
        <v>OK</v>
      </c>
    </row>
    <row r="4521" spans="1:4" x14ac:dyDescent="0.2">
      <c r="A4521" s="10">
        <v>4460</v>
      </c>
      <c r="B4521" s="1832"/>
      <c r="D4521" s="2" t="str">
        <f t="shared" si="69"/>
        <v>OK</v>
      </c>
    </row>
    <row r="4522" spans="1:4" x14ac:dyDescent="0.2">
      <c r="A4522" s="10">
        <v>4461</v>
      </c>
      <c r="B4522" s="1832"/>
      <c r="D4522" s="2" t="str">
        <f t="shared" si="69"/>
        <v>OK</v>
      </c>
    </row>
    <row r="4523" spans="1:4" x14ac:dyDescent="0.2">
      <c r="A4523" s="10">
        <v>4462</v>
      </c>
      <c r="B4523" s="1832"/>
      <c r="D4523" s="2" t="str">
        <f t="shared" si="69"/>
        <v>OK</v>
      </c>
    </row>
    <row r="4524" spans="1:4" x14ac:dyDescent="0.2">
      <c r="A4524" s="10">
        <v>4463</v>
      </c>
      <c r="B4524" s="1832"/>
      <c r="D4524" s="2" t="str">
        <f t="shared" si="69"/>
        <v>OK</v>
      </c>
    </row>
    <row r="4525" spans="1:4" x14ac:dyDescent="0.2">
      <c r="A4525" s="10">
        <v>4464</v>
      </c>
      <c r="B4525" s="1832"/>
      <c r="D4525" s="2" t="str">
        <f t="shared" si="69"/>
        <v>OK</v>
      </c>
    </row>
    <row r="4526" spans="1:4" x14ac:dyDescent="0.2">
      <c r="A4526" s="10">
        <v>4465</v>
      </c>
      <c r="B4526" s="1832"/>
      <c r="D4526" s="2" t="str">
        <f t="shared" si="69"/>
        <v>OK</v>
      </c>
    </row>
    <row r="4527" spans="1:4" x14ac:dyDescent="0.2">
      <c r="A4527" s="10">
        <v>4466</v>
      </c>
      <c r="B4527" s="1832"/>
      <c r="D4527" s="2" t="str">
        <f t="shared" si="69"/>
        <v>OK</v>
      </c>
    </row>
    <row r="4528" spans="1:4" x14ac:dyDescent="0.2">
      <c r="A4528" s="10">
        <v>4467</v>
      </c>
      <c r="B4528" s="1832"/>
      <c r="D4528" s="2" t="str">
        <f t="shared" si="69"/>
        <v>OK</v>
      </c>
    </row>
    <row r="4529" spans="1:4" x14ac:dyDescent="0.2">
      <c r="A4529" s="10">
        <v>4468</v>
      </c>
      <c r="B4529" s="1832"/>
      <c r="D4529" s="2" t="str">
        <f t="shared" si="69"/>
        <v>OK</v>
      </c>
    </row>
    <row r="4530" spans="1:4" x14ac:dyDescent="0.2">
      <c r="A4530" s="10">
        <v>4469</v>
      </c>
      <c r="B4530" s="1832"/>
      <c r="D4530" s="2" t="str">
        <f t="shared" si="69"/>
        <v>OK</v>
      </c>
    </row>
    <row r="4531" spans="1:4" x14ac:dyDescent="0.2">
      <c r="A4531" s="10">
        <v>4470</v>
      </c>
      <c r="B4531" s="1832"/>
      <c r="D4531" s="2" t="str">
        <f t="shared" si="69"/>
        <v>OK</v>
      </c>
    </row>
    <row r="4532" spans="1:4" x14ac:dyDescent="0.2">
      <c r="A4532" s="10">
        <v>4471</v>
      </c>
      <c r="B4532" s="1832"/>
      <c r="D4532" s="2" t="str">
        <f t="shared" si="69"/>
        <v>OK</v>
      </c>
    </row>
    <row r="4533" spans="1:4" x14ac:dyDescent="0.2">
      <c r="A4533" s="10">
        <v>4472</v>
      </c>
      <c r="B4533" s="1832"/>
      <c r="D4533" s="2" t="str">
        <f t="shared" si="69"/>
        <v>OK</v>
      </c>
    </row>
    <row r="4534" spans="1:4" x14ac:dyDescent="0.2">
      <c r="A4534" s="10">
        <v>4473</v>
      </c>
      <c r="B4534" s="1832"/>
      <c r="D4534" s="2" t="str">
        <f t="shared" si="69"/>
        <v>OK</v>
      </c>
    </row>
    <row r="4535" spans="1:4" x14ac:dyDescent="0.2">
      <c r="A4535" s="10">
        <v>4474</v>
      </c>
      <c r="B4535" s="1832"/>
      <c r="D4535" s="2" t="str">
        <f t="shared" si="69"/>
        <v>OK</v>
      </c>
    </row>
    <row r="4536" spans="1:4" x14ac:dyDescent="0.2">
      <c r="A4536" s="10">
        <v>4475</v>
      </c>
      <c r="B4536" s="1832"/>
      <c r="D4536" s="2" t="str">
        <f t="shared" si="69"/>
        <v>OK</v>
      </c>
    </row>
    <row r="4537" spans="1:4" x14ac:dyDescent="0.2">
      <c r="A4537" s="10">
        <v>4476</v>
      </c>
      <c r="B4537" s="1832"/>
      <c r="D4537" s="2" t="str">
        <f t="shared" si="69"/>
        <v>OK</v>
      </c>
    </row>
    <row r="4538" spans="1:4" x14ac:dyDescent="0.2">
      <c r="A4538" s="10">
        <v>4477</v>
      </c>
      <c r="B4538" s="1832"/>
      <c r="D4538" s="2" t="str">
        <f t="shared" si="69"/>
        <v>OK</v>
      </c>
    </row>
    <row r="4539" spans="1:4" x14ac:dyDescent="0.2">
      <c r="A4539" s="10">
        <v>4478</v>
      </c>
      <c r="B4539" s="1832"/>
      <c r="D4539" s="2" t="str">
        <f t="shared" si="69"/>
        <v>OK</v>
      </c>
    </row>
    <row r="4540" spans="1:4" x14ac:dyDescent="0.2">
      <c r="A4540" s="10">
        <v>4479</v>
      </c>
      <c r="B4540" s="1832"/>
      <c r="D4540" s="2" t="str">
        <f t="shared" si="69"/>
        <v>OK</v>
      </c>
    </row>
    <row r="4541" spans="1:4" x14ac:dyDescent="0.2">
      <c r="A4541" s="10">
        <v>4480</v>
      </c>
      <c r="B4541" s="1832"/>
      <c r="D4541" s="2" t="str">
        <f t="shared" si="69"/>
        <v>OK</v>
      </c>
    </row>
    <row r="4542" spans="1:4" x14ac:dyDescent="0.2">
      <c r="A4542" s="10">
        <v>4481</v>
      </c>
      <c r="B4542" s="1832"/>
      <c r="D4542" s="2" t="str">
        <f t="shared" si="69"/>
        <v>OK</v>
      </c>
    </row>
    <row r="4543" spans="1:4" x14ac:dyDescent="0.2">
      <c r="A4543" s="10">
        <v>4482</v>
      </c>
      <c r="B4543" s="1832"/>
      <c r="D4543" s="2" t="str">
        <f t="shared" ref="D4543:D4606" si="70">IF(ISBLANK(B4543),"OK",IF(A4543-B4543=0,"OK","Error?"))</f>
        <v>OK</v>
      </c>
    </row>
    <row r="4544" spans="1:4" x14ac:dyDescent="0.2">
      <c r="A4544" s="10">
        <v>4483</v>
      </c>
      <c r="B4544" s="1832"/>
      <c r="D4544" s="2" t="str">
        <f t="shared" si="70"/>
        <v>OK</v>
      </c>
    </row>
    <row r="4545" spans="1:4" x14ac:dyDescent="0.2">
      <c r="A4545" s="10">
        <v>4484</v>
      </c>
      <c r="B4545" s="1832"/>
      <c r="D4545" s="2" t="str">
        <f t="shared" si="70"/>
        <v>OK</v>
      </c>
    </row>
    <row r="4546" spans="1:4" x14ac:dyDescent="0.2">
      <c r="A4546" s="10">
        <v>4485</v>
      </c>
      <c r="B4546" s="1832"/>
      <c r="D4546" s="2" t="str">
        <f t="shared" si="70"/>
        <v>OK</v>
      </c>
    </row>
    <row r="4547" spans="1:4" x14ac:dyDescent="0.2">
      <c r="A4547" s="10">
        <v>4486</v>
      </c>
      <c r="B4547" s="1832"/>
      <c r="D4547" s="2" t="str">
        <f t="shared" si="70"/>
        <v>OK</v>
      </c>
    </row>
    <row r="4548" spans="1:4" x14ac:dyDescent="0.2">
      <c r="A4548" s="10">
        <v>4487</v>
      </c>
      <c r="B4548" s="1832"/>
      <c r="D4548" s="2" t="str">
        <f t="shared" si="70"/>
        <v>OK</v>
      </c>
    </row>
    <row r="4549" spans="1:4" x14ac:dyDescent="0.2">
      <c r="A4549" s="10">
        <v>4488</v>
      </c>
      <c r="B4549" s="1832"/>
      <c r="D4549" s="2" t="str">
        <f t="shared" si="70"/>
        <v>OK</v>
      </c>
    </row>
    <row r="4550" spans="1:4" x14ac:dyDescent="0.2">
      <c r="A4550" s="10">
        <v>4489</v>
      </c>
      <c r="B4550" s="1832"/>
      <c r="D4550" s="2" t="str">
        <f t="shared" si="70"/>
        <v>OK</v>
      </c>
    </row>
    <row r="4551" spans="1:4" x14ac:dyDescent="0.2">
      <c r="A4551" s="10">
        <v>4490</v>
      </c>
      <c r="B4551" s="1832"/>
      <c r="D4551" s="2" t="str">
        <f t="shared" si="70"/>
        <v>OK</v>
      </c>
    </row>
    <row r="4552" spans="1:4" x14ac:dyDescent="0.2">
      <c r="A4552" s="10">
        <v>4491</v>
      </c>
      <c r="B4552" s="1832"/>
      <c r="D4552" s="2" t="str">
        <f t="shared" si="70"/>
        <v>OK</v>
      </c>
    </row>
    <row r="4553" spans="1:4" x14ac:dyDescent="0.2">
      <c r="A4553" s="10">
        <v>4492</v>
      </c>
      <c r="B4553" s="1832"/>
      <c r="D4553" s="2" t="str">
        <f t="shared" si="70"/>
        <v>OK</v>
      </c>
    </row>
    <row r="4554" spans="1:4" x14ac:dyDescent="0.2">
      <c r="A4554" s="10">
        <v>4493</v>
      </c>
      <c r="B4554" s="1832"/>
      <c r="D4554" s="2" t="str">
        <f t="shared" si="70"/>
        <v>OK</v>
      </c>
    </row>
    <row r="4555" spans="1:4" x14ac:dyDescent="0.2">
      <c r="A4555" s="10">
        <v>4494</v>
      </c>
      <c r="B4555" s="1832"/>
      <c r="D4555" s="2" t="str">
        <f t="shared" si="70"/>
        <v>OK</v>
      </c>
    </row>
    <row r="4556" spans="1:4" x14ac:dyDescent="0.2">
      <c r="A4556" s="10">
        <v>4495</v>
      </c>
      <c r="B4556" s="1832"/>
      <c r="D4556" s="2" t="str">
        <f t="shared" si="70"/>
        <v>OK</v>
      </c>
    </row>
    <row r="4557" spans="1:4" x14ac:dyDescent="0.2">
      <c r="A4557" s="10">
        <v>4496</v>
      </c>
      <c r="B4557" s="1832"/>
      <c r="D4557" s="2" t="str">
        <f t="shared" si="70"/>
        <v>OK</v>
      </c>
    </row>
    <row r="4558" spans="1:4" x14ac:dyDescent="0.2">
      <c r="A4558" s="10">
        <v>4497</v>
      </c>
      <c r="B4558" s="1832"/>
      <c r="D4558" s="2" t="str">
        <f t="shared" si="70"/>
        <v>OK</v>
      </c>
    </row>
    <row r="4559" spans="1:4" x14ac:dyDescent="0.2">
      <c r="A4559" s="10">
        <v>4498</v>
      </c>
      <c r="B4559" s="1832"/>
      <c r="D4559" s="2" t="str">
        <f t="shared" si="70"/>
        <v>OK</v>
      </c>
    </row>
    <row r="4560" spans="1:4" x14ac:dyDescent="0.2">
      <c r="A4560" s="10">
        <v>4499</v>
      </c>
      <c r="B4560" s="1832"/>
      <c r="D4560" s="2" t="str">
        <f t="shared" si="70"/>
        <v>OK</v>
      </c>
    </row>
    <row r="4561" spans="1:4" x14ac:dyDescent="0.2">
      <c r="A4561" s="10">
        <v>4500</v>
      </c>
      <c r="B4561" s="1832"/>
      <c r="D4561" s="2" t="str">
        <f t="shared" si="70"/>
        <v>OK</v>
      </c>
    </row>
    <row r="4562" spans="1:4" x14ac:dyDescent="0.2">
      <c r="A4562" s="10">
        <v>4501</v>
      </c>
      <c r="B4562" s="1832"/>
      <c r="D4562" s="2" t="str">
        <f t="shared" si="70"/>
        <v>OK</v>
      </c>
    </row>
    <row r="4563" spans="1:4" x14ac:dyDescent="0.2">
      <c r="A4563" s="10">
        <v>4502</v>
      </c>
      <c r="B4563" s="1832"/>
      <c r="D4563" s="2" t="str">
        <f t="shared" si="70"/>
        <v>OK</v>
      </c>
    </row>
    <row r="4564" spans="1:4" x14ac:dyDescent="0.2">
      <c r="A4564" s="10">
        <v>4503</v>
      </c>
      <c r="B4564" s="1832"/>
      <c r="D4564" s="2" t="str">
        <f t="shared" si="70"/>
        <v>OK</v>
      </c>
    </row>
    <row r="4565" spans="1:4" x14ac:dyDescent="0.2">
      <c r="A4565" s="10">
        <v>4504</v>
      </c>
      <c r="B4565" s="1832"/>
      <c r="D4565" s="2" t="str">
        <f t="shared" si="70"/>
        <v>OK</v>
      </c>
    </row>
    <row r="4566" spans="1:4" x14ac:dyDescent="0.2">
      <c r="A4566" s="10">
        <v>4505</v>
      </c>
      <c r="B4566" s="1832"/>
      <c r="D4566" s="2" t="str">
        <f t="shared" si="70"/>
        <v>OK</v>
      </c>
    </row>
    <row r="4567" spans="1:4" x14ac:dyDescent="0.2">
      <c r="A4567" s="10">
        <v>4506</v>
      </c>
      <c r="B4567" s="1832"/>
      <c r="D4567" s="2" t="str">
        <f t="shared" si="70"/>
        <v>OK</v>
      </c>
    </row>
    <row r="4568" spans="1:4" x14ac:dyDescent="0.2">
      <c r="A4568" s="10">
        <v>4507</v>
      </c>
      <c r="B4568" s="1832"/>
      <c r="D4568" s="2" t="str">
        <f t="shared" si="70"/>
        <v>OK</v>
      </c>
    </row>
    <row r="4569" spans="1:4" x14ac:dyDescent="0.2">
      <c r="A4569" s="10">
        <v>4508</v>
      </c>
      <c r="B4569" s="1832"/>
      <c r="D4569" s="2" t="str">
        <f t="shared" si="70"/>
        <v>OK</v>
      </c>
    </row>
    <row r="4570" spans="1:4" x14ac:dyDescent="0.2">
      <c r="A4570" s="10">
        <v>4509</v>
      </c>
      <c r="B4570" s="1832"/>
      <c r="D4570" s="2" t="str">
        <f t="shared" si="70"/>
        <v>OK</v>
      </c>
    </row>
    <row r="4571" spans="1:4" x14ac:dyDescent="0.2">
      <c r="A4571" s="10">
        <v>4510</v>
      </c>
      <c r="B4571" s="1832"/>
      <c r="D4571" s="2" t="str">
        <f t="shared" si="70"/>
        <v>OK</v>
      </c>
    </row>
    <row r="4572" spans="1:4" x14ac:dyDescent="0.2">
      <c r="A4572" s="10">
        <v>4511</v>
      </c>
      <c r="B4572" s="1832"/>
      <c r="D4572" s="2" t="str">
        <f t="shared" si="70"/>
        <v>OK</v>
      </c>
    </row>
    <row r="4573" spans="1:4" x14ac:dyDescent="0.2">
      <c r="A4573" s="10">
        <v>4512</v>
      </c>
      <c r="B4573" s="1832"/>
      <c r="D4573" s="2" t="str">
        <f t="shared" si="70"/>
        <v>OK</v>
      </c>
    </row>
    <row r="4574" spans="1:4" x14ac:dyDescent="0.2">
      <c r="A4574" s="10">
        <v>4513</v>
      </c>
      <c r="B4574" s="1832"/>
      <c r="D4574" s="2" t="str">
        <f t="shared" si="70"/>
        <v>OK</v>
      </c>
    </row>
    <row r="4575" spans="1:4" x14ac:dyDescent="0.2">
      <c r="A4575" s="10">
        <v>4514</v>
      </c>
      <c r="B4575" s="1832"/>
      <c r="D4575" s="2" t="str">
        <f t="shared" si="70"/>
        <v>OK</v>
      </c>
    </row>
    <row r="4576" spans="1:4" x14ac:dyDescent="0.2">
      <c r="A4576" s="10">
        <v>4515</v>
      </c>
      <c r="B4576" s="1832"/>
      <c r="D4576" s="2" t="str">
        <f t="shared" si="70"/>
        <v>OK</v>
      </c>
    </row>
    <row r="4577" spans="1:4" x14ac:dyDescent="0.2">
      <c r="A4577" s="10">
        <v>4516</v>
      </c>
      <c r="B4577" s="1832"/>
      <c r="D4577" s="2" t="str">
        <f t="shared" si="70"/>
        <v>OK</v>
      </c>
    </row>
    <row r="4578" spans="1:4" x14ac:dyDescent="0.2">
      <c r="A4578" s="10">
        <v>4517</v>
      </c>
      <c r="B4578" s="1832"/>
      <c r="D4578" s="2" t="str">
        <f t="shared" si="70"/>
        <v>OK</v>
      </c>
    </row>
    <row r="4579" spans="1:4" x14ac:dyDescent="0.2">
      <c r="A4579" s="10">
        <v>4518</v>
      </c>
      <c r="B4579" s="1832"/>
      <c r="D4579" s="2" t="str">
        <f t="shared" si="70"/>
        <v>OK</v>
      </c>
    </row>
    <row r="4580" spans="1:4" x14ac:dyDescent="0.2">
      <c r="A4580" s="10">
        <v>4519</v>
      </c>
      <c r="B4580" s="1832"/>
      <c r="D4580" s="2" t="str">
        <f t="shared" si="70"/>
        <v>OK</v>
      </c>
    </row>
    <row r="4581" spans="1:4" x14ac:dyDescent="0.2">
      <c r="A4581" s="10">
        <v>4520</v>
      </c>
      <c r="B4581" s="1832"/>
      <c r="D4581" s="2" t="str">
        <f t="shared" si="70"/>
        <v>OK</v>
      </c>
    </row>
    <row r="4582" spans="1:4" x14ac:dyDescent="0.2">
      <c r="A4582" s="10">
        <v>4521</v>
      </c>
      <c r="B4582" s="1832"/>
      <c r="D4582" s="2" t="str">
        <f t="shared" si="70"/>
        <v>OK</v>
      </c>
    </row>
    <row r="4583" spans="1:4" x14ac:dyDescent="0.2">
      <c r="A4583" s="10">
        <v>4522</v>
      </c>
      <c r="B4583" s="1832"/>
      <c r="D4583" s="2" t="str">
        <f t="shared" si="70"/>
        <v>OK</v>
      </c>
    </row>
    <row r="4584" spans="1:4" x14ac:dyDescent="0.2">
      <c r="A4584" s="10">
        <v>4523</v>
      </c>
      <c r="B4584" s="1832"/>
      <c r="D4584" s="2" t="str">
        <f t="shared" si="70"/>
        <v>OK</v>
      </c>
    </row>
    <row r="4585" spans="1:4" x14ac:dyDescent="0.2">
      <c r="A4585" s="10">
        <v>4524</v>
      </c>
      <c r="B4585" s="1832"/>
      <c r="D4585" s="2" t="str">
        <f t="shared" si="70"/>
        <v>OK</v>
      </c>
    </row>
    <row r="4586" spans="1:4" x14ac:dyDescent="0.2">
      <c r="A4586" s="10">
        <v>4525</v>
      </c>
      <c r="B4586" s="1832"/>
      <c r="D4586" s="2" t="str">
        <f t="shared" si="70"/>
        <v>OK</v>
      </c>
    </row>
    <row r="4587" spans="1:4" x14ac:dyDescent="0.2">
      <c r="A4587" s="10">
        <v>4526</v>
      </c>
      <c r="B4587" s="1832"/>
      <c r="D4587" s="2" t="str">
        <f t="shared" si="70"/>
        <v>OK</v>
      </c>
    </row>
    <row r="4588" spans="1:4" x14ac:dyDescent="0.2">
      <c r="A4588" s="10">
        <v>4527</v>
      </c>
      <c r="B4588" s="1832"/>
      <c r="D4588" s="2" t="str">
        <f t="shared" si="70"/>
        <v>OK</v>
      </c>
    </row>
    <row r="4589" spans="1:4" x14ac:dyDescent="0.2">
      <c r="A4589" s="10">
        <v>4528</v>
      </c>
      <c r="B4589" s="1832"/>
      <c r="D4589" s="2" t="str">
        <f t="shared" si="70"/>
        <v>OK</v>
      </c>
    </row>
    <row r="4590" spans="1:4" x14ac:dyDescent="0.2">
      <c r="A4590" s="10">
        <v>4529</v>
      </c>
      <c r="B4590" s="1832"/>
      <c r="D4590" s="2" t="str">
        <f t="shared" si="70"/>
        <v>OK</v>
      </c>
    </row>
    <row r="4591" spans="1:4" x14ac:dyDescent="0.2">
      <c r="A4591" s="10">
        <v>4530</v>
      </c>
      <c r="B4591" s="1832"/>
      <c r="D4591" s="2" t="str">
        <f t="shared" si="70"/>
        <v>OK</v>
      </c>
    </row>
    <row r="4592" spans="1:4" x14ac:dyDescent="0.2">
      <c r="A4592" s="10">
        <v>4531</v>
      </c>
      <c r="B4592" s="1832"/>
      <c r="D4592" s="2" t="str">
        <f t="shared" si="70"/>
        <v>OK</v>
      </c>
    </row>
    <row r="4593" spans="1:4" x14ac:dyDescent="0.2">
      <c r="A4593" s="10">
        <v>4532</v>
      </c>
      <c r="B4593" s="1832"/>
      <c r="D4593" s="2" t="str">
        <f t="shared" si="70"/>
        <v>OK</v>
      </c>
    </row>
    <row r="4594" spans="1:4" x14ac:dyDescent="0.2">
      <c r="A4594" s="10">
        <v>4533</v>
      </c>
      <c r="B4594" s="1832"/>
      <c r="D4594" s="2" t="str">
        <f t="shared" si="70"/>
        <v>OK</v>
      </c>
    </row>
    <row r="4595" spans="1:4" x14ac:dyDescent="0.2">
      <c r="A4595" s="10">
        <v>4534</v>
      </c>
      <c r="B4595" s="1832"/>
      <c r="D4595" s="2" t="str">
        <f t="shared" si="70"/>
        <v>OK</v>
      </c>
    </row>
    <row r="4596" spans="1:4" x14ac:dyDescent="0.2">
      <c r="A4596" s="10">
        <v>4535</v>
      </c>
      <c r="B4596" s="1832"/>
      <c r="D4596" s="2" t="str">
        <f t="shared" si="70"/>
        <v>OK</v>
      </c>
    </row>
    <row r="4597" spans="1:4" x14ac:dyDescent="0.2">
      <c r="A4597" s="10">
        <v>4536</v>
      </c>
      <c r="B4597" s="1832"/>
      <c r="D4597" s="2" t="str">
        <f t="shared" si="70"/>
        <v>OK</v>
      </c>
    </row>
    <row r="4598" spans="1:4" x14ac:dyDescent="0.2">
      <c r="A4598" s="10">
        <v>4537</v>
      </c>
      <c r="B4598" s="1832"/>
      <c r="D4598" s="2" t="str">
        <f t="shared" si="70"/>
        <v>OK</v>
      </c>
    </row>
    <row r="4599" spans="1:4" x14ac:dyDescent="0.2">
      <c r="A4599" s="10">
        <v>4538</v>
      </c>
      <c r="B4599" s="1832"/>
      <c r="D4599" s="2" t="str">
        <f t="shared" si="70"/>
        <v>OK</v>
      </c>
    </row>
    <row r="4600" spans="1:4" x14ac:dyDescent="0.2">
      <c r="A4600" s="10">
        <v>4539</v>
      </c>
      <c r="B4600" s="1832"/>
      <c r="D4600" s="2" t="str">
        <f t="shared" si="70"/>
        <v>OK</v>
      </c>
    </row>
    <row r="4601" spans="1:4" x14ac:dyDescent="0.2">
      <c r="A4601" s="10">
        <v>4540</v>
      </c>
      <c r="B4601" s="1832"/>
      <c r="D4601" s="2" t="str">
        <f t="shared" si="70"/>
        <v>OK</v>
      </c>
    </row>
    <row r="4602" spans="1:4" x14ac:dyDescent="0.2">
      <c r="A4602" s="10">
        <v>4541</v>
      </c>
      <c r="B4602" s="1832"/>
      <c r="D4602" s="2" t="str">
        <f t="shared" si="70"/>
        <v>OK</v>
      </c>
    </row>
    <row r="4603" spans="1:4" x14ac:dyDescent="0.2">
      <c r="A4603" s="10">
        <v>4542</v>
      </c>
      <c r="B4603" s="1832"/>
      <c r="D4603" s="2" t="str">
        <f t="shared" si="70"/>
        <v>OK</v>
      </c>
    </row>
    <row r="4604" spans="1:4" x14ac:dyDescent="0.2">
      <c r="A4604" s="10">
        <v>4543</v>
      </c>
      <c r="B4604" s="1832"/>
      <c r="D4604" s="2" t="str">
        <f t="shared" si="70"/>
        <v>OK</v>
      </c>
    </row>
    <row r="4605" spans="1:4" x14ac:dyDescent="0.2">
      <c r="A4605" s="10">
        <v>4544</v>
      </c>
      <c r="B4605" s="1832"/>
      <c r="D4605" s="2" t="str">
        <f t="shared" si="70"/>
        <v>OK</v>
      </c>
    </row>
    <row r="4606" spans="1:4" x14ac:dyDescent="0.2">
      <c r="A4606" s="10">
        <v>4545</v>
      </c>
      <c r="B4606" s="1832"/>
      <c r="D4606" s="2" t="str">
        <f t="shared" si="70"/>
        <v>OK</v>
      </c>
    </row>
    <row r="4607" spans="1:4" x14ac:dyDescent="0.2">
      <c r="A4607" s="10">
        <v>4546</v>
      </c>
      <c r="B4607" s="1832"/>
      <c r="D4607" s="2" t="str">
        <f t="shared" ref="D4607:D4670" si="71">IF(ISBLANK(B4607),"OK",IF(A4607-B4607=0,"OK","Error?"))</f>
        <v>OK</v>
      </c>
    </row>
    <row r="4608" spans="1:4" x14ac:dyDescent="0.2">
      <c r="A4608" s="10">
        <v>4547</v>
      </c>
      <c r="B4608" s="1832"/>
      <c r="D4608" s="2" t="str">
        <f t="shared" si="71"/>
        <v>OK</v>
      </c>
    </row>
    <row r="4609" spans="1:4" x14ac:dyDescent="0.2">
      <c r="A4609" s="10">
        <v>4548</v>
      </c>
      <c r="B4609" s="1832"/>
      <c r="D4609" s="2" t="str">
        <f t="shared" si="71"/>
        <v>OK</v>
      </c>
    </row>
    <row r="4610" spans="1:4" x14ac:dyDescent="0.2">
      <c r="A4610" s="10">
        <v>4549</v>
      </c>
      <c r="B4610" s="1832"/>
      <c r="D4610" s="2" t="str">
        <f t="shared" si="71"/>
        <v>OK</v>
      </c>
    </row>
    <row r="4611" spans="1:4" x14ac:dyDescent="0.2">
      <c r="A4611" s="10">
        <v>4550</v>
      </c>
      <c r="B4611" s="1832"/>
      <c r="D4611" s="2" t="str">
        <f t="shared" si="71"/>
        <v>OK</v>
      </c>
    </row>
    <row r="4612" spans="1:4" x14ac:dyDescent="0.2">
      <c r="A4612" s="10">
        <v>4551</v>
      </c>
      <c r="B4612" s="1832"/>
      <c r="D4612" s="2" t="str">
        <f t="shared" si="71"/>
        <v>OK</v>
      </c>
    </row>
    <row r="4613" spans="1:4" x14ac:dyDescent="0.2">
      <c r="A4613" s="10">
        <v>4552</v>
      </c>
      <c r="B4613" s="1832"/>
      <c r="D4613" s="2" t="str">
        <f t="shared" si="71"/>
        <v>OK</v>
      </c>
    </row>
    <row r="4614" spans="1:4" x14ac:dyDescent="0.2">
      <c r="A4614" s="10">
        <v>4553</v>
      </c>
      <c r="B4614" s="1832"/>
      <c r="D4614" s="2" t="str">
        <f t="shared" si="71"/>
        <v>OK</v>
      </c>
    </row>
    <row r="4615" spans="1:4" x14ac:dyDescent="0.2">
      <c r="A4615" s="10">
        <v>4554</v>
      </c>
      <c r="B4615" s="1832"/>
      <c r="D4615" s="2" t="str">
        <f t="shared" si="71"/>
        <v>OK</v>
      </c>
    </row>
    <row r="4616" spans="1:4" x14ac:dyDescent="0.2">
      <c r="A4616" s="10">
        <v>4555</v>
      </c>
      <c r="B4616" s="1832"/>
      <c r="D4616" s="2" t="str">
        <f t="shared" si="71"/>
        <v>OK</v>
      </c>
    </row>
    <row r="4617" spans="1:4" x14ac:dyDescent="0.2">
      <c r="A4617" s="10">
        <v>4556</v>
      </c>
      <c r="B4617" s="1832"/>
      <c r="D4617" s="2" t="str">
        <f t="shared" si="71"/>
        <v>OK</v>
      </c>
    </row>
    <row r="4618" spans="1:4" x14ac:dyDescent="0.2">
      <c r="A4618" s="10">
        <v>4557</v>
      </c>
      <c r="B4618" s="1832"/>
      <c r="D4618" s="2" t="str">
        <f t="shared" si="71"/>
        <v>OK</v>
      </c>
    </row>
    <row r="4619" spans="1:4" x14ac:dyDescent="0.2">
      <c r="A4619" s="10">
        <v>4558</v>
      </c>
      <c r="B4619" s="1832"/>
      <c r="D4619" s="2" t="str">
        <f t="shared" si="71"/>
        <v>OK</v>
      </c>
    </row>
    <row r="4620" spans="1:4" x14ac:dyDescent="0.2">
      <c r="A4620" s="10">
        <v>4559</v>
      </c>
      <c r="B4620" s="1832"/>
      <c r="D4620" s="2" t="str">
        <f t="shared" si="71"/>
        <v>OK</v>
      </c>
    </row>
    <row r="4621" spans="1:4" x14ac:dyDescent="0.2">
      <c r="A4621" s="10">
        <v>4560</v>
      </c>
      <c r="B4621" s="1832"/>
      <c r="D4621" s="2" t="str">
        <f t="shared" si="71"/>
        <v>OK</v>
      </c>
    </row>
    <row r="4622" spans="1:4" x14ac:dyDescent="0.2">
      <c r="A4622" s="10">
        <v>4561</v>
      </c>
      <c r="B4622" s="1832"/>
      <c r="D4622" s="2" t="str">
        <f t="shared" si="71"/>
        <v>OK</v>
      </c>
    </row>
    <row r="4623" spans="1:4" x14ac:dyDescent="0.2">
      <c r="A4623" s="10">
        <v>4562</v>
      </c>
      <c r="B4623" s="1832"/>
      <c r="D4623" s="2" t="str">
        <f t="shared" si="71"/>
        <v>OK</v>
      </c>
    </row>
    <row r="4624" spans="1:4" x14ac:dyDescent="0.2">
      <c r="A4624" s="10">
        <v>4563</v>
      </c>
      <c r="B4624" s="1832"/>
      <c r="D4624" s="2" t="str">
        <f t="shared" si="71"/>
        <v>OK</v>
      </c>
    </row>
    <row r="4625" spans="1:4" x14ac:dyDescent="0.2">
      <c r="A4625" s="10">
        <v>4564</v>
      </c>
      <c r="B4625" s="1832"/>
      <c r="D4625" s="2" t="str">
        <f t="shared" si="71"/>
        <v>OK</v>
      </c>
    </row>
    <row r="4626" spans="1:4" x14ac:dyDescent="0.2">
      <c r="A4626" s="10">
        <v>4565</v>
      </c>
      <c r="B4626" s="1832"/>
      <c r="D4626" s="2" t="str">
        <f t="shared" si="71"/>
        <v>OK</v>
      </c>
    </row>
    <row r="4627" spans="1:4" x14ac:dyDescent="0.2">
      <c r="A4627" s="10">
        <v>4566</v>
      </c>
      <c r="B4627" s="1832"/>
      <c r="D4627" s="2" t="str">
        <f t="shared" si="71"/>
        <v>OK</v>
      </c>
    </row>
    <row r="4628" spans="1:4" x14ac:dyDescent="0.2">
      <c r="A4628" s="10">
        <v>4567</v>
      </c>
      <c r="B4628" s="1832"/>
      <c r="D4628" s="2" t="str">
        <f t="shared" si="71"/>
        <v>OK</v>
      </c>
    </row>
    <row r="4629" spans="1:4" x14ac:dyDescent="0.2">
      <c r="A4629" s="10">
        <v>4568</v>
      </c>
      <c r="B4629" s="1832"/>
      <c r="D4629" s="2" t="str">
        <f t="shared" si="71"/>
        <v>OK</v>
      </c>
    </row>
    <row r="4630" spans="1:4" x14ac:dyDescent="0.2">
      <c r="A4630" s="10">
        <v>4569</v>
      </c>
      <c r="B4630" s="1832"/>
      <c r="D4630" s="2" t="str">
        <f t="shared" si="71"/>
        <v>OK</v>
      </c>
    </row>
    <row r="4631" spans="1:4" x14ac:dyDescent="0.2">
      <c r="A4631" s="10">
        <v>4570</v>
      </c>
      <c r="B4631" s="1832"/>
      <c r="D4631" s="2" t="str">
        <f t="shared" si="71"/>
        <v>OK</v>
      </c>
    </row>
    <row r="4632" spans="1:4" x14ac:dyDescent="0.2">
      <c r="A4632" s="10">
        <v>4571</v>
      </c>
      <c r="B4632" s="1832"/>
      <c r="D4632" s="2" t="str">
        <f t="shared" si="71"/>
        <v>OK</v>
      </c>
    </row>
    <row r="4633" spans="1:4" x14ac:dyDescent="0.2">
      <c r="A4633" s="10">
        <v>4572</v>
      </c>
      <c r="B4633" s="1832"/>
      <c r="D4633" s="2" t="str">
        <f t="shared" si="71"/>
        <v>OK</v>
      </c>
    </row>
    <row r="4634" spans="1:4" x14ac:dyDescent="0.2">
      <c r="A4634" s="10">
        <v>4573</v>
      </c>
      <c r="B4634" s="1832"/>
      <c r="D4634" s="2" t="str">
        <f t="shared" si="71"/>
        <v>OK</v>
      </c>
    </row>
    <row r="4635" spans="1:4" x14ac:dyDescent="0.2">
      <c r="A4635" s="10">
        <v>4574</v>
      </c>
      <c r="B4635" s="1832"/>
      <c r="D4635" s="2" t="str">
        <f t="shared" si="71"/>
        <v>OK</v>
      </c>
    </row>
    <row r="4636" spans="1:4" x14ac:dyDescent="0.2">
      <c r="A4636" s="10">
        <v>4575</v>
      </c>
      <c r="B4636" s="1832"/>
      <c r="D4636" s="2" t="str">
        <f t="shared" si="71"/>
        <v>OK</v>
      </c>
    </row>
    <row r="4637" spans="1:4" x14ac:dyDescent="0.2">
      <c r="A4637" s="10">
        <v>4576</v>
      </c>
      <c r="B4637" s="1832"/>
      <c r="D4637" s="2" t="str">
        <f t="shared" si="71"/>
        <v>OK</v>
      </c>
    </row>
    <row r="4638" spans="1:4" x14ac:dyDescent="0.2">
      <c r="A4638" s="10">
        <v>4577</v>
      </c>
      <c r="B4638" s="1832"/>
      <c r="D4638" s="2" t="str">
        <f t="shared" si="71"/>
        <v>OK</v>
      </c>
    </row>
    <row r="4639" spans="1:4" x14ac:dyDescent="0.2">
      <c r="A4639" s="10">
        <v>4578</v>
      </c>
      <c r="B4639" s="1832"/>
      <c r="D4639" s="2" t="str">
        <f t="shared" si="71"/>
        <v>OK</v>
      </c>
    </row>
    <row r="4640" spans="1:4" x14ac:dyDescent="0.2">
      <c r="A4640" s="10">
        <v>4579</v>
      </c>
      <c r="B4640" s="1832"/>
      <c r="D4640" s="2" t="str">
        <f t="shared" si="71"/>
        <v>OK</v>
      </c>
    </row>
    <row r="4641" spans="1:4" x14ac:dyDescent="0.2">
      <c r="A4641" s="10">
        <v>4580</v>
      </c>
      <c r="B4641" s="1832"/>
      <c r="D4641" s="2" t="str">
        <f t="shared" si="71"/>
        <v>OK</v>
      </c>
    </row>
    <row r="4642" spans="1:4" x14ac:dyDescent="0.2">
      <c r="A4642" s="10">
        <v>4581</v>
      </c>
      <c r="B4642" s="1832"/>
      <c r="D4642" s="2" t="str">
        <f t="shared" si="71"/>
        <v>OK</v>
      </c>
    </row>
    <row r="4643" spans="1:4" x14ac:dyDescent="0.2">
      <c r="A4643" s="10">
        <v>4582</v>
      </c>
      <c r="B4643" s="1832"/>
      <c r="D4643" s="2" t="str">
        <f t="shared" si="71"/>
        <v>OK</v>
      </c>
    </row>
    <row r="4644" spans="1:4" x14ac:dyDescent="0.2">
      <c r="A4644" s="10">
        <v>4583</v>
      </c>
      <c r="B4644" s="1832"/>
      <c r="D4644" s="2" t="str">
        <f t="shared" si="71"/>
        <v>OK</v>
      </c>
    </row>
    <row r="4645" spans="1:4" x14ac:dyDescent="0.2">
      <c r="A4645" s="10">
        <v>4584</v>
      </c>
      <c r="B4645" s="1832"/>
      <c r="D4645" s="2" t="str">
        <f t="shared" si="71"/>
        <v>OK</v>
      </c>
    </row>
    <row r="4646" spans="1:4" x14ac:dyDescent="0.2">
      <c r="A4646" s="10">
        <v>4585</v>
      </c>
      <c r="B4646" s="1832"/>
      <c r="D4646" s="2" t="str">
        <f t="shared" si="71"/>
        <v>OK</v>
      </c>
    </row>
    <row r="4647" spans="1:4" x14ac:dyDescent="0.2">
      <c r="A4647" s="10">
        <v>4586</v>
      </c>
      <c r="B4647" s="1832"/>
      <c r="D4647" s="2" t="str">
        <f t="shared" si="71"/>
        <v>OK</v>
      </c>
    </row>
    <row r="4648" spans="1:4" x14ac:dyDescent="0.2">
      <c r="A4648" s="10">
        <v>4587</v>
      </c>
      <c r="B4648" s="1832"/>
      <c r="D4648" s="2" t="str">
        <f t="shared" si="71"/>
        <v>OK</v>
      </c>
    </row>
    <row r="4649" spans="1:4" x14ac:dyDescent="0.2">
      <c r="A4649" s="10">
        <v>4588</v>
      </c>
      <c r="B4649" s="1832"/>
      <c r="D4649" s="2" t="str">
        <f t="shared" si="71"/>
        <v>OK</v>
      </c>
    </row>
    <row r="4650" spans="1:4" x14ac:dyDescent="0.2">
      <c r="A4650" s="10">
        <v>4589</v>
      </c>
      <c r="B4650" s="1832"/>
      <c r="D4650" s="2" t="str">
        <f t="shared" si="71"/>
        <v>OK</v>
      </c>
    </row>
    <row r="4651" spans="1:4" x14ac:dyDescent="0.2">
      <c r="A4651" s="10">
        <v>4590</v>
      </c>
      <c r="B4651" s="1832"/>
      <c r="D4651" s="2" t="str">
        <f t="shared" si="71"/>
        <v>OK</v>
      </c>
    </row>
    <row r="4652" spans="1:4" x14ac:dyDescent="0.2">
      <c r="A4652" s="10">
        <v>4591</v>
      </c>
      <c r="B4652" s="1832"/>
      <c r="D4652" s="2" t="str">
        <f t="shared" si="71"/>
        <v>OK</v>
      </c>
    </row>
    <row r="4653" spans="1:4" x14ac:dyDescent="0.2">
      <c r="A4653" s="10">
        <v>4592</v>
      </c>
      <c r="B4653" s="1832"/>
      <c r="D4653" s="2" t="str">
        <f t="shared" si="71"/>
        <v>OK</v>
      </c>
    </row>
    <row r="4654" spans="1:4" x14ac:dyDescent="0.2">
      <c r="A4654" s="10">
        <v>4593</v>
      </c>
      <c r="B4654" s="1832"/>
      <c r="D4654" s="2" t="str">
        <f t="shared" si="71"/>
        <v>OK</v>
      </c>
    </row>
    <row r="4655" spans="1:4" x14ac:dyDescent="0.2">
      <c r="A4655" s="10">
        <v>4594</v>
      </c>
      <c r="B4655" s="1832"/>
      <c r="D4655" s="2" t="str">
        <f t="shared" si="71"/>
        <v>OK</v>
      </c>
    </row>
    <row r="4656" spans="1:4" x14ac:dyDescent="0.2">
      <c r="A4656" s="10">
        <v>4595</v>
      </c>
      <c r="B4656" s="1832"/>
      <c r="D4656" s="2" t="str">
        <f t="shared" si="71"/>
        <v>OK</v>
      </c>
    </row>
    <row r="4657" spans="1:4" x14ac:dyDescent="0.2">
      <c r="A4657" s="10">
        <v>4596</v>
      </c>
      <c r="B4657" s="1832"/>
      <c r="D4657" s="2" t="str">
        <f t="shared" si="71"/>
        <v>OK</v>
      </c>
    </row>
    <row r="4658" spans="1:4" x14ac:dyDescent="0.2">
      <c r="A4658" s="10">
        <v>4597</v>
      </c>
      <c r="B4658" s="1832"/>
      <c r="D4658" s="2" t="str">
        <f t="shared" si="71"/>
        <v>OK</v>
      </c>
    </row>
    <row r="4659" spans="1:4" x14ac:dyDescent="0.2">
      <c r="A4659" s="10">
        <v>4598</v>
      </c>
      <c r="B4659" s="1832"/>
      <c r="D4659" s="2" t="str">
        <f t="shared" si="71"/>
        <v>OK</v>
      </c>
    </row>
    <row r="4660" spans="1:4" x14ac:dyDescent="0.2">
      <c r="A4660" s="10">
        <v>4599</v>
      </c>
      <c r="B4660" s="1832"/>
      <c r="D4660" s="2" t="str">
        <f t="shared" si="71"/>
        <v>OK</v>
      </c>
    </row>
    <row r="4661" spans="1:4" x14ac:dyDescent="0.2">
      <c r="A4661" s="10">
        <v>4600</v>
      </c>
      <c r="B4661" s="1832"/>
      <c r="D4661" s="2" t="str">
        <f t="shared" si="71"/>
        <v>OK</v>
      </c>
    </row>
    <row r="4662" spans="1:4" x14ac:dyDescent="0.2">
      <c r="A4662" s="10">
        <v>4601</v>
      </c>
      <c r="B4662" s="1832"/>
      <c r="D4662" s="2" t="str">
        <f t="shared" si="71"/>
        <v>OK</v>
      </c>
    </row>
    <row r="4663" spans="1:4" x14ac:dyDescent="0.2">
      <c r="A4663" s="10">
        <v>4602</v>
      </c>
      <c r="B4663" s="1832"/>
      <c r="D4663" s="2" t="str">
        <f t="shared" si="71"/>
        <v>OK</v>
      </c>
    </row>
    <row r="4664" spans="1:4" x14ac:dyDescent="0.2">
      <c r="A4664" s="10">
        <v>4603</v>
      </c>
      <c r="B4664" s="1832"/>
      <c r="D4664" s="2" t="str">
        <f t="shared" si="71"/>
        <v>OK</v>
      </c>
    </row>
    <row r="4665" spans="1:4" x14ac:dyDescent="0.2">
      <c r="A4665" s="10">
        <v>4604</v>
      </c>
      <c r="B4665" s="1832"/>
      <c r="D4665" s="2" t="str">
        <f t="shared" si="71"/>
        <v>OK</v>
      </c>
    </row>
    <row r="4666" spans="1:4" x14ac:dyDescent="0.2">
      <c r="A4666" s="10">
        <v>4605</v>
      </c>
      <c r="B4666" s="1832"/>
      <c r="D4666" s="2" t="str">
        <f t="shared" si="71"/>
        <v>OK</v>
      </c>
    </row>
    <row r="4667" spans="1:4" x14ac:dyDescent="0.2">
      <c r="A4667" s="10">
        <v>4606</v>
      </c>
      <c r="B4667" s="1832"/>
      <c r="D4667" s="2" t="str">
        <f t="shared" si="71"/>
        <v>OK</v>
      </c>
    </row>
    <row r="4668" spans="1:4" x14ac:dyDescent="0.2">
      <c r="A4668" s="10">
        <v>4607</v>
      </c>
      <c r="B4668" s="1832"/>
      <c r="D4668" s="2" t="str">
        <f t="shared" si="71"/>
        <v>OK</v>
      </c>
    </row>
    <row r="4669" spans="1:4" x14ac:dyDescent="0.2">
      <c r="A4669" s="10">
        <v>4608</v>
      </c>
      <c r="B4669" s="1832"/>
      <c r="D4669" s="2" t="str">
        <f t="shared" si="71"/>
        <v>OK</v>
      </c>
    </row>
    <row r="4670" spans="1:4" x14ac:dyDescent="0.2">
      <c r="A4670" s="10">
        <v>4609</v>
      </c>
      <c r="B4670" s="1832"/>
      <c r="D4670" s="2" t="str">
        <f t="shared" si="71"/>
        <v>OK</v>
      </c>
    </row>
    <row r="4671" spans="1:4" x14ac:dyDescent="0.2">
      <c r="A4671" s="10">
        <v>4610</v>
      </c>
      <c r="B4671" s="1832"/>
      <c r="D4671" s="2" t="str">
        <f t="shared" ref="D4671:D4734" si="72">IF(ISBLANK(B4671),"OK",IF(A4671-B4671=0,"OK","Error?"))</f>
        <v>OK</v>
      </c>
    </row>
    <row r="4672" spans="1:4" x14ac:dyDescent="0.2">
      <c r="A4672" s="10">
        <v>4611</v>
      </c>
      <c r="B4672" s="1832"/>
      <c r="D4672" s="2" t="str">
        <f t="shared" si="72"/>
        <v>OK</v>
      </c>
    </row>
    <row r="4673" spans="1:4" x14ac:dyDescent="0.2">
      <c r="A4673" s="10">
        <v>4612</v>
      </c>
      <c r="B4673" s="1832"/>
      <c r="D4673" s="2" t="str">
        <f t="shared" si="72"/>
        <v>OK</v>
      </c>
    </row>
    <row r="4674" spans="1:4" x14ac:dyDescent="0.2">
      <c r="A4674" s="10">
        <v>4613</v>
      </c>
      <c r="B4674" s="1832"/>
      <c r="D4674" s="2" t="str">
        <f t="shared" si="72"/>
        <v>OK</v>
      </c>
    </row>
    <row r="4675" spans="1:4" x14ac:dyDescent="0.2">
      <c r="A4675" s="10">
        <v>4614</v>
      </c>
      <c r="B4675" s="1832"/>
      <c r="D4675" s="2" t="str">
        <f t="shared" si="72"/>
        <v>OK</v>
      </c>
    </row>
    <row r="4676" spans="1:4" x14ac:dyDescent="0.2">
      <c r="A4676" s="10">
        <v>4615</v>
      </c>
      <c r="B4676" s="1832"/>
      <c r="D4676" s="2" t="str">
        <f t="shared" si="72"/>
        <v>OK</v>
      </c>
    </row>
    <row r="4677" spans="1:4" x14ac:dyDescent="0.2">
      <c r="A4677" s="10">
        <v>4616</v>
      </c>
      <c r="B4677" s="1832"/>
      <c r="D4677" s="2" t="str">
        <f t="shared" si="72"/>
        <v>OK</v>
      </c>
    </row>
    <row r="4678" spans="1:4" x14ac:dyDescent="0.2">
      <c r="A4678" s="10">
        <v>4617</v>
      </c>
      <c r="B4678" s="1832"/>
      <c r="D4678" s="2" t="str">
        <f t="shared" si="72"/>
        <v>OK</v>
      </c>
    </row>
    <row r="4679" spans="1:4" x14ac:dyDescent="0.2">
      <c r="A4679" s="10">
        <v>4618</v>
      </c>
      <c r="B4679" s="1832"/>
      <c r="D4679" s="2" t="str">
        <f t="shared" si="72"/>
        <v>OK</v>
      </c>
    </row>
    <row r="4680" spans="1:4" x14ac:dyDescent="0.2">
      <c r="A4680" s="10">
        <v>4619</v>
      </c>
      <c r="B4680" s="1832"/>
      <c r="D4680" s="2" t="str">
        <f t="shared" si="72"/>
        <v>OK</v>
      </c>
    </row>
    <row r="4681" spans="1:4" x14ac:dyDescent="0.2">
      <c r="A4681" s="10">
        <v>4620</v>
      </c>
      <c r="B4681" s="1832"/>
      <c r="D4681" s="2" t="str">
        <f t="shared" si="72"/>
        <v>OK</v>
      </c>
    </row>
    <row r="4682" spans="1:4" x14ac:dyDescent="0.2">
      <c r="A4682" s="10">
        <v>4621</v>
      </c>
      <c r="B4682" s="1832"/>
      <c r="D4682" s="2" t="str">
        <f t="shared" si="72"/>
        <v>OK</v>
      </c>
    </row>
    <row r="4683" spans="1:4" x14ac:dyDescent="0.2">
      <c r="A4683" s="10">
        <v>4622</v>
      </c>
      <c r="B4683" s="1832"/>
      <c r="D4683" s="2" t="str">
        <f t="shared" si="72"/>
        <v>OK</v>
      </c>
    </row>
    <row r="4684" spans="1:4" x14ac:dyDescent="0.2">
      <c r="A4684" s="10">
        <v>4623</v>
      </c>
      <c r="B4684" s="1832"/>
      <c r="D4684" s="2" t="str">
        <f t="shared" si="72"/>
        <v>OK</v>
      </c>
    </row>
    <row r="4685" spans="1:4" x14ac:dyDescent="0.2">
      <c r="A4685" s="10">
        <v>4624</v>
      </c>
      <c r="B4685" s="1832"/>
      <c r="D4685" s="2" t="str">
        <f t="shared" si="72"/>
        <v>OK</v>
      </c>
    </row>
    <row r="4686" spans="1:4" x14ac:dyDescent="0.2">
      <c r="A4686" s="10">
        <v>4625</v>
      </c>
      <c r="B4686" s="1832"/>
      <c r="D4686" s="2" t="str">
        <f t="shared" si="72"/>
        <v>OK</v>
      </c>
    </row>
    <row r="4687" spans="1:4" x14ac:dyDescent="0.2">
      <c r="A4687" s="10">
        <v>4626</v>
      </c>
      <c r="B4687" s="1832"/>
      <c r="D4687" s="2" t="str">
        <f t="shared" si="72"/>
        <v>OK</v>
      </c>
    </row>
    <row r="4688" spans="1:4" x14ac:dyDescent="0.2">
      <c r="A4688" s="10">
        <v>4627</v>
      </c>
      <c r="B4688" s="1832"/>
      <c r="D4688" s="2" t="str">
        <f t="shared" si="72"/>
        <v>OK</v>
      </c>
    </row>
    <row r="4689" spans="1:4" x14ac:dyDescent="0.2">
      <c r="A4689" s="10">
        <v>4628</v>
      </c>
      <c r="B4689" s="1832"/>
      <c r="D4689" s="2" t="str">
        <f t="shared" si="72"/>
        <v>OK</v>
      </c>
    </row>
    <row r="4690" spans="1:4" x14ac:dyDescent="0.2">
      <c r="A4690" s="10">
        <v>4629</v>
      </c>
      <c r="B4690" s="1832"/>
      <c r="D4690" s="2" t="str">
        <f t="shared" si="72"/>
        <v>OK</v>
      </c>
    </row>
    <row r="4691" spans="1:4" x14ac:dyDescent="0.2">
      <c r="A4691" s="10">
        <v>4630</v>
      </c>
      <c r="B4691" s="1832"/>
      <c r="D4691" s="2" t="str">
        <f t="shared" si="72"/>
        <v>OK</v>
      </c>
    </row>
    <row r="4692" spans="1:4" x14ac:dyDescent="0.2">
      <c r="A4692" s="10">
        <v>4631</v>
      </c>
      <c r="B4692" s="1832"/>
      <c r="D4692" s="2" t="str">
        <f t="shared" si="72"/>
        <v>OK</v>
      </c>
    </row>
    <row r="4693" spans="1:4" x14ac:dyDescent="0.2">
      <c r="A4693" s="10">
        <v>4632</v>
      </c>
      <c r="B4693" s="1832"/>
      <c r="D4693" s="2" t="str">
        <f t="shared" si="72"/>
        <v>OK</v>
      </c>
    </row>
    <row r="4694" spans="1:4" x14ac:dyDescent="0.2">
      <c r="A4694" s="10">
        <v>4633</v>
      </c>
      <c r="B4694" s="1832"/>
      <c r="D4694" s="2" t="str">
        <f t="shared" si="72"/>
        <v>OK</v>
      </c>
    </row>
    <row r="4695" spans="1:4" x14ac:dyDescent="0.2">
      <c r="A4695" s="10">
        <v>4634</v>
      </c>
      <c r="B4695" s="1832"/>
      <c r="D4695" s="2" t="str">
        <f t="shared" si="72"/>
        <v>OK</v>
      </c>
    </row>
    <row r="4696" spans="1:4" x14ac:dyDescent="0.2">
      <c r="A4696" s="10">
        <v>4635</v>
      </c>
      <c r="B4696" s="1832"/>
      <c r="D4696" s="2" t="str">
        <f t="shared" si="72"/>
        <v>OK</v>
      </c>
    </row>
    <row r="4697" spans="1:4" x14ac:dyDescent="0.2">
      <c r="A4697" s="10">
        <v>4636</v>
      </c>
      <c r="B4697" s="1832"/>
      <c r="D4697" s="2" t="str">
        <f t="shared" si="72"/>
        <v>OK</v>
      </c>
    </row>
    <row r="4698" spans="1:4" x14ac:dyDescent="0.2">
      <c r="A4698" s="10">
        <v>4637</v>
      </c>
      <c r="B4698" s="1832"/>
      <c r="D4698" s="2" t="str">
        <f t="shared" si="72"/>
        <v>OK</v>
      </c>
    </row>
    <row r="4699" spans="1:4" x14ac:dyDescent="0.2">
      <c r="A4699" s="10">
        <v>4638</v>
      </c>
      <c r="B4699" s="1832"/>
      <c r="D4699" s="2" t="str">
        <f t="shared" si="72"/>
        <v>OK</v>
      </c>
    </row>
    <row r="4700" spans="1:4" x14ac:dyDescent="0.2">
      <c r="A4700" s="10">
        <v>4639</v>
      </c>
      <c r="B4700" s="1832"/>
      <c r="D4700" s="2" t="str">
        <f t="shared" si="72"/>
        <v>OK</v>
      </c>
    </row>
    <row r="4701" spans="1:4" x14ac:dyDescent="0.2">
      <c r="A4701" s="10">
        <v>4640</v>
      </c>
      <c r="B4701" s="1832"/>
      <c r="D4701" s="2" t="str">
        <f t="shared" si="72"/>
        <v>OK</v>
      </c>
    </row>
    <row r="4702" spans="1:4" x14ac:dyDescent="0.2">
      <c r="A4702" s="10">
        <v>4641</v>
      </c>
      <c r="B4702" s="1832"/>
      <c r="D4702" s="2" t="str">
        <f t="shared" si="72"/>
        <v>OK</v>
      </c>
    </row>
    <row r="4703" spans="1:4" x14ac:dyDescent="0.2">
      <c r="A4703" s="10">
        <v>4642</v>
      </c>
      <c r="B4703" s="1832"/>
      <c r="D4703" s="2" t="str">
        <f t="shared" si="72"/>
        <v>OK</v>
      </c>
    </row>
    <row r="4704" spans="1:4" x14ac:dyDescent="0.2">
      <c r="A4704" s="10">
        <v>4643</v>
      </c>
      <c r="B4704" s="1832"/>
      <c r="D4704" s="2" t="str">
        <f t="shared" si="72"/>
        <v>OK</v>
      </c>
    </row>
    <row r="4705" spans="1:4" x14ac:dyDescent="0.2">
      <c r="A4705" s="10">
        <v>4644</v>
      </c>
      <c r="B4705" s="1832"/>
      <c r="D4705" s="2" t="str">
        <f t="shared" si="72"/>
        <v>OK</v>
      </c>
    </row>
    <row r="4706" spans="1:4" x14ac:dyDescent="0.2">
      <c r="A4706" s="10">
        <v>4645</v>
      </c>
      <c r="B4706" s="1832"/>
      <c r="D4706" s="2" t="str">
        <f t="shared" si="72"/>
        <v>OK</v>
      </c>
    </row>
    <row r="4707" spans="1:4" x14ac:dyDescent="0.2">
      <c r="A4707" s="10">
        <v>4646</v>
      </c>
      <c r="B4707" s="1832"/>
      <c r="D4707" s="2" t="str">
        <f t="shared" si="72"/>
        <v>OK</v>
      </c>
    </row>
    <row r="4708" spans="1:4" x14ac:dyDescent="0.2">
      <c r="A4708" s="10">
        <v>4647</v>
      </c>
      <c r="B4708" s="1832"/>
      <c r="D4708" s="2" t="str">
        <f t="shared" si="72"/>
        <v>OK</v>
      </c>
    </row>
    <row r="4709" spans="1:4" x14ac:dyDescent="0.2">
      <c r="A4709" s="10">
        <v>4648</v>
      </c>
      <c r="B4709" s="1832"/>
      <c r="D4709" s="2" t="str">
        <f t="shared" si="72"/>
        <v>OK</v>
      </c>
    </row>
    <row r="4710" spans="1:4" x14ac:dyDescent="0.2">
      <c r="A4710" s="10">
        <v>4649</v>
      </c>
      <c r="B4710" s="1832"/>
      <c r="D4710" s="2" t="str">
        <f t="shared" si="72"/>
        <v>OK</v>
      </c>
    </row>
    <row r="4711" spans="1:4" x14ac:dyDescent="0.2">
      <c r="A4711" s="10">
        <v>4650</v>
      </c>
      <c r="B4711" s="1832"/>
      <c r="D4711" s="2" t="str">
        <f t="shared" si="72"/>
        <v>OK</v>
      </c>
    </row>
    <row r="4712" spans="1:4" x14ac:dyDescent="0.2">
      <c r="A4712" s="10">
        <v>4651</v>
      </c>
      <c r="B4712" s="1832"/>
      <c r="D4712" s="2" t="str">
        <f t="shared" si="72"/>
        <v>OK</v>
      </c>
    </row>
    <row r="4713" spans="1:4" x14ac:dyDescent="0.2">
      <c r="A4713" s="10">
        <v>4652</v>
      </c>
      <c r="B4713" s="1832"/>
      <c r="D4713" s="2" t="str">
        <f t="shared" si="72"/>
        <v>OK</v>
      </c>
    </row>
    <row r="4714" spans="1:4" x14ac:dyDescent="0.2">
      <c r="A4714" s="10">
        <v>4653</v>
      </c>
      <c r="B4714" s="1832"/>
      <c r="D4714" s="2" t="str">
        <f t="shared" si="72"/>
        <v>OK</v>
      </c>
    </row>
    <row r="4715" spans="1:4" x14ac:dyDescent="0.2">
      <c r="A4715" s="10">
        <v>4654</v>
      </c>
      <c r="B4715" s="1832"/>
      <c r="D4715" s="2" t="str">
        <f t="shared" si="72"/>
        <v>OK</v>
      </c>
    </row>
    <row r="4716" spans="1:4" x14ac:dyDescent="0.2">
      <c r="A4716" s="10">
        <v>4655</v>
      </c>
      <c r="B4716" s="1832"/>
      <c r="D4716" s="2" t="str">
        <f t="shared" si="72"/>
        <v>OK</v>
      </c>
    </row>
    <row r="4717" spans="1:4" x14ac:dyDescent="0.2">
      <c r="A4717" s="10">
        <v>4656</v>
      </c>
      <c r="B4717" s="1832"/>
      <c r="D4717" s="2" t="str">
        <f t="shared" si="72"/>
        <v>OK</v>
      </c>
    </row>
    <row r="4718" spans="1:4" x14ac:dyDescent="0.2">
      <c r="A4718" s="10">
        <v>4657</v>
      </c>
      <c r="B4718" s="1832"/>
      <c r="D4718" s="2" t="str">
        <f t="shared" si="72"/>
        <v>OK</v>
      </c>
    </row>
    <row r="4719" spans="1:4" x14ac:dyDescent="0.2">
      <c r="A4719" s="10">
        <v>4658</v>
      </c>
      <c r="B4719" s="1832"/>
      <c r="D4719" s="2" t="str">
        <f t="shared" si="72"/>
        <v>OK</v>
      </c>
    </row>
    <row r="4720" spans="1:4" x14ac:dyDescent="0.2">
      <c r="A4720" s="10">
        <v>4659</v>
      </c>
      <c r="B4720" s="1832"/>
      <c r="D4720" s="2" t="str">
        <f t="shared" si="72"/>
        <v>OK</v>
      </c>
    </row>
    <row r="4721" spans="1:4" x14ac:dyDescent="0.2">
      <c r="A4721" s="10">
        <v>4660</v>
      </c>
      <c r="B4721" s="1832"/>
      <c r="D4721" s="2" t="str">
        <f t="shared" si="72"/>
        <v>OK</v>
      </c>
    </row>
    <row r="4722" spans="1:4" x14ac:dyDescent="0.2">
      <c r="A4722" s="10">
        <v>4661</v>
      </c>
      <c r="B4722" s="1832"/>
      <c r="D4722" s="2" t="str">
        <f t="shared" si="72"/>
        <v>OK</v>
      </c>
    </row>
    <row r="4723" spans="1:4" x14ac:dyDescent="0.2">
      <c r="A4723" s="10">
        <v>4662</v>
      </c>
      <c r="B4723" s="1832"/>
      <c r="D4723" s="2" t="str">
        <f t="shared" si="72"/>
        <v>OK</v>
      </c>
    </row>
    <row r="4724" spans="1:4" x14ac:dyDescent="0.2">
      <c r="A4724" s="10">
        <v>4663</v>
      </c>
      <c r="B4724" s="1832"/>
      <c r="D4724" s="2" t="str">
        <f t="shared" si="72"/>
        <v>OK</v>
      </c>
    </row>
    <row r="4725" spans="1:4" x14ac:dyDescent="0.2">
      <c r="A4725" s="10">
        <v>4664</v>
      </c>
      <c r="B4725" s="1832"/>
      <c r="D4725" s="2" t="str">
        <f t="shared" si="72"/>
        <v>OK</v>
      </c>
    </row>
    <row r="4726" spans="1:4" x14ac:dyDescent="0.2">
      <c r="A4726" s="10">
        <v>4665</v>
      </c>
      <c r="B4726" s="1832"/>
      <c r="D4726" s="2" t="str">
        <f t="shared" si="72"/>
        <v>OK</v>
      </c>
    </row>
    <row r="4727" spans="1:4" x14ac:dyDescent="0.2">
      <c r="A4727" s="10">
        <v>4666</v>
      </c>
      <c r="B4727" s="1832"/>
      <c r="D4727" s="2" t="str">
        <f t="shared" si="72"/>
        <v>OK</v>
      </c>
    </row>
    <row r="4728" spans="1:4" x14ac:dyDescent="0.2">
      <c r="A4728" s="10">
        <v>4667</v>
      </c>
      <c r="B4728" s="1832"/>
      <c r="D4728" s="2" t="str">
        <f t="shared" si="72"/>
        <v>OK</v>
      </c>
    </row>
    <row r="4729" spans="1:4" x14ac:dyDescent="0.2">
      <c r="A4729" s="10">
        <v>4668</v>
      </c>
      <c r="B4729" s="1832"/>
      <c r="D4729" s="2" t="str">
        <f t="shared" si="72"/>
        <v>OK</v>
      </c>
    </row>
    <row r="4730" spans="1:4" x14ac:dyDescent="0.2">
      <c r="A4730" s="10">
        <v>4669</v>
      </c>
      <c r="B4730" s="1832"/>
      <c r="D4730" s="2" t="str">
        <f t="shared" si="72"/>
        <v>OK</v>
      </c>
    </row>
    <row r="4731" spans="1:4" x14ac:dyDescent="0.2">
      <c r="A4731" s="10">
        <v>4670</v>
      </c>
      <c r="B4731" s="1832"/>
      <c r="D4731" s="2" t="str">
        <f t="shared" si="72"/>
        <v>OK</v>
      </c>
    </row>
    <row r="4732" spans="1:4" x14ac:dyDescent="0.2">
      <c r="A4732" s="10">
        <v>4671</v>
      </c>
      <c r="B4732" s="1832"/>
      <c r="D4732" s="2" t="str">
        <f t="shared" si="72"/>
        <v>OK</v>
      </c>
    </row>
    <row r="4733" spans="1:4" x14ac:dyDescent="0.2">
      <c r="A4733" s="10">
        <v>4672</v>
      </c>
      <c r="B4733" s="1832"/>
      <c r="D4733" s="2" t="str">
        <f t="shared" si="72"/>
        <v>OK</v>
      </c>
    </row>
    <row r="4734" spans="1:4" x14ac:dyDescent="0.2">
      <c r="A4734" s="10">
        <v>4673</v>
      </c>
      <c r="B4734" s="1832"/>
      <c r="D4734" s="2" t="str">
        <f t="shared" si="72"/>
        <v>OK</v>
      </c>
    </row>
    <row r="4735" spans="1:4" x14ac:dyDescent="0.2">
      <c r="A4735" s="10">
        <v>4674</v>
      </c>
      <c r="B4735" s="1832"/>
      <c r="D4735" s="2" t="str">
        <f t="shared" ref="D4735:D4798" si="73">IF(ISBLANK(B4735),"OK",IF(A4735-B4735=0,"OK","Error?"))</f>
        <v>OK</v>
      </c>
    </row>
    <row r="4736" spans="1:4" x14ac:dyDescent="0.2">
      <c r="A4736" s="10">
        <v>4675</v>
      </c>
      <c r="B4736" s="1832"/>
      <c r="D4736" s="2" t="str">
        <f t="shared" si="73"/>
        <v>OK</v>
      </c>
    </row>
    <row r="4737" spans="1:4" x14ac:dyDescent="0.2">
      <c r="A4737" s="10">
        <v>4676</v>
      </c>
      <c r="B4737" s="1832"/>
      <c r="D4737" s="2" t="str">
        <f t="shared" si="73"/>
        <v>OK</v>
      </c>
    </row>
    <row r="4738" spans="1:4" x14ac:dyDescent="0.2">
      <c r="A4738" s="10">
        <v>4677</v>
      </c>
      <c r="B4738" s="1832"/>
      <c r="D4738" s="2" t="str">
        <f t="shared" si="73"/>
        <v>OK</v>
      </c>
    </row>
    <row r="4739" spans="1:4" x14ac:dyDescent="0.2">
      <c r="A4739" s="10">
        <v>4678</v>
      </c>
      <c r="B4739" s="1832"/>
      <c r="D4739" s="2" t="str">
        <f t="shared" si="73"/>
        <v>OK</v>
      </c>
    </row>
    <row r="4740" spans="1:4" x14ac:dyDescent="0.2">
      <c r="A4740" s="10">
        <v>4679</v>
      </c>
      <c r="B4740" s="1832"/>
      <c r="D4740" s="2" t="str">
        <f t="shared" si="73"/>
        <v>OK</v>
      </c>
    </row>
    <row r="4741" spans="1:4" x14ac:dyDescent="0.2">
      <c r="A4741" s="10">
        <v>4680</v>
      </c>
      <c r="B4741" s="1832"/>
      <c r="D4741" s="2" t="str">
        <f t="shared" si="73"/>
        <v>OK</v>
      </c>
    </row>
    <row r="4742" spans="1:4" x14ac:dyDescent="0.2">
      <c r="A4742" s="10">
        <v>4681</v>
      </c>
      <c r="B4742" s="1832"/>
      <c r="D4742" s="2" t="str">
        <f t="shared" si="73"/>
        <v>OK</v>
      </c>
    </row>
    <row r="4743" spans="1:4" x14ac:dyDescent="0.2">
      <c r="A4743" s="10">
        <v>4682</v>
      </c>
      <c r="B4743" s="1832"/>
      <c r="D4743" s="2" t="str">
        <f t="shared" si="73"/>
        <v>OK</v>
      </c>
    </row>
    <row r="4744" spans="1:4" x14ac:dyDescent="0.2">
      <c r="A4744" s="10">
        <v>4683</v>
      </c>
      <c r="B4744" s="1832"/>
      <c r="D4744" s="2" t="str">
        <f t="shared" si="73"/>
        <v>OK</v>
      </c>
    </row>
    <row r="4745" spans="1:4" x14ac:dyDescent="0.2">
      <c r="A4745" s="10">
        <v>4684</v>
      </c>
      <c r="B4745" s="1832"/>
      <c r="D4745" s="2" t="str">
        <f t="shared" si="73"/>
        <v>OK</v>
      </c>
    </row>
    <row r="4746" spans="1:4" x14ac:dyDescent="0.2">
      <c r="A4746" s="10">
        <v>4685</v>
      </c>
      <c r="B4746" s="1832"/>
      <c r="D4746" s="2" t="str">
        <f t="shared" si="73"/>
        <v>OK</v>
      </c>
    </row>
    <row r="4747" spans="1:4" x14ac:dyDescent="0.2">
      <c r="A4747" s="10">
        <v>4686</v>
      </c>
      <c r="B4747" s="1832"/>
      <c r="D4747" s="2" t="str">
        <f t="shared" si="73"/>
        <v>OK</v>
      </c>
    </row>
    <row r="4748" spans="1:4" x14ac:dyDescent="0.2">
      <c r="A4748" s="10">
        <v>4687</v>
      </c>
      <c r="B4748" s="1832"/>
      <c r="D4748" s="2" t="str">
        <f t="shared" si="73"/>
        <v>OK</v>
      </c>
    </row>
    <row r="4749" spans="1:4" x14ac:dyDescent="0.2">
      <c r="A4749" s="10">
        <v>4688</v>
      </c>
      <c r="B4749" s="1832"/>
      <c r="D4749" s="2" t="str">
        <f t="shared" si="73"/>
        <v>OK</v>
      </c>
    </row>
    <row r="4750" spans="1:4" x14ac:dyDescent="0.2">
      <c r="A4750" s="10">
        <v>4689</v>
      </c>
      <c r="B4750" s="1832"/>
      <c r="D4750" s="2" t="str">
        <f t="shared" si="73"/>
        <v>OK</v>
      </c>
    </row>
    <row r="4751" spans="1:4" x14ac:dyDescent="0.2">
      <c r="A4751" s="10">
        <v>4690</v>
      </c>
      <c r="B4751" s="1832"/>
      <c r="D4751" s="2" t="str">
        <f t="shared" si="73"/>
        <v>OK</v>
      </c>
    </row>
    <row r="4752" spans="1:4" x14ac:dyDescent="0.2">
      <c r="A4752" s="10">
        <v>4691</v>
      </c>
      <c r="B4752" s="1832"/>
      <c r="D4752" s="2" t="str">
        <f t="shared" si="73"/>
        <v>OK</v>
      </c>
    </row>
    <row r="4753" spans="1:4" x14ac:dyDescent="0.2">
      <c r="A4753" s="10">
        <v>4692</v>
      </c>
      <c r="B4753" s="1832"/>
      <c r="D4753" s="2" t="str">
        <f t="shared" si="73"/>
        <v>OK</v>
      </c>
    </row>
    <row r="4754" spans="1:4" x14ac:dyDescent="0.2">
      <c r="A4754" s="10">
        <v>4693</v>
      </c>
      <c r="B4754" s="1832"/>
      <c r="D4754" s="2" t="str">
        <f t="shared" si="73"/>
        <v>OK</v>
      </c>
    </row>
    <row r="4755" spans="1:4" x14ac:dyDescent="0.2">
      <c r="A4755" s="10">
        <v>4694</v>
      </c>
      <c r="B4755" s="1832"/>
      <c r="D4755" s="2" t="str">
        <f t="shared" si="73"/>
        <v>OK</v>
      </c>
    </row>
    <row r="4756" spans="1:4" x14ac:dyDescent="0.2">
      <c r="A4756" s="10">
        <v>4695</v>
      </c>
      <c r="B4756" s="1832"/>
      <c r="D4756" s="2" t="str">
        <f t="shared" si="73"/>
        <v>OK</v>
      </c>
    </row>
    <row r="4757" spans="1:4" x14ac:dyDescent="0.2">
      <c r="A4757" s="10">
        <v>4696</v>
      </c>
      <c r="B4757" s="1832"/>
      <c r="D4757" s="2" t="str">
        <f t="shared" si="73"/>
        <v>OK</v>
      </c>
    </row>
    <row r="4758" spans="1:4" x14ac:dyDescent="0.2">
      <c r="A4758" s="10">
        <v>4697</v>
      </c>
      <c r="B4758" s="1832"/>
      <c r="D4758" s="2" t="str">
        <f t="shared" si="73"/>
        <v>OK</v>
      </c>
    </row>
    <row r="4759" spans="1:4" x14ac:dyDescent="0.2">
      <c r="A4759" s="10">
        <v>4698</v>
      </c>
      <c r="B4759" s="1832"/>
      <c r="D4759" s="2" t="str">
        <f t="shared" si="73"/>
        <v>OK</v>
      </c>
    </row>
    <row r="4760" spans="1:4" x14ac:dyDescent="0.2">
      <c r="A4760" s="10">
        <v>4699</v>
      </c>
      <c r="B4760" s="1832"/>
      <c r="D4760" s="2" t="str">
        <f t="shared" si="73"/>
        <v>OK</v>
      </c>
    </row>
    <row r="4761" spans="1:4" x14ac:dyDescent="0.2">
      <c r="A4761" s="5">
        <v>4700</v>
      </c>
      <c r="B4761" s="1832">
        <f>'Revenues 9-14'!C104</f>
        <v>0</v>
      </c>
      <c r="D4761" s="2" t="str">
        <f t="shared" si="73"/>
        <v>Error?</v>
      </c>
    </row>
    <row r="4762" spans="1:4" x14ac:dyDescent="0.2">
      <c r="A4762" s="10">
        <v>4701</v>
      </c>
      <c r="B4762" s="1832"/>
      <c r="D4762" s="2" t="str">
        <f t="shared" si="73"/>
        <v>OK</v>
      </c>
    </row>
    <row r="4763" spans="1:4" x14ac:dyDescent="0.2">
      <c r="A4763" s="10">
        <v>4702</v>
      </c>
      <c r="B4763" s="1832"/>
      <c r="D4763" s="2" t="str">
        <f t="shared" si="73"/>
        <v>OK</v>
      </c>
    </row>
    <row r="4764" spans="1:4" x14ac:dyDescent="0.2">
      <c r="A4764" s="10">
        <v>4703</v>
      </c>
      <c r="B4764" s="1832"/>
      <c r="D4764" s="2" t="str">
        <f t="shared" si="73"/>
        <v>OK</v>
      </c>
    </row>
    <row r="4765" spans="1:4" x14ac:dyDescent="0.2">
      <c r="A4765" s="10">
        <v>4704</v>
      </c>
      <c r="B4765" s="1832"/>
      <c r="D4765" s="2" t="str">
        <f t="shared" si="73"/>
        <v>OK</v>
      </c>
    </row>
    <row r="4766" spans="1:4" x14ac:dyDescent="0.2">
      <c r="A4766" s="10">
        <v>4705</v>
      </c>
      <c r="B4766" s="1832"/>
      <c r="D4766" s="2" t="str">
        <f t="shared" si="73"/>
        <v>OK</v>
      </c>
    </row>
    <row r="4767" spans="1:4" x14ac:dyDescent="0.2">
      <c r="A4767" s="10">
        <v>4706</v>
      </c>
      <c r="B4767" s="1832"/>
      <c r="D4767" s="2" t="str">
        <f t="shared" si="73"/>
        <v>OK</v>
      </c>
    </row>
    <row r="4768" spans="1:4" x14ac:dyDescent="0.2">
      <c r="A4768" s="10">
        <v>4707</v>
      </c>
      <c r="B4768" s="1832"/>
      <c r="D4768" s="2" t="str">
        <f t="shared" si="73"/>
        <v>OK</v>
      </c>
    </row>
    <row r="4769" spans="1:4" x14ac:dyDescent="0.2">
      <c r="A4769" s="10">
        <v>4708</v>
      </c>
      <c r="B4769" s="1832"/>
      <c r="C4769" s="2" t="s">
        <v>569</v>
      </c>
      <c r="D4769" s="2" t="str">
        <f t="shared" si="73"/>
        <v>OK</v>
      </c>
    </row>
    <row r="4770" spans="1:4" x14ac:dyDescent="0.2">
      <c r="A4770" s="10">
        <v>4709</v>
      </c>
      <c r="B4770" s="1832"/>
      <c r="D4770" s="2" t="str">
        <f t="shared" si="73"/>
        <v>OK</v>
      </c>
    </row>
    <row r="4771" spans="1:4" x14ac:dyDescent="0.2">
      <c r="A4771" s="5">
        <v>4710</v>
      </c>
      <c r="B4771" s="1832">
        <f>'Revenues 9-14'!G136</f>
        <v>0</v>
      </c>
      <c r="D4771" s="2" t="str">
        <f t="shared" si="73"/>
        <v>Error?</v>
      </c>
    </row>
    <row r="4772" spans="1:4" x14ac:dyDescent="0.2">
      <c r="A4772" s="10">
        <v>4711</v>
      </c>
      <c r="B4772" s="1832"/>
      <c r="D4772" s="2" t="str">
        <f t="shared" si="73"/>
        <v>OK</v>
      </c>
    </row>
    <row r="4773" spans="1:4" x14ac:dyDescent="0.2">
      <c r="A4773" s="10">
        <v>4712</v>
      </c>
      <c r="B4773" s="1832"/>
      <c r="D4773" s="2" t="str">
        <f t="shared" si="73"/>
        <v>OK</v>
      </c>
    </row>
    <row r="4774" spans="1:4" x14ac:dyDescent="0.2">
      <c r="A4774" s="10">
        <v>4713</v>
      </c>
      <c r="B4774" s="1832"/>
      <c r="D4774" s="2" t="str">
        <f t="shared" si="73"/>
        <v>OK</v>
      </c>
    </row>
    <row r="4775" spans="1:4" x14ac:dyDescent="0.2">
      <c r="A4775" s="10">
        <v>4714</v>
      </c>
      <c r="B4775" s="1832"/>
      <c r="D4775" s="2" t="str">
        <f t="shared" si="73"/>
        <v>OK</v>
      </c>
    </row>
    <row r="4776" spans="1:4" x14ac:dyDescent="0.2">
      <c r="A4776" s="10">
        <v>4715</v>
      </c>
      <c r="B4776" s="1832"/>
      <c r="D4776" s="2" t="str">
        <f t="shared" si="73"/>
        <v>OK</v>
      </c>
    </row>
    <row r="4777" spans="1:4" x14ac:dyDescent="0.2">
      <c r="A4777" s="10">
        <v>4716</v>
      </c>
      <c r="B4777" s="1832"/>
      <c r="D4777" s="2" t="str">
        <f t="shared" si="73"/>
        <v>OK</v>
      </c>
    </row>
    <row r="4778" spans="1:4" x14ac:dyDescent="0.2">
      <c r="A4778" s="10">
        <v>4717</v>
      </c>
      <c r="B4778" s="1832"/>
      <c r="D4778" s="2" t="str">
        <f t="shared" si="73"/>
        <v>OK</v>
      </c>
    </row>
    <row r="4779" spans="1:4" x14ac:dyDescent="0.2">
      <c r="A4779" s="10">
        <v>4718</v>
      </c>
      <c r="B4779" s="1832"/>
      <c r="D4779" s="2" t="str">
        <f t="shared" si="73"/>
        <v>OK</v>
      </c>
    </row>
    <row r="4780" spans="1:4" x14ac:dyDescent="0.2">
      <c r="A4780" s="10">
        <v>4719</v>
      </c>
      <c r="B4780" s="1832"/>
      <c r="D4780" s="2" t="str">
        <f t="shared" si="73"/>
        <v>OK</v>
      </c>
    </row>
    <row r="4781" spans="1:4" x14ac:dyDescent="0.2">
      <c r="A4781" s="10">
        <v>4720</v>
      </c>
      <c r="B4781" s="1832"/>
      <c r="D4781" s="2" t="str">
        <f t="shared" si="73"/>
        <v>OK</v>
      </c>
    </row>
    <row r="4782" spans="1:4" x14ac:dyDescent="0.2">
      <c r="A4782" s="10">
        <v>4721</v>
      </c>
      <c r="B4782" s="1832"/>
      <c r="D4782" s="2" t="str">
        <f t="shared" si="73"/>
        <v>OK</v>
      </c>
    </row>
    <row r="4783" spans="1:4" x14ac:dyDescent="0.2">
      <c r="A4783" s="10">
        <v>4722</v>
      </c>
      <c r="B4783" s="1832"/>
      <c r="D4783" s="2" t="str">
        <f t="shared" si="73"/>
        <v>OK</v>
      </c>
    </row>
    <row r="4784" spans="1:4" x14ac:dyDescent="0.2">
      <c r="A4784" s="10">
        <v>4723</v>
      </c>
      <c r="B4784" s="1832"/>
      <c r="D4784" s="2" t="str">
        <f t="shared" si="73"/>
        <v>OK</v>
      </c>
    </row>
    <row r="4785" spans="1:4" x14ac:dyDescent="0.2">
      <c r="A4785" s="10">
        <v>4724</v>
      </c>
      <c r="B4785" s="1832"/>
      <c r="D4785" s="2" t="str">
        <f t="shared" si="73"/>
        <v>OK</v>
      </c>
    </row>
    <row r="4786" spans="1:4" x14ac:dyDescent="0.2">
      <c r="A4786" s="10">
        <v>4725</v>
      </c>
      <c r="B4786" s="1832"/>
      <c r="D4786" s="2" t="str">
        <f t="shared" si="73"/>
        <v>OK</v>
      </c>
    </row>
    <row r="4787" spans="1:4" x14ac:dyDescent="0.2">
      <c r="A4787" s="10">
        <v>4726</v>
      </c>
      <c r="B4787" s="1832"/>
      <c r="D4787" s="2" t="str">
        <f t="shared" si="73"/>
        <v>OK</v>
      </c>
    </row>
    <row r="4788" spans="1:4" x14ac:dyDescent="0.2">
      <c r="A4788" s="10">
        <v>4727</v>
      </c>
      <c r="B4788" s="1832"/>
      <c r="D4788" s="2" t="str">
        <f t="shared" si="73"/>
        <v>OK</v>
      </c>
    </row>
    <row r="4789" spans="1:4" x14ac:dyDescent="0.2">
      <c r="A4789" s="10">
        <v>4728</v>
      </c>
      <c r="B4789" s="1832"/>
      <c r="D4789" s="2" t="str">
        <f t="shared" si="73"/>
        <v>OK</v>
      </c>
    </row>
    <row r="4790" spans="1:4" x14ac:dyDescent="0.2">
      <c r="A4790" s="10">
        <v>4729</v>
      </c>
      <c r="B4790" s="1832"/>
      <c r="D4790" s="2" t="str">
        <f t="shared" si="73"/>
        <v>OK</v>
      </c>
    </row>
    <row r="4791" spans="1:4" x14ac:dyDescent="0.2">
      <c r="A4791" s="10">
        <v>4730</v>
      </c>
      <c r="B4791" s="1832"/>
      <c r="D4791" s="2" t="str">
        <f t="shared" si="73"/>
        <v>OK</v>
      </c>
    </row>
    <row r="4792" spans="1:4" x14ac:dyDescent="0.2">
      <c r="A4792" s="5">
        <v>4731</v>
      </c>
      <c r="B4792" s="1832">
        <f>'Revenues 9-14'!C168</f>
        <v>750</v>
      </c>
      <c r="D4792" s="2" t="str">
        <f t="shared" si="73"/>
        <v>Error?</v>
      </c>
    </row>
    <row r="4793" spans="1:4" x14ac:dyDescent="0.2">
      <c r="A4793" s="5">
        <v>4732</v>
      </c>
      <c r="B4793" s="1832">
        <f>'Revenues 9-14'!D168</f>
        <v>0</v>
      </c>
      <c r="D4793" s="2" t="str">
        <f t="shared" si="73"/>
        <v>Error?</v>
      </c>
    </row>
    <row r="4794" spans="1:4" x14ac:dyDescent="0.2">
      <c r="A4794" s="5">
        <v>4733</v>
      </c>
      <c r="B4794" s="1832">
        <f>'Revenues 9-14'!E168</f>
        <v>0</v>
      </c>
      <c r="D4794" s="2" t="str">
        <f t="shared" si="73"/>
        <v>Error?</v>
      </c>
    </row>
    <row r="4795" spans="1:4" x14ac:dyDescent="0.2">
      <c r="A4795" s="5">
        <v>4734</v>
      </c>
      <c r="B4795" s="1832">
        <f>'Revenues 9-14'!F168</f>
        <v>0</v>
      </c>
      <c r="D4795" s="2" t="str">
        <f t="shared" si="73"/>
        <v>Error?</v>
      </c>
    </row>
    <row r="4796" spans="1:4" x14ac:dyDescent="0.2">
      <c r="A4796" s="5">
        <v>4735</v>
      </c>
      <c r="B4796" s="1832">
        <f>'Revenues 9-14'!G168</f>
        <v>0</v>
      </c>
      <c r="D4796" s="2" t="str">
        <f t="shared" si="73"/>
        <v>Error?</v>
      </c>
    </row>
    <row r="4797" spans="1:4" x14ac:dyDescent="0.2">
      <c r="A4797" s="5">
        <v>4736</v>
      </c>
      <c r="B4797" s="1832">
        <f>'Revenues 9-14'!H168</f>
        <v>0</v>
      </c>
      <c r="D4797" s="2" t="str">
        <f t="shared" si="73"/>
        <v>Error?</v>
      </c>
    </row>
    <row r="4798" spans="1:4" x14ac:dyDescent="0.2">
      <c r="A4798" s="10">
        <v>4737</v>
      </c>
      <c r="B4798" s="1832"/>
      <c r="D4798" s="2" t="str">
        <f t="shared" si="73"/>
        <v>OK</v>
      </c>
    </row>
    <row r="4799" spans="1:4" x14ac:dyDescent="0.2">
      <c r="A4799" s="5">
        <v>4738</v>
      </c>
      <c r="B4799" s="1832">
        <f>'Revenues 9-14'!K168</f>
        <v>0</v>
      </c>
      <c r="D4799" s="2" t="str">
        <f t="shared" ref="D4799:D4862" si="74">IF(ISBLANK(B4799),"OK",IF(A4799-B4799=0,"OK","Error?"))</f>
        <v>Error?</v>
      </c>
    </row>
    <row r="4800" spans="1:4" x14ac:dyDescent="0.2">
      <c r="A4800" s="10">
        <v>4739</v>
      </c>
      <c r="B4800" s="1832"/>
      <c r="D4800" s="2" t="str">
        <f t="shared" si="74"/>
        <v>OK</v>
      </c>
    </row>
    <row r="4801" spans="1:4" x14ac:dyDescent="0.2">
      <c r="A4801" s="5">
        <v>4740</v>
      </c>
      <c r="B4801" s="1832">
        <f>'Revenues 9-14'!C179</f>
        <v>0</v>
      </c>
      <c r="D4801" s="2" t="str">
        <f t="shared" si="74"/>
        <v>Error?</v>
      </c>
    </row>
    <row r="4802" spans="1:4" x14ac:dyDescent="0.2">
      <c r="A4802" s="5">
        <v>4741</v>
      </c>
      <c r="B4802" s="1832">
        <f>'Revenues 9-14'!D179</f>
        <v>0</v>
      </c>
      <c r="D4802" s="2" t="str">
        <f t="shared" si="74"/>
        <v>Error?</v>
      </c>
    </row>
    <row r="4803" spans="1:4" x14ac:dyDescent="0.2">
      <c r="A4803" s="10">
        <v>4742</v>
      </c>
      <c r="B4803" s="1832"/>
      <c r="D4803" s="2" t="str">
        <f t="shared" si="74"/>
        <v>OK</v>
      </c>
    </row>
    <row r="4804" spans="1:4" x14ac:dyDescent="0.2">
      <c r="A4804" s="5">
        <v>4743</v>
      </c>
      <c r="B4804" s="1832">
        <f>'Revenues 9-14'!F179</f>
        <v>0</v>
      </c>
      <c r="D4804" s="2" t="str">
        <f t="shared" si="74"/>
        <v>Error?</v>
      </c>
    </row>
    <row r="4805" spans="1:4" x14ac:dyDescent="0.2">
      <c r="A4805" s="5">
        <v>4744</v>
      </c>
      <c r="B4805" s="1832">
        <f>'Revenues 9-14'!C180</f>
        <v>0</v>
      </c>
      <c r="D4805" s="2" t="str">
        <f t="shared" si="74"/>
        <v>Error?</v>
      </c>
    </row>
    <row r="4806" spans="1:4" x14ac:dyDescent="0.2">
      <c r="A4806" s="5">
        <v>4745</v>
      </c>
      <c r="B4806" s="1832">
        <f>'Revenues 9-14'!D180</f>
        <v>0</v>
      </c>
      <c r="D4806" s="2" t="str">
        <f t="shared" si="74"/>
        <v>Error?</v>
      </c>
    </row>
    <row r="4807" spans="1:4" x14ac:dyDescent="0.2">
      <c r="A4807" s="10">
        <v>4746</v>
      </c>
      <c r="B4807" s="1832"/>
      <c r="D4807" s="2" t="str">
        <f t="shared" si="74"/>
        <v>OK</v>
      </c>
    </row>
    <row r="4808" spans="1:4" x14ac:dyDescent="0.2">
      <c r="A4808" s="12">
        <v>4747</v>
      </c>
      <c r="B4808" s="1832">
        <f>'Revenues 9-14'!F180</f>
        <v>0</v>
      </c>
      <c r="D4808" s="2" t="str">
        <f t="shared" si="74"/>
        <v>Error?</v>
      </c>
    </row>
    <row r="4809" spans="1:4" x14ac:dyDescent="0.2">
      <c r="A4809" s="5">
        <v>4748</v>
      </c>
      <c r="B4809" s="1832"/>
      <c r="D4809" s="2" t="str">
        <f t="shared" si="74"/>
        <v>OK</v>
      </c>
    </row>
    <row r="4810" spans="1:4" x14ac:dyDescent="0.2">
      <c r="A4810" s="5">
        <v>4749</v>
      </c>
      <c r="B4810" s="1832">
        <f>'Revenues 9-14'!G179</f>
        <v>0</v>
      </c>
      <c r="D4810" s="2" t="str">
        <f t="shared" si="74"/>
        <v>Error?</v>
      </c>
    </row>
    <row r="4811" spans="1:4" x14ac:dyDescent="0.2">
      <c r="A4811" s="5">
        <v>4750</v>
      </c>
      <c r="B4811" s="1832">
        <f>'Revenues 9-14'!H179</f>
        <v>0</v>
      </c>
      <c r="D4811" s="2" t="str">
        <f t="shared" si="74"/>
        <v>Error?</v>
      </c>
    </row>
    <row r="4812" spans="1:4" x14ac:dyDescent="0.2">
      <c r="A4812" s="10">
        <v>4751</v>
      </c>
      <c r="B4812" s="1832"/>
      <c r="D4812" s="2" t="str">
        <f t="shared" si="74"/>
        <v>OK</v>
      </c>
    </row>
    <row r="4813" spans="1:4" x14ac:dyDescent="0.2">
      <c r="A4813" s="5">
        <v>4752</v>
      </c>
      <c r="B4813" s="1832">
        <f>'Revenues 9-14'!G180</f>
        <v>0</v>
      </c>
      <c r="D4813" s="2" t="str">
        <f t="shared" si="74"/>
        <v>Error?</v>
      </c>
    </row>
    <row r="4814" spans="1:4" x14ac:dyDescent="0.2">
      <c r="A4814" s="5">
        <v>4753</v>
      </c>
      <c r="B4814" s="1832">
        <f>'Revenues 9-14'!H180</f>
        <v>0</v>
      </c>
      <c r="D4814" s="2" t="str">
        <f t="shared" si="74"/>
        <v>Error?</v>
      </c>
    </row>
    <row r="4815" spans="1:4" x14ac:dyDescent="0.2">
      <c r="A4815" s="10">
        <v>4754</v>
      </c>
      <c r="B4815" s="1832"/>
      <c r="D4815" s="2" t="str">
        <f t="shared" si="74"/>
        <v>OK</v>
      </c>
    </row>
    <row r="4816" spans="1:4" x14ac:dyDescent="0.2">
      <c r="A4816" s="5">
        <v>4755</v>
      </c>
      <c r="B4816" s="1832">
        <f>'Revenues 9-14'!K180</f>
        <v>0</v>
      </c>
      <c r="D4816" s="2" t="str">
        <f t="shared" si="74"/>
        <v>Error?</v>
      </c>
    </row>
    <row r="4817" spans="1:4" x14ac:dyDescent="0.2">
      <c r="A4817" s="10">
        <v>4756</v>
      </c>
      <c r="B4817" s="1832"/>
      <c r="D4817" s="2" t="str">
        <f t="shared" si="74"/>
        <v>OK</v>
      </c>
    </row>
    <row r="4818" spans="1:4" x14ac:dyDescent="0.2">
      <c r="A4818" s="10">
        <v>4757</v>
      </c>
      <c r="B4818" s="1832"/>
      <c r="D4818" s="2" t="str">
        <f t="shared" si="74"/>
        <v>OK</v>
      </c>
    </row>
    <row r="4819" spans="1:4" x14ac:dyDescent="0.2">
      <c r="A4819" s="10">
        <v>4758</v>
      </c>
      <c r="B4819" s="1832"/>
      <c r="D4819" s="2" t="str">
        <f t="shared" si="74"/>
        <v>OK</v>
      </c>
    </row>
    <row r="4820" spans="1:4" x14ac:dyDescent="0.2">
      <c r="A4820" s="10">
        <v>4759</v>
      </c>
      <c r="B4820" s="1832"/>
      <c r="D4820" s="2" t="str">
        <f t="shared" si="74"/>
        <v>OK</v>
      </c>
    </row>
    <row r="4821" spans="1:4" x14ac:dyDescent="0.2">
      <c r="A4821" s="10">
        <v>4760</v>
      </c>
      <c r="B4821" s="1832"/>
      <c r="D4821" s="2" t="str">
        <f t="shared" si="74"/>
        <v>OK</v>
      </c>
    </row>
    <row r="4822" spans="1:4" x14ac:dyDescent="0.2">
      <c r="A4822" s="10">
        <v>4761</v>
      </c>
      <c r="B4822" s="1832"/>
      <c r="D4822" s="2" t="str">
        <f t="shared" si="74"/>
        <v>OK</v>
      </c>
    </row>
    <row r="4823" spans="1:4" x14ac:dyDescent="0.2">
      <c r="A4823" s="10">
        <v>4762</v>
      </c>
      <c r="B4823" s="1832"/>
      <c r="D4823" s="2" t="str">
        <f t="shared" si="74"/>
        <v>OK</v>
      </c>
    </row>
    <row r="4824" spans="1:4" x14ac:dyDescent="0.2">
      <c r="A4824" s="10">
        <v>4763</v>
      </c>
      <c r="B4824" s="1832"/>
      <c r="D4824" s="2" t="str">
        <f t="shared" si="74"/>
        <v>OK</v>
      </c>
    </row>
    <row r="4825" spans="1:4" x14ac:dyDescent="0.2">
      <c r="A4825" s="10">
        <v>4764</v>
      </c>
      <c r="B4825" s="1832"/>
      <c r="D4825" s="2" t="str">
        <f t="shared" si="74"/>
        <v>OK</v>
      </c>
    </row>
    <row r="4826" spans="1:4" x14ac:dyDescent="0.2">
      <c r="A4826" s="10">
        <v>4765</v>
      </c>
      <c r="B4826" s="1832"/>
      <c r="D4826" s="2" t="str">
        <f t="shared" si="74"/>
        <v>OK</v>
      </c>
    </row>
    <row r="4827" spans="1:4" x14ac:dyDescent="0.2">
      <c r="A4827" s="10">
        <v>4766</v>
      </c>
      <c r="B4827" s="1832"/>
      <c r="D4827" s="2" t="str">
        <f t="shared" si="74"/>
        <v>OK</v>
      </c>
    </row>
    <row r="4828" spans="1:4" x14ac:dyDescent="0.2">
      <c r="A4828" s="10">
        <v>4767</v>
      </c>
      <c r="B4828" s="1832"/>
      <c r="D4828" s="2" t="str">
        <f t="shared" si="74"/>
        <v>OK</v>
      </c>
    </row>
    <row r="4829" spans="1:4" x14ac:dyDescent="0.2">
      <c r="A4829" s="10">
        <v>4768</v>
      </c>
      <c r="B4829" s="1832"/>
      <c r="D4829" s="2" t="str">
        <f t="shared" si="74"/>
        <v>OK</v>
      </c>
    </row>
    <row r="4830" spans="1:4" x14ac:dyDescent="0.2">
      <c r="A4830" s="10">
        <v>4769</v>
      </c>
      <c r="B4830" s="1832"/>
      <c r="D4830" s="2" t="str">
        <f t="shared" si="74"/>
        <v>OK</v>
      </c>
    </row>
    <row r="4831" spans="1:4" x14ac:dyDescent="0.2">
      <c r="A4831" s="10">
        <v>4770</v>
      </c>
      <c r="B4831" s="1832"/>
      <c r="D4831" s="2" t="str">
        <f t="shared" si="74"/>
        <v>OK</v>
      </c>
    </row>
    <row r="4832" spans="1:4" x14ac:dyDescent="0.2">
      <c r="A4832" s="10">
        <v>4771</v>
      </c>
      <c r="B4832" s="1832"/>
      <c r="D4832" s="2" t="str">
        <f t="shared" si="74"/>
        <v>OK</v>
      </c>
    </row>
    <row r="4833" spans="1:4" x14ac:dyDescent="0.2">
      <c r="A4833" s="10">
        <v>4772</v>
      </c>
      <c r="B4833" s="1832"/>
      <c r="D4833" s="2" t="str">
        <f t="shared" si="74"/>
        <v>OK</v>
      </c>
    </row>
    <row r="4834" spans="1:4" x14ac:dyDescent="0.2">
      <c r="A4834" s="10">
        <v>4773</v>
      </c>
      <c r="B4834" s="1832"/>
      <c r="D4834" s="2" t="str">
        <f t="shared" si="74"/>
        <v>OK</v>
      </c>
    </row>
    <row r="4835" spans="1:4" x14ac:dyDescent="0.2">
      <c r="A4835" s="10">
        <v>4774</v>
      </c>
      <c r="B4835" s="1832"/>
      <c r="D4835" s="2" t="str">
        <f t="shared" si="74"/>
        <v>OK</v>
      </c>
    </row>
    <row r="4836" spans="1:4" x14ac:dyDescent="0.2">
      <c r="A4836" s="10">
        <v>4775</v>
      </c>
      <c r="B4836" s="1832"/>
      <c r="D4836" s="2" t="str">
        <f t="shared" si="74"/>
        <v>OK</v>
      </c>
    </row>
    <row r="4837" spans="1:4" x14ac:dyDescent="0.2">
      <c r="A4837" s="10">
        <v>4776</v>
      </c>
      <c r="B4837" s="1832"/>
      <c r="D4837" s="2" t="str">
        <f t="shared" si="74"/>
        <v>OK</v>
      </c>
    </row>
    <row r="4838" spans="1:4" x14ac:dyDescent="0.2">
      <c r="A4838" s="10">
        <v>4777</v>
      </c>
      <c r="B4838" s="1832"/>
      <c r="D4838" s="2" t="str">
        <f t="shared" si="74"/>
        <v>OK</v>
      </c>
    </row>
    <row r="4839" spans="1:4" x14ac:dyDescent="0.2">
      <c r="A4839" s="10">
        <v>4778</v>
      </c>
      <c r="B4839" s="1832"/>
      <c r="D4839" s="2" t="str">
        <f t="shared" si="74"/>
        <v>OK</v>
      </c>
    </row>
    <row r="4840" spans="1:4" x14ac:dyDescent="0.2">
      <c r="A4840" s="10">
        <v>4779</v>
      </c>
      <c r="B4840" s="1832"/>
      <c r="D4840" s="2" t="str">
        <f t="shared" si="74"/>
        <v>OK</v>
      </c>
    </row>
    <row r="4841" spans="1:4" x14ac:dyDescent="0.2">
      <c r="A4841" s="10">
        <v>4780</v>
      </c>
      <c r="B4841" s="1832"/>
      <c r="D4841" s="2" t="str">
        <f t="shared" si="74"/>
        <v>OK</v>
      </c>
    </row>
    <row r="4842" spans="1:4" x14ac:dyDescent="0.2">
      <c r="A4842" s="10">
        <v>4781</v>
      </c>
      <c r="B4842" s="1832"/>
      <c r="D4842" s="2" t="str">
        <f t="shared" si="74"/>
        <v>OK</v>
      </c>
    </row>
    <row r="4843" spans="1:4" x14ac:dyDescent="0.2">
      <c r="A4843" s="10">
        <v>4782</v>
      </c>
      <c r="B4843" s="1832"/>
      <c r="D4843" s="2" t="str">
        <f t="shared" si="74"/>
        <v>OK</v>
      </c>
    </row>
    <row r="4844" spans="1:4" x14ac:dyDescent="0.2">
      <c r="A4844" s="10">
        <v>4783</v>
      </c>
      <c r="B4844" s="1832"/>
      <c r="D4844" s="2" t="str">
        <f t="shared" si="74"/>
        <v>OK</v>
      </c>
    </row>
    <row r="4845" spans="1:4" x14ac:dyDescent="0.2">
      <c r="A4845" s="10">
        <v>4784</v>
      </c>
      <c r="B4845" s="1832"/>
      <c r="D4845" s="2" t="str">
        <f t="shared" si="74"/>
        <v>OK</v>
      </c>
    </row>
    <row r="4846" spans="1:4" x14ac:dyDescent="0.2">
      <c r="A4846" s="10">
        <v>4785</v>
      </c>
      <c r="B4846" s="1832"/>
      <c r="D4846" s="2" t="str">
        <f t="shared" si="74"/>
        <v>OK</v>
      </c>
    </row>
    <row r="4847" spans="1:4" x14ac:dyDescent="0.2">
      <c r="A4847" s="10">
        <v>4786</v>
      </c>
      <c r="B4847" s="1832"/>
      <c r="D4847" s="2" t="str">
        <f t="shared" si="74"/>
        <v>OK</v>
      </c>
    </row>
    <row r="4848" spans="1:4" x14ac:dyDescent="0.2">
      <c r="A4848" s="10">
        <v>4787</v>
      </c>
      <c r="B4848" s="1832"/>
      <c r="D4848" s="2" t="str">
        <f t="shared" si="74"/>
        <v>OK</v>
      </c>
    </row>
    <row r="4849" spans="1:4" x14ac:dyDescent="0.2">
      <c r="A4849" s="10">
        <v>4788</v>
      </c>
      <c r="B4849" s="1832"/>
      <c r="D4849" s="2" t="str">
        <f t="shared" si="74"/>
        <v>OK</v>
      </c>
    </row>
    <row r="4850" spans="1:4" x14ac:dyDescent="0.2">
      <c r="A4850" s="10">
        <v>4789</v>
      </c>
      <c r="B4850" s="1832"/>
      <c r="D4850" s="2" t="str">
        <f t="shared" si="74"/>
        <v>OK</v>
      </c>
    </row>
    <row r="4851" spans="1:4" x14ac:dyDescent="0.2">
      <c r="A4851" s="10">
        <v>4790</v>
      </c>
      <c r="B4851" s="1832"/>
      <c r="D4851" s="2" t="str">
        <f t="shared" si="74"/>
        <v>OK</v>
      </c>
    </row>
    <row r="4852" spans="1:4" x14ac:dyDescent="0.2">
      <c r="A4852" s="5">
        <v>4791</v>
      </c>
      <c r="B4852" s="1832">
        <f>'Revenues 9-14'!C265</f>
        <v>0</v>
      </c>
      <c r="D4852" s="2" t="str">
        <f t="shared" si="74"/>
        <v>Error?</v>
      </c>
    </row>
    <row r="4853" spans="1:4" x14ac:dyDescent="0.2">
      <c r="A4853" s="5">
        <v>4792</v>
      </c>
      <c r="B4853" s="1832">
        <f>'Revenues 9-14'!D265</f>
        <v>0</v>
      </c>
      <c r="D4853" s="2" t="str">
        <f t="shared" si="74"/>
        <v>Error?</v>
      </c>
    </row>
    <row r="4854" spans="1:4" x14ac:dyDescent="0.2">
      <c r="A4854" s="10">
        <v>4793</v>
      </c>
      <c r="B4854" s="1832"/>
      <c r="D4854" s="2" t="str">
        <f t="shared" si="74"/>
        <v>OK</v>
      </c>
    </row>
    <row r="4855" spans="1:4" x14ac:dyDescent="0.2">
      <c r="A4855" s="5">
        <v>4794</v>
      </c>
      <c r="B4855" s="1832">
        <f>'Revenues 9-14'!F265</f>
        <v>0</v>
      </c>
      <c r="D4855" s="2" t="str">
        <f t="shared" si="74"/>
        <v>Error?</v>
      </c>
    </row>
    <row r="4856" spans="1:4" x14ac:dyDescent="0.2">
      <c r="A4856" s="10">
        <v>4795</v>
      </c>
      <c r="B4856" s="1832"/>
      <c r="D4856" s="2" t="str">
        <f t="shared" si="74"/>
        <v>OK</v>
      </c>
    </row>
    <row r="4857" spans="1:4" x14ac:dyDescent="0.2">
      <c r="A4857" s="10">
        <v>4796</v>
      </c>
      <c r="B4857" s="1832"/>
      <c r="D4857" s="2" t="str">
        <f t="shared" si="74"/>
        <v>OK</v>
      </c>
    </row>
    <row r="4858" spans="1:4" x14ac:dyDescent="0.2">
      <c r="A4858" s="10">
        <v>4797</v>
      </c>
      <c r="B4858" s="1832"/>
      <c r="D4858" s="2" t="str">
        <f t="shared" si="74"/>
        <v>OK</v>
      </c>
    </row>
    <row r="4859" spans="1:4" x14ac:dyDescent="0.2">
      <c r="A4859" s="10">
        <v>4798</v>
      </c>
      <c r="B4859" s="1832"/>
      <c r="D4859" s="2" t="str">
        <f t="shared" si="74"/>
        <v>OK</v>
      </c>
    </row>
    <row r="4860" spans="1:4" x14ac:dyDescent="0.2">
      <c r="A4860" s="10">
        <v>4799</v>
      </c>
      <c r="B4860" s="1832"/>
      <c r="D4860" s="2" t="str">
        <f t="shared" si="74"/>
        <v>OK</v>
      </c>
    </row>
    <row r="4861" spans="1:4" x14ac:dyDescent="0.2">
      <c r="A4861" s="10">
        <v>4800</v>
      </c>
      <c r="B4861" s="1832"/>
      <c r="D4861" s="2" t="str">
        <f t="shared" si="74"/>
        <v>OK</v>
      </c>
    </row>
    <row r="4862" spans="1:4" x14ac:dyDescent="0.2">
      <c r="A4862" s="10">
        <v>4801</v>
      </c>
      <c r="B4862" s="1832"/>
      <c r="D4862" s="2" t="str">
        <f t="shared" si="74"/>
        <v>OK</v>
      </c>
    </row>
    <row r="4863" spans="1:4" x14ac:dyDescent="0.2">
      <c r="A4863" s="10">
        <v>4802</v>
      </c>
      <c r="B4863" s="1832"/>
      <c r="D4863" s="2" t="str">
        <f t="shared" ref="D4863:D4926" si="75">IF(ISBLANK(B4863),"OK",IF(A4863-B4863=0,"OK","Error?"))</f>
        <v>OK</v>
      </c>
    </row>
    <row r="4864" spans="1:4" x14ac:dyDescent="0.2">
      <c r="A4864" s="5">
        <v>4803</v>
      </c>
      <c r="B4864" s="1832">
        <f>'Revenues 9-14'!G265</f>
        <v>0</v>
      </c>
      <c r="D4864" s="2" t="str">
        <f t="shared" si="75"/>
        <v>Error?</v>
      </c>
    </row>
    <row r="4865" spans="1:4" x14ac:dyDescent="0.2">
      <c r="A4865" s="5">
        <v>4804</v>
      </c>
      <c r="B4865" s="1832">
        <f>'Revenues 9-14'!H265</f>
        <v>0</v>
      </c>
      <c r="D4865" s="2" t="str">
        <f t="shared" si="75"/>
        <v>Error?</v>
      </c>
    </row>
    <row r="4866" spans="1:4" x14ac:dyDescent="0.2">
      <c r="A4866" s="10">
        <v>4805</v>
      </c>
      <c r="B4866" s="1832"/>
      <c r="D4866" s="2" t="str">
        <f t="shared" si="75"/>
        <v>OK</v>
      </c>
    </row>
    <row r="4867" spans="1:4" x14ac:dyDescent="0.2">
      <c r="A4867" s="10">
        <v>4806</v>
      </c>
      <c r="B4867" s="1832"/>
      <c r="D4867" s="2" t="str">
        <f t="shared" si="75"/>
        <v>OK</v>
      </c>
    </row>
    <row r="4868" spans="1:4" x14ac:dyDescent="0.2">
      <c r="A4868" s="5">
        <v>4807</v>
      </c>
      <c r="B4868" s="1832">
        <f>'Revenues 9-14'!K265</f>
        <v>0</v>
      </c>
      <c r="D4868" s="2" t="str">
        <f t="shared" si="75"/>
        <v>Error?</v>
      </c>
    </row>
    <row r="4869" spans="1:4" x14ac:dyDescent="0.2">
      <c r="A4869" s="10">
        <v>4808</v>
      </c>
      <c r="B4869" s="1832"/>
      <c r="D4869" s="2" t="str">
        <f t="shared" si="75"/>
        <v>OK</v>
      </c>
    </row>
    <row r="4870" spans="1:4" x14ac:dyDescent="0.2">
      <c r="A4870" s="10">
        <v>4809</v>
      </c>
      <c r="B4870" s="1832"/>
      <c r="D4870" s="2" t="str">
        <f t="shared" si="75"/>
        <v>OK</v>
      </c>
    </row>
    <row r="4871" spans="1:4" x14ac:dyDescent="0.2">
      <c r="A4871" s="10">
        <v>4810</v>
      </c>
      <c r="B4871" s="1832"/>
      <c r="D4871" s="2" t="str">
        <f t="shared" si="75"/>
        <v>OK</v>
      </c>
    </row>
    <row r="4872" spans="1:4" x14ac:dyDescent="0.2">
      <c r="A4872" s="10">
        <v>4811</v>
      </c>
      <c r="B4872" s="1832"/>
      <c r="D4872" s="2" t="str">
        <f t="shared" si="75"/>
        <v>OK</v>
      </c>
    </row>
    <row r="4873" spans="1:4" x14ac:dyDescent="0.2">
      <c r="A4873" s="10">
        <v>4812</v>
      </c>
      <c r="B4873" s="1832"/>
      <c r="D4873" s="2" t="str">
        <f t="shared" si="75"/>
        <v>OK</v>
      </c>
    </row>
    <row r="4874" spans="1:4" x14ac:dyDescent="0.2">
      <c r="A4874" s="5">
        <v>4813</v>
      </c>
      <c r="B4874" s="1832">
        <f>'Revenues 9-14'!C118</f>
        <v>0</v>
      </c>
      <c r="D4874" s="2" t="str">
        <f t="shared" si="75"/>
        <v>Error?</v>
      </c>
    </row>
    <row r="4875" spans="1:4" x14ac:dyDescent="0.2">
      <c r="A4875" s="5">
        <v>4814</v>
      </c>
      <c r="B4875" s="1832">
        <f>'Revenues 9-14'!D118</f>
        <v>0</v>
      </c>
      <c r="D4875" s="2" t="str">
        <f t="shared" si="75"/>
        <v>Error?</v>
      </c>
    </row>
    <row r="4876" spans="1:4" x14ac:dyDescent="0.2">
      <c r="A4876" s="5">
        <v>4815</v>
      </c>
      <c r="B4876" s="1832">
        <f>'Revenues 9-14'!E118</f>
        <v>0</v>
      </c>
      <c r="D4876" s="2" t="str">
        <f t="shared" si="75"/>
        <v>Error?</v>
      </c>
    </row>
    <row r="4877" spans="1:4" x14ac:dyDescent="0.2">
      <c r="A4877" s="5">
        <v>4816</v>
      </c>
      <c r="B4877" s="1832">
        <f>'Revenues 9-14'!F118</f>
        <v>0</v>
      </c>
      <c r="D4877" s="2" t="str">
        <f t="shared" si="75"/>
        <v>Error?</v>
      </c>
    </row>
    <row r="4878" spans="1:4" x14ac:dyDescent="0.2">
      <c r="A4878" s="5">
        <v>4817</v>
      </c>
      <c r="B4878" s="1832">
        <f>'Revenues 9-14'!G118</f>
        <v>0</v>
      </c>
      <c r="D4878" s="2" t="str">
        <f t="shared" si="75"/>
        <v>Error?</v>
      </c>
    </row>
    <row r="4879" spans="1:4" x14ac:dyDescent="0.2">
      <c r="A4879" s="10">
        <v>4818</v>
      </c>
      <c r="B4879" s="1832"/>
      <c r="D4879" s="2" t="str">
        <f t="shared" si="75"/>
        <v>OK</v>
      </c>
    </row>
    <row r="4880" spans="1:4" x14ac:dyDescent="0.2">
      <c r="A4880" s="10">
        <v>4819</v>
      </c>
      <c r="B4880" s="1832"/>
      <c r="D4880" s="2" t="str">
        <f t="shared" si="75"/>
        <v>OK</v>
      </c>
    </row>
    <row r="4881" spans="1:4" x14ac:dyDescent="0.2">
      <c r="A4881" s="5">
        <v>4820</v>
      </c>
      <c r="B4881" s="1832">
        <f>'Revenues 9-14'!K118</f>
        <v>0</v>
      </c>
      <c r="D4881" s="2" t="str">
        <f t="shared" si="75"/>
        <v>Error?</v>
      </c>
    </row>
    <row r="4882" spans="1:4" x14ac:dyDescent="0.2">
      <c r="A4882" s="5">
        <v>4821</v>
      </c>
      <c r="B4882" s="1832">
        <f>'Revenues 9-14'!C121</f>
        <v>0</v>
      </c>
      <c r="D4882" s="2" t="str">
        <f t="shared" si="75"/>
        <v>Error?</v>
      </c>
    </row>
    <row r="4883" spans="1:4" x14ac:dyDescent="0.2">
      <c r="A4883" s="5">
        <v>4822</v>
      </c>
      <c r="B4883" s="1832">
        <f>'Revenues 9-14'!D121</f>
        <v>0</v>
      </c>
      <c r="D4883" s="2" t="str">
        <f t="shared" si="75"/>
        <v>Error?</v>
      </c>
    </row>
    <row r="4884" spans="1:4" x14ac:dyDescent="0.2">
      <c r="A4884" s="5">
        <v>4823</v>
      </c>
      <c r="B4884" s="1832">
        <f>'Revenues 9-14'!E121</f>
        <v>0</v>
      </c>
      <c r="D4884" s="2" t="str">
        <f t="shared" si="75"/>
        <v>Error?</v>
      </c>
    </row>
    <row r="4885" spans="1:4" x14ac:dyDescent="0.2">
      <c r="A4885" s="5">
        <v>4824</v>
      </c>
      <c r="B4885" s="1832">
        <f>'Revenues 9-14'!F121</f>
        <v>0</v>
      </c>
      <c r="D4885" s="2" t="str">
        <f t="shared" si="75"/>
        <v>Error?</v>
      </c>
    </row>
    <row r="4886" spans="1:4" x14ac:dyDescent="0.2">
      <c r="A4886" s="5">
        <v>4825</v>
      </c>
      <c r="B4886" s="1832">
        <f>'Revenues 9-14'!G121</f>
        <v>0</v>
      </c>
      <c r="D4886" s="2" t="str">
        <f t="shared" si="75"/>
        <v>Error?</v>
      </c>
    </row>
    <row r="4887" spans="1:4" x14ac:dyDescent="0.2">
      <c r="A4887" s="10">
        <v>4826</v>
      </c>
      <c r="B4887" s="1832"/>
      <c r="D4887" s="2" t="str">
        <f t="shared" si="75"/>
        <v>OK</v>
      </c>
    </row>
    <row r="4888" spans="1:4" x14ac:dyDescent="0.2">
      <c r="A4888" s="10">
        <v>4827</v>
      </c>
      <c r="B4888" s="1832"/>
      <c r="D4888" s="2" t="str">
        <f t="shared" si="75"/>
        <v>OK</v>
      </c>
    </row>
    <row r="4889" spans="1:4" x14ac:dyDescent="0.2">
      <c r="A4889" s="5">
        <v>4828</v>
      </c>
      <c r="B4889" s="1832">
        <f>'Revenues 9-14'!K121</f>
        <v>0</v>
      </c>
      <c r="D4889" s="2" t="str">
        <f t="shared" si="75"/>
        <v>Error?</v>
      </c>
    </row>
    <row r="4890" spans="1:4" x14ac:dyDescent="0.2">
      <c r="A4890" s="10">
        <v>4829</v>
      </c>
      <c r="B4890" s="1832"/>
      <c r="D4890" s="2" t="str">
        <f t="shared" si="75"/>
        <v>OK</v>
      </c>
    </row>
    <row r="4891" spans="1:4" x14ac:dyDescent="0.2">
      <c r="A4891" s="10">
        <v>4830</v>
      </c>
      <c r="B4891" s="1832"/>
      <c r="D4891" s="2" t="str">
        <f t="shared" si="75"/>
        <v>OK</v>
      </c>
    </row>
    <row r="4892" spans="1:4" x14ac:dyDescent="0.2">
      <c r="A4892" s="10">
        <v>4831</v>
      </c>
      <c r="B4892" s="1832"/>
      <c r="D4892" s="2" t="str">
        <f t="shared" si="75"/>
        <v>OK</v>
      </c>
    </row>
    <row r="4893" spans="1:4" x14ac:dyDescent="0.2">
      <c r="A4893" s="10">
        <v>4832</v>
      </c>
      <c r="B4893" s="1832"/>
      <c r="D4893" s="2" t="str">
        <f t="shared" si="75"/>
        <v>OK</v>
      </c>
    </row>
    <row r="4894" spans="1:4" x14ac:dyDescent="0.2">
      <c r="A4894" s="10">
        <v>4833</v>
      </c>
      <c r="B4894" s="1832"/>
      <c r="D4894" s="2" t="str">
        <f t="shared" si="75"/>
        <v>OK</v>
      </c>
    </row>
    <row r="4895" spans="1:4" x14ac:dyDescent="0.2">
      <c r="A4895" s="10">
        <v>4834</v>
      </c>
      <c r="B4895" s="1832"/>
      <c r="D4895" s="2" t="str">
        <f t="shared" si="75"/>
        <v>OK</v>
      </c>
    </row>
    <row r="4896" spans="1:4" x14ac:dyDescent="0.2">
      <c r="A4896" s="10">
        <v>4835</v>
      </c>
      <c r="B4896" s="1832"/>
      <c r="D4896" s="2" t="str">
        <f t="shared" si="75"/>
        <v>OK</v>
      </c>
    </row>
    <row r="4897" spans="1:4" x14ac:dyDescent="0.2">
      <c r="A4897" s="10">
        <v>4836</v>
      </c>
      <c r="B4897" s="1832"/>
      <c r="D4897" s="2" t="str">
        <f t="shared" si="75"/>
        <v>OK</v>
      </c>
    </row>
    <row r="4898" spans="1:4" x14ac:dyDescent="0.2">
      <c r="A4898" s="10">
        <v>4837</v>
      </c>
      <c r="B4898" s="1832"/>
      <c r="D4898" s="2" t="str">
        <f t="shared" si="75"/>
        <v>OK</v>
      </c>
    </row>
    <row r="4899" spans="1:4" x14ac:dyDescent="0.2">
      <c r="A4899" s="10">
        <v>4838</v>
      </c>
      <c r="B4899" s="1832"/>
      <c r="D4899" s="2" t="str">
        <f t="shared" si="75"/>
        <v>OK</v>
      </c>
    </row>
    <row r="4900" spans="1:4" x14ac:dyDescent="0.2">
      <c r="A4900" s="10">
        <v>4839</v>
      </c>
      <c r="B4900" s="1832"/>
      <c r="D4900" s="2" t="str">
        <f t="shared" si="75"/>
        <v>OK</v>
      </c>
    </row>
    <row r="4901" spans="1:4" x14ac:dyDescent="0.2">
      <c r="A4901" s="10">
        <v>4840</v>
      </c>
      <c r="B4901" s="1832"/>
      <c r="D4901" s="2" t="str">
        <f t="shared" si="75"/>
        <v>OK</v>
      </c>
    </row>
    <row r="4902" spans="1:4" x14ac:dyDescent="0.2">
      <c r="A4902" s="10">
        <v>4841</v>
      </c>
      <c r="B4902" s="1832"/>
      <c r="D4902" s="2" t="str">
        <f t="shared" si="75"/>
        <v>OK</v>
      </c>
    </row>
    <row r="4903" spans="1:4" x14ac:dyDescent="0.2">
      <c r="A4903" s="10">
        <v>4842</v>
      </c>
      <c r="B4903" s="1832"/>
      <c r="D4903" s="2" t="str">
        <f t="shared" si="75"/>
        <v>OK</v>
      </c>
    </row>
    <row r="4904" spans="1:4" x14ac:dyDescent="0.2">
      <c r="A4904" s="10">
        <v>4843</v>
      </c>
      <c r="B4904" s="1832"/>
      <c r="D4904" s="2" t="str">
        <f t="shared" si="75"/>
        <v>OK</v>
      </c>
    </row>
    <row r="4905" spans="1:4" x14ac:dyDescent="0.2">
      <c r="A4905" s="10">
        <v>4844</v>
      </c>
      <c r="B4905" s="1832"/>
      <c r="D4905" s="2" t="str">
        <f t="shared" si="75"/>
        <v>OK</v>
      </c>
    </row>
    <row r="4906" spans="1:4" x14ac:dyDescent="0.2">
      <c r="A4906" s="10">
        <v>4845</v>
      </c>
      <c r="B4906" s="1832"/>
      <c r="D4906" s="2" t="str">
        <f t="shared" si="75"/>
        <v>OK</v>
      </c>
    </row>
    <row r="4907" spans="1:4" x14ac:dyDescent="0.2">
      <c r="A4907" s="10">
        <v>4846</v>
      </c>
      <c r="B4907" s="1832"/>
      <c r="D4907" s="2" t="str">
        <f t="shared" si="75"/>
        <v>OK</v>
      </c>
    </row>
    <row r="4908" spans="1:4" x14ac:dyDescent="0.2">
      <c r="A4908" s="10">
        <v>4847</v>
      </c>
      <c r="B4908" s="1832"/>
      <c r="D4908" s="2" t="str">
        <f t="shared" si="75"/>
        <v>OK</v>
      </c>
    </row>
    <row r="4909" spans="1:4" x14ac:dyDescent="0.2">
      <c r="A4909" s="10">
        <v>4848</v>
      </c>
      <c r="B4909" s="1832"/>
      <c r="D4909" s="2" t="str">
        <f t="shared" si="75"/>
        <v>OK</v>
      </c>
    </row>
    <row r="4910" spans="1:4" x14ac:dyDescent="0.2">
      <c r="A4910" s="10">
        <v>4849</v>
      </c>
      <c r="B4910" s="1832"/>
      <c r="D4910" s="2" t="str">
        <f t="shared" si="75"/>
        <v>OK</v>
      </c>
    </row>
    <row r="4911" spans="1:4" x14ac:dyDescent="0.2">
      <c r="A4911" s="10">
        <v>4850</v>
      </c>
      <c r="B4911" s="1832"/>
      <c r="D4911" s="2" t="str">
        <f t="shared" si="75"/>
        <v>OK</v>
      </c>
    </row>
    <row r="4912" spans="1:4" x14ac:dyDescent="0.2">
      <c r="A4912" s="10">
        <v>4851</v>
      </c>
      <c r="B4912" s="1832"/>
      <c r="D4912" s="2" t="str">
        <f t="shared" si="75"/>
        <v>OK</v>
      </c>
    </row>
    <row r="4913" spans="1:4" x14ac:dyDescent="0.2">
      <c r="A4913" s="10">
        <v>4852</v>
      </c>
      <c r="B4913" s="1832"/>
      <c r="D4913" s="2" t="str">
        <f t="shared" si="75"/>
        <v>OK</v>
      </c>
    </row>
    <row r="4914" spans="1:4" x14ac:dyDescent="0.2">
      <c r="A4914" s="10">
        <v>4853</v>
      </c>
      <c r="B4914" s="1832"/>
      <c r="D4914" s="2" t="str">
        <f t="shared" si="75"/>
        <v>OK</v>
      </c>
    </row>
    <row r="4915" spans="1:4" x14ac:dyDescent="0.2">
      <c r="A4915" s="5">
        <v>4854</v>
      </c>
      <c r="B4915" s="1832">
        <f>'Revenues 9-14'!C162</f>
        <v>0</v>
      </c>
      <c r="D4915" s="2" t="str">
        <f t="shared" si="75"/>
        <v>Error?</v>
      </c>
    </row>
    <row r="4916" spans="1:4" x14ac:dyDescent="0.2">
      <c r="A4916" s="5">
        <v>4855</v>
      </c>
      <c r="B4916" s="1832">
        <f>'Revenues 9-14'!D162</f>
        <v>0</v>
      </c>
      <c r="D4916" s="2" t="str">
        <f t="shared" si="75"/>
        <v>Error?</v>
      </c>
    </row>
    <row r="4917" spans="1:4" x14ac:dyDescent="0.2">
      <c r="A4917" s="5">
        <v>4856</v>
      </c>
      <c r="B4917" s="1832">
        <f>'Revenues 9-14'!E162</f>
        <v>0</v>
      </c>
      <c r="D4917" s="2" t="str">
        <f t="shared" si="75"/>
        <v>Error?</v>
      </c>
    </row>
    <row r="4918" spans="1:4" x14ac:dyDescent="0.2">
      <c r="A4918" s="5">
        <v>4857</v>
      </c>
      <c r="B4918" s="1832">
        <f>'Revenues 9-14'!F162</f>
        <v>0</v>
      </c>
      <c r="D4918" s="2" t="str">
        <f t="shared" si="75"/>
        <v>Error?</v>
      </c>
    </row>
    <row r="4919" spans="1:4" x14ac:dyDescent="0.2">
      <c r="A4919" s="5">
        <v>4858</v>
      </c>
      <c r="B4919" s="1832">
        <f>'Revenues 9-14'!G162</f>
        <v>0</v>
      </c>
      <c r="D4919" s="2" t="str">
        <f t="shared" si="75"/>
        <v>Error?</v>
      </c>
    </row>
    <row r="4920" spans="1:4" x14ac:dyDescent="0.2">
      <c r="A4920" s="5">
        <v>4859</v>
      </c>
      <c r="B4920" s="1832">
        <f>'Revenues 9-14'!H162</f>
        <v>0</v>
      </c>
      <c r="D4920" s="2" t="str">
        <f t="shared" si="75"/>
        <v>Error?</v>
      </c>
    </row>
    <row r="4921" spans="1:4" x14ac:dyDescent="0.2">
      <c r="A4921" s="10">
        <v>4860</v>
      </c>
      <c r="B4921" s="1832"/>
      <c r="D4921" s="2" t="str">
        <f t="shared" si="75"/>
        <v>OK</v>
      </c>
    </row>
    <row r="4922" spans="1:4" x14ac:dyDescent="0.2">
      <c r="A4922" s="5">
        <v>4861</v>
      </c>
      <c r="B4922" s="1832">
        <f>'Revenues 9-14'!K162</f>
        <v>0</v>
      </c>
      <c r="D4922" s="2" t="str">
        <f t="shared" si="75"/>
        <v>Error?</v>
      </c>
    </row>
    <row r="4923" spans="1:4" x14ac:dyDescent="0.2">
      <c r="A4923" s="10">
        <v>4862</v>
      </c>
      <c r="B4923" s="1832"/>
      <c r="D4923" s="2" t="str">
        <f t="shared" si="75"/>
        <v>OK</v>
      </c>
    </row>
    <row r="4924" spans="1:4" x14ac:dyDescent="0.2">
      <c r="A4924" s="10">
        <v>4863</v>
      </c>
      <c r="B4924" s="1832"/>
      <c r="D4924" s="2" t="str">
        <f t="shared" si="75"/>
        <v>OK</v>
      </c>
    </row>
    <row r="4925" spans="1:4" x14ac:dyDescent="0.2">
      <c r="A4925" s="10">
        <v>4864</v>
      </c>
      <c r="B4925" s="1832"/>
      <c r="D4925" s="2" t="str">
        <f t="shared" si="75"/>
        <v>OK</v>
      </c>
    </row>
    <row r="4926" spans="1:4" x14ac:dyDescent="0.2">
      <c r="A4926" s="10">
        <v>4865</v>
      </c>
      <c r="B4926" s="1832"/>
      <c r="D4926" s="2" t="str">
        <f t="shared" si="75"/>
        <v>OK</v>
      </c>
    </row>
    <row r="4927" spans="1:4" x14ac:dyDescent="0.2">
      <c r="A4927" s="10">
        <v>4866</v>
      </c>
      <c r="B4927" s="1832"/>
      <c r="D4927" s="2" t="str">
        <f t="shared" ref="D4927:D4990" si="76">IF(ISBLANK(B4927),"OK",IF(A4927-B4927=0,"OK","Error?"))</f>
        <v>OK</v>
      </c>
    </row>
    <row r="4928" spans="1:4" x14ac:dyDescent="0.2">
      <c r="A4928" s="10">
        <v>4867</v>
      </c>
      <c r="B4928" s="1832"/>
      <c r="D4928" s="2" t="str">
        <f t="shared" si="76"/>
        <v>OK</v>
      </c>
    </row>
    <row r="4929" spans="1:4" x14ac:dyDescent="0.2">
      <c r="A4929" s="10">
        <v>4868</v>
      </c>
      <c r="B4929" s="1832"/>
      <c r="D4929" s="2" t="str">
        <f t="shared" si="76"/>
        <v>OK</v>
      </c>
    </row>
    <row r="4930" spans="1:4" x14ac:dyDescent="0.2">
      <c r="A4930" s="10">
        <v>4869</v>
      </c>
      <c r="B4930" s="1832"/>
      <c r="D4930" s="2" t="str">
        <f t="shared" si="76"/>
        <v>OK</v>
      </c>
    </row>
    <row r="4931" spans="1:4" x14ac:dyDescent="0.2">
      <c r="A4931" s="10">
        <v>4870</v>
      </c>
      <c r="B4931" s="1832"/>
      <c r="D4931" s="2" t="str">
        <f t="shared" si="76"/>
        <v>OK</v>
      </c>
    </row>
    <row r="4932" spans="1:4" x14ac:dyDescent="0.2">
      <c r="A4932" s="10">
        <v>4871</v>
      </c>
      <c r="B4932" s="1832"/>
      <c r="D4932" s="2" t="str">
        <f t="shared" si="76"/>
        <v>OK</v>
      </c>
    </row>
    <row r="4933" spans="1:4" x14ac:dyDescent="0.2">
      <c r="A4933" s="10">
        <v>4872</v>
      </c>
      <c r="B4933" s="1832"/>
      <c r="D4933" s="2" t="str">
        <f t="shared" si="76"/>
        <v>OK</v>
      </c>
    </row>
    <row r="4934" spans="1:4" x14ac:dyDescent="0.2">
      <c r="A4934" s="10">
        <v>4873</v>
      </c>
      <c r="B4934" s="1832"/>
      <c r="D4934" s="2" t="str">
        <f t="shared" si="76"/>
        <v>OK</v>
      </c>
    </row>
    <row r="4935" spans="1:4" x14ac:dyDescent="0.2">
      <c r="A4935" s="10">
        <v>4874</v>
      </c>
      <c r="B4935" s="1832"/>
      <c r="D4935" s="2" t="str">
        <f t="shared" si="76"/>
        <v>OK</v>
      </c>
    </row>
    <row r="4936" spans="1:4" x14ac:dyDescent="0.2">
      <c r="A4936" s="10">
        <v>4875</v>
      </c>
      <c r="B4936" s="1832"/>
      <c r="D4936" s="2" t="str">
        <f t="shared" si="76"/>
        <v>OK</v>
      </c>
    </row>
    <row r="4937" spans="1:4" x14ac:dyDescent="0.2">
      <c r="A4937" s="10">
        <v>4876</v>
      </c>
      <c r="B4937" s="1832"/>
      <c r="D4937" s="2" t="str">
        <f t="shared" si="76"/>
        <v>OK</v>
      </c>
    </row>
    <row r="4938" spans="1:4" x14ac:dyDescent="0.2">
      <c r="A4938" s="10">
        <v>4877</v>
      </c>
      <c r="B4938" s="1832"/>
      <c r="D4938" s="2" t="str">
        <f t="shared" si="76"/>
        <v>OK</v>
      </c>
    </row>
    <row r="4939" spans="1:4" x14ac:dyDescent="0.2">
      <c r="A4939" s="10">
        <v>4878</v>
      </c>
      <c r="B4939" s="1832"/>
      <c r="D4939" s="2" t="str">
        <f t="shared" si="76"/>
        <v>OK</v>
      </c>
    </row>
    <row r="4940" spans="1:4" x14ac:dyDescent="0.2">
      <c r="A4940" s="10">
        <v>4879</v>
      </c>
      <c r="B4940" s="1832"/>
      <c r="D4940" s="2" t="str">
        <f t="shared" si="76"/>
        <v>OK</v>
      </c>
    </row>
    <row r="4941" spans="1:4" x14ac:dyDescent="0.2">
      <c r="A4941" s="10">
        <v>4880</v>
      </c>
      <c r="B4941" s="1832"/>
      <c r="D4941" s="2" t="str">
        <f t="shared" si="76"/>
        <v>OK</v>
      </c>
    </row>
    <row r="4942" spans="1:4" x14ac:dyDescent="0.2">
      <c r="A4942" s="10">
        <v>4881</v>
      </c>
      <c r="B4942" s="1832"/>
      <c r="D4942" s="2" t="str">
        <f t="shared" si="76"/>
        <v>OK</v>
      </c>
    </row>
    <row r="4943" spans="1:4" x14ac:dyDescent="0.2">
      <c r="A4943" s="10">
        <v>4882</v>
      </c>
      <c r="B4943" s="1832"/>
      <c r="D4943" s="2" t="str">
        <f t="shared" si="76"/>
        <v>OK</v>
      </c>
    </row>
    <row r="4944" spans="1:4" x14ac:dyDescent="0.2">
      <c r="A4944" s="5">
        <v>4883</v>
      </c>
      <c r="B4944" s="1832">
        <f>'Revenues 9-14'!C174</f>
        <v>0</v>
      </c>
      <c r="D4944" s="2" t="str">
        <f t="shared" si="76"/>
        <v>Error?</v>
      </c>
    </row>
    <row r="4945" spans="1:4" x14ac:dyDescent="0.2">
      <c r="A4945" s="5">
        <v>4884</v>
      </c>
      <c r="B4945" s="1832">
        <f>'Revenues 9-14'!D174</f>
        <v>0</v>
      </c>
      <c r="D4945" s="2" t="str">
        <f t="shared" si="76"/>
        <v>Error?</v>
      </c>
    </row>
    <row r="4946" spans="1:4" x14ac:dyDescent="0.2">
      <c r="A4946" s="5">
        <v>4885</v>
      </c>
      <c r="B4946" s="1832">
        <f>'Revenues 9-14'!F174</f>
        <v>0</v>
      </c>
      <c r="D4946" s="2" t="str">
        <f t="shared" si="76"/>
        <v>Error?</v>
      </c>
    </row>
    <row r="4947" spans="1:4" x14ac:dyDescent="0.2">
      <c r="A4947" s="5">
        <v>4886</v>
      </c>
      <c r="B4947" s="1832">
        <f>'Revenues 9-14'!G174</f>
        <v>0</v>
      </c>
      <c r="D4947" s="2" t="str">
        <f t="shared" si="76"/>
        <v>Error?</v>
      </c>
    </row>
    <row r="4948" spans="1:4" x14ac:dyDescent="0.2">
      <c r="A4948" s="5">
        <v>4887</v>
      </c>
      <c r="B4948" s="1832">
        <f>'Revenues 9-14'!H174</f>
        <v>0</v>
      </c>
      <c r="D4948" s="2" t="str">
        <f t="shared" si="76"/>
        <v>Error?</v>
      </c>
    </row>
    <row r="4949" spans="1:4" x14ac:dyDescent="0.2">
      <c r="A4949" s="5">
        <v>4888</v>
      </c>
      <c r="B4949" s="1832">
        <f>'Revenues 9-14'!K174</f>
        <v>0</v>
      </c>
      <c r="D4949" s="2" t="str">
        <f t="shared" si="76"/>
        <v>Error?</v>
      </c>
    </row>
    <row r="4950" spans="1:4" x14ac:dyDescent="0.2">
      <c r="A4950" s="5">
        <v>4889</v>
      </c>
      <c r="B4950" s="1832">
        <f>'Revenues 9-14'!H175</f>
        <v>0</v>
      </c>
      <c r="C4950" s="2" t="s">
        <v>569</v>
      </c>
      <c r="D4950" s="2" t="str">
        <f t="shared" si="76"/>
        <v>Error?</v>
      </c>
    </row>
    <row r="4951" spans="1:4" x14ac:dyDescent="0.2">
      <c r="A4951" s="5">
        <v>4890</v>
      </c>
      <c r="B4951" s="1832">
        <f>'Revenues 9-14'!K175</f>
        <v>0</v>
      </c>
      <c r="C4951" s="2" t="s">
        <v>569</v>
      </c>
      <c r="D4951" s="2" t="str">
        <f t="shared" si="76"/>
        <v>Error?</v>
      </c>
    </row>
    <row r="4952" spans="1:4" x14ac:dyDescent="0.2">
      <c r="A4952" s="10">
        <v>4891</v>
      </c>
      <c r="B4952" s="1832"/>
      <c r="D4952" s="2" t="str">
        <f t="shared" si="76"/>
        <v>OK</v>
      </c>
    </row>
    <row r="4953" spans="1:4" x14ac:dyDescent="0.2">
      <c r="A4953" s="10">
        <v>4892</v>
      </c>
      <c r="B4953" s="1832"/>
      <c r="D4953" s="2" t="str">
        <f t="shared" si="76"/>
        <v>OK</v>
      </c>
    </row>
    <row r="4954" spans="1:4" x14ac:dyDescent="0.2">
      <c r="A4954" s="10">
        <v>4893</v>
      </c>
      <c r="B4954" s="1832"/>
      <c r="D4954" s="2" t="str">
        <f t="shared" si="76"/>
        <v>OK</v>
      </c>
    </row>
    <row r="4955" spans="1:4" x14ac:dyDescent="0.2">
      <c r="A4955" s="10">
        <v>4894</v>
      </c>
      <c r="B4955" s="1832"/>
      <c r="D4955" s="2" t="str">
        <f t="shared" si="76"/>
        <v>OK</v>
      </c>
    </row>
    <row r="4956" spans="1:4" x14ac:dyDescent="0.2">
      <c r="A4956" s="10">
        <v>4895</v>
      </c>
      <c r="B4956" s="1832"/>
      <c r="D4956" s="2" t="str">
        <f t="shared" si="76"/>
        <v>OK</v>
      </c>
    </row>
    <row r="4957" spans="1:4" x14ac:dyDescent="0.2">
      <c r="A4957" s="10">
        <v>4896</v>
      </c>
      <c r="B4957" s="1832"/>
      <c r="D4957" s="2" t="str">
        <f t="shared" si="76"/>
        <v>OK</v>
      </c>
    </row>
    <row r="4958" spans="1:4" x14ac:dyDescent="0.2">
      <c r="A4958" s="10">
        <v>4897</v>
      </c>
      <c r="B4958" s="1832"/>
      <c r="D4958" s="2" t="str">
        <f t="shared" si="76"/>
        <v>OK</v>
      </c>
    </row>
    <row r="4959" spans="1:4" x14ac:dyDescent="0.2">
      <c r="A4959" s="10">
        <v>4898</v>
      </c>
      <c r="B4959" s="1832"/>
      <c r="D4959" s="2" t="str">
        <f t="shared" si="76"/>
        <v>OK</v>
      </c>
    </row>
    <row r="4960" spans="1:4" x14ac:dyDescent="0.2">
      <c r="A4960" s="10">
        <v>4899</v>
      </c>
      <c r="B4960" s="1832"/>
      <c r="D4960" s="2" t="str">
        <f t="shared" si="76"/>
        <v>OK</v>
      </c>
    </row>
    <row r="4961" spans="1:4" x14ac:dyDescent="0.2">
      <c r="A4961" s="10">
        <v>4900</v>
      </c>
      <c r="B4961" s="1832"/>
      <c r="D4961" s="2" t="str">
        <f t="shared" si="76"/>
        <v>OK</v>
      </c>
    </row>
    <row r="4962" spans="1:4" x14ac:dyDescent="0.2">
      <c r="A4962" s="10">
        <v>4901</v>
      </c>
      <c r="B4962" s="1832"/>
      <c r="D4962" s="2" t="str">
        <f t="shared" si="76"/>
        <v>OK</v>
      </c>
    </row>
    <row r="4963" spans="1:4" x14ac:dyDescent="0.2">
      <c r="A4963" s="10">
        <v>4902</v>
      </c>
      <c r="B4963" s="1832"/>
      <c r="D4963" s="2" t="str">
        <f t="shared" si="76"/>
        <v>OK</v>
      </c>
    </row>
    <row r="4964" spans="1:4" x14ac:dyDescent="0.2">
      <c r="A4964" s="10">
        <v>4903</v>
      </c>
      <c r="B4964" s="1832"/>
      <c r="D4964" s="2" t="str">
        <f t="shared" si="76"/>
        <v>OK</v>
      </c>
    </row>
    <row r="4965" spans="1:4" x14ac:dyDescent="0.2">
      <c r="A4965" s="10">
        <v>4904</v>
      </c>
      <c r="B4965" s="1832"/>
      <c r="D4965" s="2" t="str">
        <f t="shared" si="76"/>
        <v>OK</v>
      </c>
    </row>
    <row r="4966" spans="1:4" x14ac:dyDescent="0.2">
      <c r="A4966" s="10">
        <v>4905</v>
      </c>
      <c r="B4966" s="1832"/>
      <c r="D4966" s="2" t="str">
        <f t="shared" si="76"/>
        <v>OK</v>
      </c>
    </row>
    <row r="4967" spans="1:4" x14ac:dyDescent="0.2">
      <c r="A4967" s="10">
        <v>4906</v>
      </c>
      <c r="B4967" s="1832"/>
      <c r="D4967" s="2" t="str">
        <f t="shared" si="76"/>
        <v>OK</v>
      </c>
    </row>
    <row r="4968" spans="1:4" x14ac:dyDescent="0.2">
      <c r="A4968" s="10">
        <v>4907</v>
      </c>
      <c r="B4968" s="1832"/>
      <c r="D4968" s="2" t="str">
        <f t="shared" si="76"/>
        <v>OK</v>
      </c>
    </row>
    <row r="4969" spans="1:4" x14ac:dyDescent="0.2">
      <c r="A4969" s="10">
        <v>4908</v>
      </c>
      <c r="B4969" s="1832"/>
      <c r="D4969" s="2" t="str">
        <f t="shared" si="76"/>
        <v>OK</v>
      </c>
    </row>
    <row r="4970" spans="1:4" x14ac:dyDescent="0.2">
      <c r="A4970" s="10">
        <v>4909</v>
      </c>
      <c r="B4970" s="1832"/>
      <c r="D4970" s="2" t="str">
        <f t="shared" si="76"/>
        <v>OK</v>
      </c>
    </row>
    <row r="4971" spans="1:4" x14ac:dyDescent="0.2">
      <c r="A4971" s="10">
        <v>4910</v>
      </c>
      <c r="B4971" s="1832"/>
      <c r="D4971" s="2" t="str">
        <f t="shared" si="76"/>
        <v>OK</v>
      </c>
    </row>
    <row r="4972" spans="1:4" x14ac:dyDescent="0.2">
      <c r="A4972" s="10">
        <v>4911</v>
      </c>
      <c r="B4972" s="1832"/>
      <c r="D4972" s="2" t="str">
        <f t="shared" si="76"/>
        <v>OK</v>
      </c>
    </row>
    <row r="4973" spans="1:4" x14ac:dyDescent="0.2">
      <c r="A4973" s="10">
        <v>4912</v>
      </c>
      <c r="B4973" s="1832"/>
      <c r="D4973" s="2" t="str">
        <f t="shared" si="76"/>
        <v>OK</v>
      </c>
    </row>
    <row r="4974" spans="1:4" x14ac:dyDescent="0.2">
      <c r="A4974" s="10">
        <v>4913</v>
      </c>
      <c r="B4974" s="1832"/>
      <c r="D4974" s="2" t="str">
        <f t="shared" si="76"/>
        <v>OK</v>
      </c>
    </row>
    <row r="4975" spans="1:4" x14ac:dyDescent="0.2">
      <c r="A4975" s="10">
        <v>4914</v>
      </c>
      <c r="B4975" s="1832"/>
      <c r="D4975" s="2" t="str">
        <f t="shared" si="76"/>
        <v>OK</v>
      </c>
    </row>
    <row r="4976" spans="1:4" x14ac:dyDescent="0.2">
      <c r="A4976" s="10">
        <v>4915</v>
      </c>
      <c r="B4976" s="1832"/>
      <c r="D4976" s="2" t="str">
        <f t="shared" si="76"/>
        <v>OK</v>
      </c>
    </row>
    <row r="4977" spans="1:4" x14ac:dyDescent="0.2">
      <c r="A4977" s="10">
        <v>4916</v>
      </c>
      <c r="B4977" s="1832"/>
      <c r="D4977" s="2" t="str">
        <f t="shared" si="76"/>
        <v>OK</v>
      </c>
    </row>
    <row r="4978" spans="1:4" x14ac:dyDescent="0.2">
      <c r="A4978" s="10">
        <v>4917</v>
      </c>
      <c r="B4978" s="1832"/>
      <c r="D4978" s="2" t="str">
        <f t="shared" si="76"/>
        <v>OK</v>
      </c>
    </row>
    <row r="4979" spans="1:4" x14ac:dyDescent="0.2">
      <c r="A4979" s="10">
        <v>4918</v>
      </c>
      <c r="B4979" s="1832"/>
      <c r="D4979" s="2" t="str">
        <f t="shared" si="76"/>
        <v>OK</v>
      </c>
    </row>
    <row r="4980" spans="1:4" x14ac:dyDescent="0.2">
      <c r="A4980" s="10">
        <v>4919</v>
      </c>
      <c r="B4980" s="1832"/>
      <c r="D4980" s="2" t="str">
        <f t="shared" si="76"/>
        <v>OK</v>
      </c>
    </row>
    <row r="4981" spans="1:4" x14ac:dyDescent="0.2">
      <c r="A4981" s="10">
        <v>4920</v>
      </c>
      <c r="B4981" s="1832"/>
      <c r="D4981" s="2" t="str">
        <f t="shared" si="76"/>
        <v>OK</v>
      </c>
    </row>
    <row r="4982" spans="1:4" x14ac:dyDescent="0.2">
      <c r="A4982" s="10">
        <v>4921</v>
      </c>
      <c r="B4982" s="1832"/>
      <c r="D4982" s="2" t="str">
        <f t="shared" si="76"/>
        <v>OK</v>
      </c>
    </row>
    <row r="4983" spans="1:4" x14ac:dyDescent="0.2">
      <c r="A4983" s="10">
        <v>4922</v>
      </c>
      <c r="B4983" s="1832"/>
      <c r="D4983" s="2" t="str">
        <f t="shared" si="76"/>
        <v>OK</v>
      </c>
    </row>
    <row r="4984" spans="1:4" x14ac:dyDescent="0.2">
      <c r="A4984" s="10">
        <v>4923</v>
      </c>
      <c r="B4984" s="1832"/>
      <c r="D4984" s="2" t="str">
        <f t="shared" si="76"/>
        <v>OK</v>
      </c>
    </row>
    <row r="4985" spans="1:4" x14ac:dyDescent="0.2">
      <c r="A4985" s="10">
        <v>4924</v>
      </c>
      <c r="B4985" s="1832"/>
      <c r="D4985" s="2" t="str">
        <f t="shared" si="76"/>
        <v>OK</v>
      </c>
    </row>
    <row r="4986" spans="1:4" x14ac:dyDescent="0.2">
      <c r="A4986" s="10">
        <v>4925</v>
      </c>
      <c r="B4986" s="1832"/>
      <c r="D4986" s="2" t="str">
        <f t="shared" si="76"/>
        <v>OK</v>
      </c>
    </row>
    <row r="4987" spans="1:4" x14ac:dyDescent="0.2">
      <c r="A4987" s="10">
        <v>4926</v>
      </c>
      <c r="B4987" s="1832"/>
      <c r="D4987" s="2" t="str">
        <f t="shared" si="76"/>
        <v>OK</v>
      </c>
    </row>
    <row r="4988" spans="1:4" x14ac:dyDescent="0.2">
      <c r="A4988" s="10">
        <v>4927</v>
      </c>
      <c r="B4988" s="1832"/>
      <c r="D4988" s="2" t="str">
        <f t="shared" si="76"/>
        <v>OK</v>
      </c>
    </row>
    <row r="4989" spans="1:4" x14ac:dyDescent="0.2">
      <c r="A4989" s="10">
        <v>4928</v>
      </c>
      <c r="B4989" s="1832"/>
      <c r="D4989" s="2" t="str">
        <f t="shared" si="76"/>
        <v>OK</v>
      </c>
    </row>
    <row r="4990" spans="1:4" x14ac:dyDescent="0.2">
      <c r="A4990" s="10">
        <v>4929</v>
      </c>
      <c r="B4990" s="1832"/>
      <c r="D4990" s="2" t="str">
        <f t="shared" si="76"/>
        <v>OK</v>
      </c>
    </row>
    <row r="4991" spans="1:4" x14ac:dyDescent="0.2">
      <c r="A4991" s="10">
        <v>4930</v>
      </c>
      <c r="B4991" s="1832"/>
      <c r="D4991" s="2" t="str">
        <f t="shared" ref="D4991:D5054" si="77">IF(ISBLANK(B4991),"OK",IF(A4991-B4991=0,"OK","Error?"))</f>
        <v>OK</v>
      </c>
    </row>
    <row r="4992" spans="1:4" x14ac:dyDescent="0.2">
      <c r="A4992" s="10">
        <v>4931</v>
      </c>
      <c r="B4992" s="1832"/>
      <c r="D4992" s="2" t="str">
        <f t="shared" si="77"/>
        <v>OK</v>
      </c>
    </row>
    <row r="4993" spans="1:4" x14ac:dyDescent="0.2">
      <c r="A4993" s="10">
        <v>4932</v>
      </c>
      <c r="B4993" s="1832"/>
      <c r="D4993" s="2" t="str">
        <f t="shared" si="77"/>
        <v>OK</v>
      </c>
    </row>
    <row r="4994" spans="1:4" x14ac:dyDescent="0.2">
      <c r="A4994" s="10">
        <v>4933</v>
      </c>
      <c r="B4994" s="1832"/>
      <c r="D4994" s="2" t="str">
        <f t="shared" si="77"/>
        <v>OK</v>
      </c>
    </row>
    <row r="4995" spans="1:4" x14ac:dyDescent="0.2">
      <c r="A4995" s="12">
        <v>4934</v>
      </c>
      <c r="B4995" s="1832">
        <f>'FP Info 3'!J7</f>
        <v>94463657</v>
      </c>
      <c r="D4995" s="2" t="str">
        <f t="shared" si="77"/>
        <v>Error?</v>
      </c>
    </row>
    <row r="4996" spans="1:4" x14ac:dyDescent="0.2">
      <c r="A4996" s="12">
        <v>4935</v>
      </c>
      <c r="B4996" s="1832">
        <f>'FP Info 3'!H31</f>
        <v>13035984.666000001</v>
      </c>
      <c r="D4996" s="2" t="str">
        <f t="shared" si="77"/>
        <v>Error?</v>
      </c>
    </row>
    <row r="4997" spans="1:4" x14ac:dyDescent="0.2">
      <c r="A4997" s="12">
        <v>4936</v>
      </c>
      <c r="B4997" s="1832">
        <f>'FP Info 3'!H37</f>
        <v>8729423</v>
      </c>
      <c r="D4997" s="2" t="str">
        <f t="shared" si="77"/>
        <v>Error?</v>
      </c>
    </row>
    <row r="4998" spans="1:4" x14ac:dyDescent="0.2">
      <c r="A4998" s="10">
        <v>4937</v>
      </c>
      <c r="B4998" s="1832"/>
      <c r="D4998" s="2" t="str">
        <f t="shared" si="77"/>
        <v>OK</v>
      </c>
    </row>
    <row r="4999" spans="1:4" x14ac:dyDescent="0.2">
      <c r="A4999" s="10">
        <v>4938</v>
      </c>
      <c r="B4999" s="1832"/>
      <c r="C4999" s="2" t="s">
        <v>569</v>
      </c>
      <c r="D4999" s="2" t="str">
        <f t="shared" si="77"/>
        <v>OK</v>
      </c>
    </row>
    <row r="5000" spans="1:4" x14ac:dyDescent="0.2">
      <c r="A5000" s="5">
        <v>4939</v>
      </c>
      <c r="B5000" s="1832">
        <f>'Revenues 9-14'!K169</f>
        <v>0</v>
      </c>
      <c r="C5000" s="2" t="s">
        <v>569</v>
      </c>
      <c r="D5000" s="2" t="str">
        <f t="shared" si="77"/>
        <v>Error?</v>
      </c>
    </row>
    <row r="5001" spans="1:4" x14ac:dyDescent="0.2">
      <c r="A5001" s="10">
        <v>4940</v>
      </c>
      <c r="B5001" s="1832"/>
      <c r="D5001" s="2" t="str">
        <f t="shared" si="77"/>
        <v>OK</v>
      </c>
    </row>
    <row r="5002" spans="1:4" x14ac:dyDescent="0.2">
      <c r="A5002" s="10">
        <v>4941</v>
      </c>
      <c r="B5002" s="1832"/>
      <c r="D5002" s="2" t="str">
        <f t="shared" si="77"/>
        <v>OK</v>
      </c>
    </row>
    <row r="5003" spans="1:4" x14ac:dyDescent="0.2">
      <c r="A5003" s="10">
        <v>4942</v>
      </c>
      <c r="B5003" s="1832"/>
      <c r="D5003" s="2" t="str">
        <f t="shared" si="77"/>
        <v>OK</v>
      </c>
    </row>
    <row r="5004" spans="1:4" x14ac:dyDescent="0.2">
      <c r="A5004" s="10">
        <v>4943</v>
      </c>
      <c r="B5004" s="1832"/>
      <c r="D5004" s="2" t="str">
        <f t="shared" si="77"/>
        <v>OK</v>
      </c>
    </row>
    <row r="5005" spans="1:4" x14ac:dyDescent="0.2">
      <c r="A5005" s="10">
        <v>4944</v>
      </c>
      <c r="B5005" s="1832"/>
      <c r="C5005" s="2" t="s">
        <v>569</v>
      </c>
      <c r="D5005" s="2" t="str">
        <f t="shared" si="77"/>
        <v>OK</v>
      </c>
    </row>
    <row r="5006" spans="1:4" x14ac:dyDescent="0.2">
      <c r="A5006" s="10">
        <v>4945</v>
      </c>
      <c r="B5006" s="1832"/>
      <c r="D5006" s="2" t="str">
        <f t="shared" si="77"/>
        <v>OK</v>
      </c>
    </row>
    <row r="5007" spans="1:4" x14ac:dyDescent="0.2">
      <c r="A5007" s="10">
        <v>4946</v>
      </c>
      <c r="B5007" s="1832"/>
      <c r="D5007" s="2" t="str">
        <f t="shared" si="77"/>
        <v>OK</v>
      </c>
    </row>
    <row r="5008" spans="1:4" x14ac:dyDescent="0.2">
      <c r="A5008" s="10">
        <v>4947</v>
      </c>
      <c r="B5008" s="1832"/>
      <c r="D5008" s="2" t="str">
        <f t="shared" si="77"/>
        <v>OK</v>
      </c>
    </row>
    <row r="5009" spans="1:4" x14ac:dyDescent="0.2">
      <c r="A5009" s="10">
        <v>4948</v>
      </c>
      <c r="B5009" s="1832"/>
      <c r="C5009" s="2" t="s">
        <v>569</v>
      </c>
      <c r="D5009" s="2" t="str">
        <f t="shared" si="77"/>
        <v>OK</v>
      </c>
    </row>
    <row r="5010" spans="1:4" x14ac:dyDescent="0.2">
      <c r="A5010" s="10">
        <v>4949</v>
      </c>
      <c r="B5010" s="1832"/>
      <c r="C5010" s="2" t="s">
        <v>569</v>
      </c>
      <c r="D5010" s="2" t="str">
        <f t="shared" si="77"/>
        <v>OK</v>
      </c>
    </row>
    <row r="5011" spans="1:4" x14ac:dyDescent="0.2">
      <c r="A5011" s="5">
        <v>4950</v>
      </c>
      <c r="B5011" s="1832">
        <f>'Acct Summary 7-8'!I6</f>
        <v>0</v>
      </c>
      <c r="C5011" s="2" t="s">
        <v>569</v>
      </c>
      <c r="D5011" s="2" t="str">
        <f t="shared" si="77"/>
        <v>Error?</v>
      </c>
    </row>
    <row r="5012" spans="1:4" x14ac:dyDescent="0.2">
      <c r="A5012" s="5">
        <v>4951</v>
      </c>
      <c r="B5012" s="1832">
        <f>'Acct Summary 7-8'!C27</f>
        <v>0</v>
      </c>
      <c r="C5012" s="2" t="s">
        <v>569</v>
      </c>
      <c r="D5012" s="2" t="str">
        <f t="shared" si="77"/>
        <v>Error?</v>
      </c>
    </row>
    <row r="5013" spans="1:4" x14ac:dyDescent="0.2">
      <c r="A5013" s="5">
        <v>4952</v>
      </c>
      <c r="B5013" s="1832">
        <f>'Acct Summary 7-8'!D27</f>
        <v>0</v>
      </c>
      <c r="D5013" s="2" t="str">
        <f t="shared" si="77"/>
        <v>Error?</v>
      </c>
    </row>
    <row r="5014" spans="1:4" x14ac:dyDescent="0.2">
      <c r="A5014" s="5">
        <v>4953</v>
      </c>
      <c r="B5014" s="1832">
        <f>'Acct Summary 7-8'!F27</f>
        <v>0</v>
      </c>
      <c r="C5014" s="2" t="s">
        <v>569</v>
      </c>
      <c r="D5014" s="2" t="str">
        <f t="shared" si="77"/>
        <v>Error?</v>
      </c>
    </row>
    <row r="5015" spans="1:4" x14ac:dyDescent="0.2">
      <c r="A5015" s="10">
        <v>4954</v>
      </c>
      <c r="B5015" s="1832"/>
      <c r="D5015" s="2" t="str">
        <f t="shared" si="77"/>
        <v>OK</v>
      </c>
    </row>
    <row r="5016" spans="1:4" x14ac:dyDescent="0.2">
      <c r="A5016" s="10">
        <v>4955</v>
      </c>
      <c r="B5016" s="1832"/>
      <c r="D5016" s="2" t="str">
        <f t="shared" si="77"/>
        <v>OK</v>
      </c>
    </row>
    <row r="5017" spans="1:4" x14ac:dyDescent="0.2">
      <c r="A5017" s="10">
        <v>4956</v>
      </c>
      <c r="B5017" s="1832"/>
      <c r="D5017" s="2" t="str">
        <f t="shared" si="77"/>
        <v>OK</v>
      </c>
    </row>
    <row r="5018" spans="1:4" x14ac:dyDescent="0.2">
      <c r="A5018" s="10">
        <v>4957</v>
      </c>
      <c r="B5018" s="1832"/>
      <c r="D5018" s="2" t="str">
        <f t="shared" si="77"/>
        <v>OK</v>
      </c>
    </row>
    <row r="5019" spans="1:4" x14ac:dyDescent="0.2">
      <c r="A5019" s="10">
        <v>4958</v>
      </c>
      <c r="B5019" s="1832"/>
      <c r="D5019" s="2" t="str">
        <f t="shared" si="77"/>
        <v>OK</v>
      </c>
    </row>
    <row r="5020" spans="1:4" x14ac:dyDescent="0.2">
      <c r="A5020" s="10">
        <v>4959</v>
      </c>
      <c r="B5020" s="1832"/>
      <c r="D5020" s="2" t="str">
        <f t="shared" si="77"/>
        <v>OK</v>
      </c>
    </row>
    <row r="5021" spans="1:4" x14ac:dyDescent="0.2">
      <c r="A5021" s="10">
        <v>4960</v>
      </c>
      <c r="B5021" s="1832"/>
      <c r="D5021" s="2" t="str">
        <f t="shared" si="77"/>
        <v>OK</v>
      </c>
    </row>
    <row r="5022" spans="1:4" x14ac:dyDescent="0.2">
      <c r="A5022" s="5">
        <v>4961</v>
      </c>
      <c r="B5022" s="1832">
        <f>'Acct Summary 7-8'!C49</f>
        <v>0</v>
      </c>
      <c r="D5022" s="2" t="str">
        <f t="shared" si="77"/>
        <v>Error?</v>
      </c>
    </row>
    <row r="5023" spans="1:4" x14ac:dyDescent="0.2">
      <c r="A5023" s="5">
        <v>4962</v>
      </c>
      <c r="B5023" s="1832">
        <f>'Acct Summary 7-8'!D49</f>
        <v>0</v>
      </c>
      <c r="D5023" s="2" t="str">
        <f t="shared" si="77"/>
        <v>Error?</v>
      </c>
    </row>
    <row r="5024" spans="1:4" x14ac:dyDescent="0.2">
      <c r="A5024" s="5">
        <v>4963</v>
      </c>
      <c r="B5024" s="1832">
        <f>'Acct Summary 7-8'!F49</f>
        <v>0</v>
      </c>
      <c r="D5024" s="2" t="str">
        <f t="shared" si="77"/>
        <v>Error?</v>
      </c>
    </row>
    <row r="5025" spans="1:4" x14ac:dyDescent="0.2">
      <c r="A5025" s="10">
        <v>4964</v>
      </c>
      <c r="B5025" s="1832"/>
      <c r="C5025" s="2" t="s">
        <v>569</v>
      </c>
      <c r="D5025" s="2" t="str">
        <f t="shared" si="77"/>
        <v>OK</v>
      </c>
    </row>
    <row r="5026" spans="1:4" x14ac:dyDescent="0.2">
      <c r="A5026" s="5">
        <v>4965</v>
      </c>
      <c r="B5026" s="1832">
        <f>'Revenues 9-14'!C6</f>
        <v>43480</v>
      </c>
      <c r="D5026" s="2" t="str">
        <f t="shared" si="77"/>
        <v>Error?</v>
      </c>
    </row>
    <row r="5027" spans="1:4" x14ac:dyDescent="0.2">
      <c r="A5027" s="5">
        <v>4966</v>
      </c>
      <c r="B5027" s="1832">
        <f>'Revenues 9-14'!F104</f>
        <v>0</v>
      </c>
      <c r="D5027" s="2" t="str">
        <f t="shared" si="77"/>
        <v>Error?</v>
      </c>
    </row>
    <row r="5028" spans="1:4" x14ac:dyDescent="0.2">
      <c r="A5028" s="10">
        <v>4967</v>
      </c>
      <c r="B5028" s="1832"/>
      <c r="D5028" s="2" t="str">
        <f t="shared" si="77"/>
        <v>OK</v>
      </c>
    </row>
    <row r="5029" spans="1:4" x14ac:dyDescent="0.2">
      <c r="A5029" s="10">
        <v>4968</v>
      </c>
      <c r="B5029" s="1832"/>
      <c r="D5029" s="2" t="str">
        <f t="shared" si="77"/>
        <v>OK</v>
      </c>
    </row>
    <row r="5030" spans="1:4" x14ac:dyDescent="0.2">
      <c r="A5030" s="10">
        <v>4969</v>
      </c>
      <c r="B5030" s="1832"/>
      <c r="D5030" s="2" t="str">
        <f t="shared" si="77"/>
        <v>OK</v>
      </c>
    </row>
    <row r="5031" spans="1:4" x14ac:dyDescent="0.2">
      <c r="A5031" s="10">
        <v>4970</v>
      </c>
      <c r="B5031" s="1832"/>
      <c r="D5031" s="2" t="str">
        <f t="shared" si="77"/>
        <v>OK</v>
      </c>
    </row>
    <row r="5032" spans="1:4" x14ac:dyDescent="0.2">
      <c r="A5032" s="10">
        <v>4971</v>
      </c>
      <c r="B5032" s="1832"/>
      <c r="D5032" s="2" t="str">
        <f t="shared" si="77"/>
        <v>OK</v>
      </c>
    </row>
    <row r="5033" spans="1:4" x14ac:dyDescent="0.2">
      <c r="A5033" s="10">
        <v>4972</v>
      </c>
      <c r="B5033" s="1832"/>
      <c r="D5033" s="2" t="str">
        <f t="shared" si="77"/>
        <v>OK</v>
      </c>
    </row>
    <row r="5034" spans="1:4" x14ac:dyDescent="0.2">
      <c r="A5034" s="10">
        <v>4973</v>
      </c>
      <c r="B5034" s="1832"/>
      <c r="D5034" s="2" t="str">
        <f t="shared" si="77"/>
        <v>OK</v>
      </c>
    </row>
    <row r="5035" spans="1:4" x14ac:dyDescent="0.2">
      <c r="A5035" s="10">
        <v>4974</v>
      </c>
      <c r="B5035" s="1832"/>
      <c r="D5035" s="2" t="str">
        <f t="shared" si="77"/>
        <v>OK</v>
      </c>
    </row>
    <row r="5036" spans="1:4" x14ac:dyDescent="0.2">
      <c r="A5036" s="10">
        <v>4975</v>
      </c>
      <c r="B5036" s="1832"/>
      <c r="D5036" s="2" t="str">
        <f t="shared" si="77"/>
        <v>OK</v>
      </c>
    </row>
    <row r="5037" spans="1:4" x14ac:dyDescent="0.2">
      <c r="A5037" s="10">
        <v>4976</v>
      </c>
      <c r="B5037" s="1832"/>
      <c r="D5037" s="2" t="str">
        <f t="shared" si="77"/>
        <v>OK</v>
      </c>
    </row>
    <row r="5038" spans="1:4" x14ac:dyDescent="0.2">
      <c r="A5038" s="10">
        <v>4977</v>
      </c>
      <c r="B5038" s="1832"/>
      <c r="D5038" s="2" t="str">
        <f t="shared" si="77"/>
        <v>OK</v>
      </c>
    </row>
    <row r="5039" spans="1:4" x14ac:dyDescent="0.2">
      <c r="A5039" s="10">
        <v>4978</v>
      </c>
      <c r="B5039" s="1832"/>
      <c r="D5039" s="2" t="str">
        <f t="shared" si="77"/>
        <v>OK</v>
      </c>
    </row>
    <row r="5040" spans="1:4" x14ac:dyDescent="0.2">
      <c r="A5040" s="10">
        <v>4979</v>
      </c>
      <c r="B5040" s="1832"/>
      <c r="D5040" s="2" t="str">
        <f t="shared" si="77"/>
        <v>OK</v>
      </c>
    </row>
    <row r="5041" spans="1:4" x14ac:dyDescent="0.2">
      <c r="A5041" s="10">
        <v>4980</v>
      </c>
      <c r="B5041" s="1832"/>
      <c r="D5041" s="2" t="str">
        <f t="shared" si="77"/>
        <v>OK</v>
      </c>
    </row>
    <row r="5042" spans="1:4" x14ac:dyDescent="0.2">
      <c r="A5042" s="10">
        <v>4981</v>
      </c>
      <c r="B5042" s="1832"/>
      <c r="D5042" s="2" t="str">
        <f t="shared" si="77"/>
        <v>OK</v>
      </c>
    </row>
    <row r="5043" spans="1:4" x14ac:dyDescent="0.2">
      <c r="A5043" s="10">
        <v>4982</v>
      </c>
      <c r="B5043" s="1832"/>
      <c r="D5043" s="2" t="str">
        <f t="shared" si="77"/>
        <v>OK</v>
      </c>
    </row>
    <row r="5044" spans="1:4" x14ac:dyDescent="0.2">
      <c r="A5044" s="10">
        <v>4983</v>
      </c>
      <c r="B5044" s="1832"/>
      <c r="D5044" s="2" t="str">
        <f t="shared" si="77"/>
        <v>OK</v>
      </c>
    </row>
    <row r="5045" spans="1:4" x14ac:dyDescent="0.2">
      <c r="A5045" s="10">
        <v>4984</v>
      </c>
      <c r="B5045" s="1832"/>
      <c r="D5045" s="2" t="str">
        <f t="shared" si="77"/>
        <v>OK</v>
      </c>
    </row>
    <row r="5046" spans="1:4" x14ac:dyDescent="0.2">
      <c r="A5046" s="10">
        <v>4985</v>
      </c>
      <c r="B5046" s="1832"/>
      <c r="D5046" s="2" t="str">
        <f t="shared" si="77"/>
        <v>OK</v>
      </c>
    </row>
    <row r="5047" spans="1:4" x14ac:dyDescent="0.2">
      <c r="A5047" s="10">
        <v>4986</v>
      </c>
      <c r="B5047" s="1832"/>
      <c r="D5047" s="2" t="str">
        <f t="shared" si="77"/>
        <v>OK</v>
      </c>
    </row>
    <row r="5048" spans="1:4" x14ac:dyDescent="0.2">
      <c r="A5048" s="10">
        <v>4987</v>
      </c>
      <c r="B5048" s="1832"/>
      <c r="D5048" s="2" t="str">
        <f t="shared" si="77"/>
        <v>OK</v>
      </c>
    </row>
    <row r="5049" spans="1:4" x14ac:dyDescent="0.2">
      <c r="A5049" s="10">
        <v>4988</v>
      </c>
      <c r="B5049" s="1832"/>
      <c r="D5049" s="2" t="str">
        <f t="shared" si="77"/>
        <v>OK</v>
      </c>
    </row>
    <row r="5050" spans="1:4" x14ac:dyDescent="0.2">
      <c r="A5050" s="10">
        <v>4989</v>
      </c>
      <c r="B5050" s="1832"/>
      <c r="D5050" s="2" t="str">
        <f t="shared" si="77"/>
        <v>OK</v>
      </c>
    </row>
    <row r="5051" spans="1:4" x14ac:dyDescent="0.2">
      <c r="A5051" s="10">
        <v>4990</v>
      </c>
      <c r="B5051" s="1832"/>
      <c r="D5051" s="2" t="str">
        <f t="shared" si="77"/>
        <v>OK</v>
      </c>
    </row>
    <row r="5052" spans="1:4" x14ac:dyDescent="0.2">
      <c r="A5052" s="10">
        <v>4991</v>
      </c>
      <c r="B5052" s="1832"/>
      <c r="D5052" s="2" t="str">
        <f t="shared" si="77"/>
        <v>OK</v>
      </c>
    </row>
    <row r="5053" spans="1:4" x14ac:dyDescent="0.2">
      <c r="A5053" s="10">
        <v>4992</v>
      </c>
      <c r="B5053" s="1832"/>
      <c r="D5053" s="2" t="str">
        <f t="shared" si="77"/>
        <v>OK</v>
      </c>
    </row>
    <row r="5054" spans="1:4" x14ac:dyDescent="0.2">
      <c r="A5054" s="10">
        <v>4993</v>
      </c>
      <c r="B5054" s="1832"/>
      <c r="D5054" s="2" t="str">
        <f t="shared" si="77"/>
        <v>OK</v>
      </c>
    </row>
    <row r="5055" spans="1:4" x14ac:dyDescent="0.2">
      <c r="A5055" s="10">
        <v>4994</v>
      </c>
      <c r="B5055" s="1832"/>
      <c r="D5055" s="2" t="str">
        <f t="shared" ref="D5055:D5118" si="78">IF(ISBLANK(B5055),"OK",IF(A5055-B5055=0,"OK","Error?"))</f>
        <v>OK</v>
      </c>
    </row>
    <row r="5056" spans="1:4" x14ac:dyDescent="0.2">
      <c r="A5056" s="5">
        <v>4995</v>
      </c>
      <c r="B5056" s="1832">
        <f>'Revenues 9-14'!C160</f>
        <v>0</v>
      </c>
      <c r="D5056" s="2" t="str">
        <f t="shared" si="78"/>
        <v>Error?</v>
      </c>
    </row>
    <row r="5057" spans="1:4" x14ac:dyDescent="0.2">
      <c r="A5057" s="5">
        <v>4996</v>
      </c>
      <c r="B5057" s="1832">
        <f>'Revenues 9-14'!D160</f>
        <v>0</v>
      </c>
      <c r="D5057" s="2" t="str">
        <f t="shared" si="78"/>
        <v>Error?</v>
      </c>
    </row>
    <row r="5058" spans="1:4" x14ac:dyDescent="0.2">
      <c r="A5058" s="5">
        <v>4997</v>
      </c>
      <c r="B5058" s="1832">
        <f>'Revenues 9-14'!F160</f>
        <v>0</v>
      </c>
      <c r="D5058" s="2" t="str">
        <f t="shared" si="78"/>
        <v>Error?</v>
      </c>
    </row>
    <row r="5059" spans="1:4" x14ac:dyDescent="0.2">
      <c r="A5059" s="5">
        <v>4998</v>
      </c>
      <c r="B5059" s="1832">
        <f>'Revenues 9-14'!G160</f>
        <v>0</v>
      </c>
      <c r="D5059" s="2" t="str">
        <f t="shared" si="78"/>
        <v>Error?</v>
      </c>
    </row>
    <row r="5060" spans="1:4" x14ac:dyDescent="0.2">
      <c r="A5060" s="5">
        <v>4999</v>
      </c>
      <c r="B5060" s="1832">
        <f>'Revenues 9-14'!C161</f>
        <v>0</v>
      </c>
      <c r="D5060" s="2" t="str">
        <f t="shared" si="78"/>
        <v>Error?</v>
      </c>
    </row>
    <row r="5061" spans="1:4" x14ac:dyDescent="0.2">
      <c r="A5061" s="5">
        <v>5000</v>
      </c>
      <c r="B5061" s="1832">
        <f>'Revenues 9-14'!C5</f>
        <v>3130904</v>
      </c>
      <c r="D5061" s="2" t="str">
        <f t="shared" si="78"/>
        <v>Error?</v>
      </c>
    </row>
    <row r="5062" spans="1:4" x14ac:dyDescent="0.2">
      <c r="A5062" s="10">
        <v>5001</v>
      </c>
      <c r="B5062" s="1832"/>
      <c r="D5062" s="2" t="str">
        <f t="shared" si="78"/>
        <v>OK</v>
      </c>
    </row>
    <row r="5063" spans="1:4" x14ac:dyDescent="0.2">
      <c r="A5063" s="5">
        <v>5002</v>
      </c>
      <c r="B5063" s="1832">
        <f>'Revenues 9-14'!C7</f>
        <v>34800</v>
      </c>
      <c r="D5063" s="2" t="str">
        <f t="shared" si="78"/>
        <v>Error?</v>
      </c>
    </row>
    <row r="5064" spans="1:4" x14ac:dyDescent="0.2">
      <c r="A5064" s="5">
        <v>5003</v>
      </c>
      <c r="B5064" s="1832">
        <f>'Revenues 9-14'!C10</f>
        <v>0</v>
      </c>
      <c r="D5064" s="2" t="str">
        <f t="shared" si="78"/>
        <v>Error?</v>
      </c>
    </row>
    <row r="5065" spans="1:4" x14ac:dyDescent="0.2">
      <c r="A5065" s="5">
        <v>5004</v>
      </c>
      <c r="B5065" s="1832">
        <f>'Revenues 9-14'!C11</f>
        <v>0</v>
      </c>
      <c r="D5065" s="2" t="str">
        <f t="shared" si="78"/>
        <v>Error?</v>
      </c>
    </row>
    <row r="5066" spans="1:4" x14ac:dyDescent="0.2">
      <c r="A5066" s="5">
        <v>5005</v>
      </c>
      <c r="B5066" s="1832">
        <f>'Revenues 9-14'!C12</f>
        <v>3209184</v>
      </c>
      <c r="C5066" s="2" t="s">
        <v>569</v>
      </c>
      <c r="D5066" s="2" t="str">
        <f t="shared" si="78"/>
        <v>Error?</v>
      </c>
    </row>
    <row r="5067" spans="1:4" x14ac:dyDescent="0.2">
      <c r="A5067" s="5">
        <v>5006</v>
      </c>
      <c r="B5067" s="1832">
        <f>'Revenues 9-14'!C14</f>
        <v>0</v>
      </c>
      <c r="D5067" s="2" t="str">
        <f t="shared" si="78"/>
        <v>Error?</v>
      </c>
    </row>
    <row r="5068" spans="1:4" x14ac:dyDescent="0.2">
      <c r="A5068" s="5">
        <v>5007</v>
      </c>
      <c r="B5068" s="1832">
        <f>'Revenues 9-14'!C15</f>
        <v>0</v>
      </c>
      <c r="D5068" s="2" t="str">
        <f t="shared" si="78"/>
        <v>Error?</v>
      </c>
    </row>
    <row r="5069" spans="1:4" x14ac:dyDescent="0.2">
      <c r="A5069" s="5">
        <v>5008</v>
      </c>
      <c r="B5069" s="1832">
        <f>'Revenues 9-14'!C16</f>
        <v>334047</v>
      </c>
      <c r="D5069" s="2" t="str">
        <f t="shared" si="78"/>
        <v>Error?</v>
      </c>
    </row>
    <row r="5070" spans="1:4" x14ac:dyDescent="0.2">
      <c r="A5070" s="5">
        <v>5009</v>
      </c>
      <c r="B5070" s="1832">
        <f>'Revenues 9-14'!C17</f>
        <v>0</v>
      </c>
      <c r="D5070" s="2" t="str">
        <f t="shared" si="78"/>
        <v>Error?</v>
      </c>
    </row>
    <row r="5071" spans="1:4" x14ac:dyDescent="0.2">
      <c r="A5071" s="5">
        <v>5010</v>
      </c>
      <c r="B5071" s="1832">
        <f>'Revenues 9-14'!C18</f>
        <v>334047</v>
      </c>
      <c r="C5071" s="2" t="s">
        <v>569</v>
      </c>
      <c r="D5071" s="2" t="str">
        <f t="shared" si="78"/>
        <v>Error?</v>
      </c>
    </row>
    <row r="5072" spans="1:4" x14ac:dyDescent="0.2">
      <c r="A5072" s="5">
        <v>5011</v>
      </c>
      <c r="B5072" s="1832">
        <f>'Revenues 9-14'!C20</f>
        <v>0</v>
      </c>
      <c r="D5072" s="2" t="str">
        <f t="shared" si="78"/>
        <v>Error?</v>
      </c>
    </row>
    <row r="5073" spans="1:4" x14ac:dyDescent="0.2">
      <c r="A5073" s="5">
        <v>5012</v>
      </c>
      <c r="B5073" s="1832">
        <f>'Revenues 9-14'!C21</f>
        <v>0</v>
      </c>
      <c r="D5073" s="2" t="str">
        <f t="shared" si="78"/>
        <v>Error?</v>
      </c>
    </row>
    <row r="5074" spans="1:4" x14ac:dyDescent="0.2">
      <c r="A5074" s="5">
        <v>5013</v>
      </c>
      <c r="B5074" s="1832">
        <f>'Revenues 9-14'!C22</f>
        <v>0</v>
      </c>
      <c r="D5074" s="2" t="str">
        <f t="shared" si="78"/>
        <v>Error?</v>
      </c>
    </row>
    <row r="5075" spans="1:4" x14ac:dyDescent="0.2">
      <c r="A5075" s="5">
        <v>5014</v>
      </c>
      <c r="B5075" s="1832">
        <f>'Revenues 9-14'!C24</f>
        <v>0</v>
      </c>
      <c r="D5075" s="2" t="str">
        <f t="shared" si="78"/>
        <v>Error?</v>
      </c>
    </row>
    <row r="5076" spans="1:4" x14ac:dyDescent="0.2">
      <c r="A5076" s="5">
        <v>5015</v>
      </c>
      <c r="B5076" s="1832">
        <f>'Revenues 9-14'!C25</f>
        <v>0</v>
      </c>
      <c r="D5076" s="2" t="str">
        <f t="shared" si="78"/>
        <v>Error?</v>
      </c>
    </row>
    <row r="5077" spans="1:4" x14ac:dyDescent="0.2">
      <c r="A5077" s="5">
        <v>5016</v>
      </c>
      <c r="B5077" s="1832">
        <f>'Revenues 9-14'!C26</f>
        <v>0</v>
      </c>
      <c r="D5077" s="2" t="str">
        <f t="shared" si="78"/>
        <v>Error?</v>
      </c>
    </row>
    <row r="5078" spans="1:4" x14ac:dyDescent="0.2">
      <c r="A5078" s="5">
        <v>5017</v>
      </c>
      <c r="B5078" s="1832">
        <f>'Revenues 9-14'!C28</f>
        <v>0</v>
      </c>
      <c r="D5078" s="2" t="str">
        <f t="shared" si="78"/>
        <v>Error?</v>
      </c>
    </row>
    <row r="5079" spans="1:4" x14ac:dyDescent="0.2">
      <c r="A5079" s="5">
        <v>5018</v>
      </c>
      <c r="B5079" s="1832">
        <f>'Revenues 9-14'!C29</f>
        <v>0</v>
      </c>
      <c r="D5079" s="2" t="str">
        <f t="shared" si="78"/>
        <v>Error?</v>
      </c>
    </row>
    <row r="5080" spans="1:4" x14ac:dyDescent="0.2">
      <c r="A5080" s="5">
        <v>5019</v>
      </c>
      <c r="B5080" s="1832">
        <f>'Revenues 9-14'!C30</f>
        <v>0</v>
      </c>
      <c r="D5080" s="2" t="str">
        <f t="shared" si="78"/>
        <v>Error?</v>
      </c>
    </row>
    <row r="5081" spans="1:4" x14ac:dyDescent="0.2">
      <c r="A5081" s="5">
        <v>5020</v>
      </c>
      <c r="B5081" s="1832">
        <f>'Revenues 9-14'!C32</f>
        <v>0</v>
      </c>
      <c r="D5081" s="2" t="str">
        <f t="shared" si="78"/>
        <v>Error?</v>
      </c>
    </row>
    <row r="5082" spans="1:4" x14ac:dyDescent="0.2">
      <c r="A5082" s="5">
        <v>5021</v>
      </c>
      <c r="B5082" s="1832">
        <f>'Revenues 9-14'!C33</f>
        <v>0</v>
      </c>
      <c r="D5082" s="2" t="str">
        <f t="shared" si="78"/>
        <v>Error?</v>
      </c>
    </row>
    <row r="5083" spans="1:4" x14ac:dyDescent="0.2">
      <c r="A5083" s="5">
        <v>5022</v>
      </c>
      <c r="B5083" s="1832">
        <f>'Revenues 9-14'!C34</f>
        <v>0</v>
      </c>
      <c r="D5083" s="2" t="str">
        <f t="shared" si="78"/>
        <v>Error?</v>
      </c>
    </row>
    <row r="5084" spans="1:4" x14ac:dyDescent="0.2">
      <c r="A5084" s="5">
        <v>5023</v>
      </c>
      <c r="B5084" s="1832">
        <f>'Revenues 9-14'!C36</f>
        <v>0</v>
      </c>
      <c r="D5084" s="2" t="str">
        <f t="shared" si="78"/>
        <v>Error?</v>
      </c>
    </row>
    <row r="5085" spans="1:4" x14ac:dyDescent="0.2">
      <c r="A5085" s="5">
        <v>5024</v>
      </c>
      <c r="B5085" s="1832">
        <f>'Revenues 9-14'!C37</f>
        <v>0</v>
      </c>
      <c r="D5085" s="2" t="str">
        <f t="shared" si="78"/>
        <v>Error?</v>
      </c>
    </row>
    <row r="5086" spans="1:4" x14ac:dyDescent="0.2">
      <c r="A5086" s="5">
        <v>5025</v>
      </c>
      <c r="B5086" s="1832">
        <f>'Revenues 9-14'!C38</f>
        <v>0</v>
      </c>
      <c r="D5086" s="2" t="str">
        <f t="shared" si="78"/>
        <v>Error?</v>
      </c>
    </row>
    <row r="5087" spans="1:4" x14ac:dyDescent="0.2">
      <c r="A5087" s="5">
        <v>5026</v>
      </c>
      <c r="B5087" s="1832">
        <f>'Revenues 9-14'!C40</f>
        <v>0</v>
      </c>
      <c r="C5087" s="2" t="s">
        <v>569</v>
      </c>
      <c r="D5087" s="2" t="str">
        <f t="shared" si="78"/>
        <v>Error?</v>
      </c>
    </row>
    <row r="5088" spans="1:4" x14ac:dyDescent="0.2">
      <c r="A5088" s="5">
        <v>5027</v>
      </c>
      <c r="B5088" s="1832">
        <f>'Revenues 9-14'!C65</f>
        <v>4982</v>
      </c>
      <c r="D5088" s="2" t="str">
        <f t="shared" si="78"/>
        <v>Error?</v>
      </c>
    </row>
    <row r="5089" spans="1:4" x14ac:dyDescent="0.2">
      <c r="A5089" s="5">
        <v>5028</v>
      </c>
      <c r="B5089" s="1832">
        <f>'Revenues 9-14'!C66</f>
        <v>0</v>
      </c>
      <c r="D5089" s="2" t="str">
        <f t="shared" si="78"/>
        <v>Error?</v>
      </c>
    </row>
    <row r="5090" spans="1:4" x14ac:dyDescent="0.2">
      <c r="A5090" s="5">
        <v>5029</v>
      </c>
      <c r="B5090" s="1832">
        <f>'Revenues 9-14'!C67</f>
        <v>4982</v>
      </c>
      <c r="C5090" s="2" t="s">
        <v>569</v>
      </c>
      <c r="D5090" s="2" t="str">
        <f t="shared" si="78"/>
        <v>Error?</v>
      </c>
    </row>
    <row r="5091" spans="1:4" x14ac:dyDescent="0.2">
      <c r="A5091" s="5">
        <v>5030</v>
      </c>
      <c r="B5091" s="1832">
        <f>'Revenues 9-14'!C70</f>
        <v>941</v>
      </c>
      <c r="D5091" s="2" t="str">
        <f t="shared" si="78"/>
        <v>Error?</v>
      </c>
    </row>
    <row r="5092" spans="1:4" x14ac:dyDescent="0.2">
      <c r="A5092" s="5">
        <v>5031</v>
      </c>
      <c r="B5092" s="1832">
        <f>'Revenues 9-14'!C71</f>
        <v>0</v>
      </c>
      <c r="D5092" s="2" t="str">
        <f t="shared" si="78"/>
        <v>Error?</v>
      </c>
    </row>
    <row r="5093" spans="1:4" x14ac:dyDescent="0.2">
      <c r="A5093" s="5">
        <v>5032</v>
      </c>
      <c r="B5093" s="1832">
        <f>'Revenues 9-14'!C72</f>
        <v>0</v>
      </c>
      <c r="D5093" s="2" t="str">
        <f t="shared" si="78"/>
        <v>Error?</v>
      </c>
    </row>
    <row r="5094" spans="1:4" x14ac:dyDescent="0.2">
      <c r="A5094" s="5">
        <v>5033</v>
      </c>
      <c r="B5094" s="1832">
        <f>'Revenues 9-14'!C73</f>
        <v>3448</v>
      </c>
      <c r="D5094" s="2" t="str">
        <f t="shared" si="78"/>
        <v>Error?</v>
      </c>
    </row>
    <row r="5095" spans="1:4" x14ac:dyDescent="0.2">
      <c r="A5095" s="5">
        <v>5034</v>
      </c>
      <c r="B5095" s="1832">
        <f>'Revenues 9-14'!C74</f>
        <v>0</v>
      </c>
      <c r="D5095" s="2" t="str">
        <f t="shared" si="78"/>
        <v>Error?</v>
      </c>
    </row>
    <row r="5096" spans="1:4" x14ac:dyDescent="0.2">
      <c r="A5096" s="5">
        <v>5035</v>
      </c>
      <c r="B5096" s="1832">
        <f>'Revenues 9-14'!C75</f>
        <v>78502</v>
      </c>
      <c r="C5096" s="2" t="s">
        <v>569</v>
      </c>
      <c r="D5096" s="2" t="str">
        <f t="shared" si="78"/>
        <v>Error?</v>
      </c>
    </row>
    <row r="5097" spans="1:4" x14ac:dyDescent="0.2">
      <c r="A5097" s="5">
        <v>5036</v>
      </c>
      <c r="B5097" s="1832">
        <f>'Revenues 9-14'!C77</f>
        <v>15133</v>
      </c>
      <c r="D5097" s="2" t="str">
        <f t="shared" si="78"/>
        <v>Error?</v>
      </c>
    </row>
    <row r="5098" spans="1:4" x14ac:dyDescent="0.2">
      <c r="A5098" s="5">
        <v>5037</v>
      </c>
      <c r="B5098" s="1832">
        <f>'Revenues 9-14'!C78</f>
        <v>0</v>
      </c>
      <c r="D5098" s="2" t="str">
        <f t="shared" si="78"/>
        <v>Error?</v>
      </c>
    </row>
    <row r="5099" spans="1:4" x14ac:dyDescent="0.2">
      <c r="A5099" s="5">
        <v>5038</v>
      </c>
      <c r="B5099" s="1832">
        <f>'Revenues 9-14'!C79</f>
        <v>10507</v>
      </c>
      <c r="D5099" s="2" t="str">
        <f t="shared" si="78"/>
        <v>Error?</v>
      </c>
    </row>
    <row r="5100" spans="1:4" x14ac:dyDescent="0.2">
      <c r="A5100" s="5">
        <v>5039</v>
      </c>
      <c r="B5100" s="1832">
        <f>'Revenues 9-14'!C80</f>
        <v>0</v>
      </c>
      <c r="D5100" s="2" t="str">
        <f t="shared" si="78"/>
        <v>Error?</v>
      </c>
    </row>
    <row r="5101" spans="1:4" x14ac:dyDescent="0.2">
      <c r="A5101" s="5">
        <v>5040</v>
      </c>
      <c r="B5101" s="1832">
        <f>'Revenues 9-14'!C81</f>
        <v>2951</v>
      </c>
      <c r="D5101" s="2" t="str">
        <f t="shared" si="78"/>
        <v>Error?</v>
      </c>
    </row>
    <row r="5102" spans="1:4" x14ac:dyDescent="0.2">
      <c r="A5102" s="5">
        <v>5041</v>
      </c>
      <c r="B5102" s="1832">
        <f>'Revenues 9-14'!C82</f>
        <v>28591</v>
      </c>
      <c r="C5102" s="2" t="s">
        <v>569</v>
      </c>
      <c r="D5102" s="2" t="str">
        <f t="shared" si="78"/>
        <v>Error?</v>
      </c>
    </row>
    <row r="5103" spans="1:4" x14ac:dyDescent="0.2">
      <c r="A5103" s="5">
        <v>5042</v>
      </c>
      <c r="B5103" s="1832">
        <f>'Revenues 9-14'!C84</f>
        <v>23185</v>
      </c>
      <c r="D5103" s="2" t="str">
        <f t="shared" si="78"/>
        <v>Error?</v>
      </c>
    </row>
    <row r="5104" spans="1:4" x14ac:dyDescent="0.2">
      <c r="A5104" s="5">
        <v>5043</v>
      </c>
      <c r="B5104" s="1832">
        <f>'Revenues 9-14'!C85</f>
        <v>0</v>
      </c>
      <c r="D5104" s="2" t="str">
        <f t="shared" si="78"/>
        <v>Error?</v>
      </c>
    </row>
    <row r="5105" spans="1:4" x14ac:dyDescent="0.2">
      <c r="A5105" s="5">
        <v>5044</v>
      </c>
      <c r="B5105" s="1832">
        <f>'Revenues 9-14'!C86</f>
        <v>0</v>
      </c>
      <c r="D5105" s="2" t="str">
        <f t="shared" si="78"/>
        <v>Error?</v>
      </c>
    </row>
    <row r="5106" spans="1:4" x14ac:dyDescent="0.2">
      <c r="A5106" s="5">
        <v>5045</v>
      </c>
      <c r="B5106" s="1832">
        <f>'Revenues 9-14'!C87</f>
        <v>0</v>
      </c>
      <c r="D5106" s="2" t="str">
        <f t="shared" si="78"/>
        <v>Error?</v>
      </c>
    </row>
    <row r="5107" spans="1:4" x14ac:dyDescent="0.2">
      <c r="A5107" s="5">
        <v>5046</v>
      </c>
      <c r="B5107" s="1832">
        <f>'Revenues 9-14'!C88</f>
        <v>0</v>
      </c>
      <c r="D5107" s="2" t="str">
        <f t="shared" si="78"/>
        <v>Error?</v>
      </c>
    </row>
    <row r="5108" spans="1:4" x14ac:dyDescent="0.2">
      <c r="A5108" s="5">
        <v>5047</v>
      </c>
      <c r="B5108" s="1832">
        <f>'Revenues 9-14'!C89</f>
        <v>0</v>
      </c>
      <c r="D5108" s="2" t="str">
        <f t="shared" si="78"/>
        <v>Error?</v>
      </c>
    </row>
    <row r="5109" spans="1:4" x14ac:dyDescent="0.2">
      <c r="A5109" s="5">
        <v>5048</v>
      </c>
      <c r="B5109" s="1832">
        <f>'Revenues 9-14'!C90</f>
        <v>0</v>
      </c>
      <c r="D5109" s="2" t="str">
        <f t="shared" si="78"/>
        <v>Error?</v>
      </c>
    </row>
    <row r="5110" spans="1:4" x14ac:dyDescent="0.2">
      <c r="A5110" s="5">
        <v>5049</v>
      </c>
      <c r="B5110" s="1832">
        <f>'Revenues 9-14'!C91</f>
        <v>0</v>
      </c>
      <c r="D5110" s="2" t="str">
        <f t="shared" si="78"/>
        <v>Error?</v>
      </c>
    </row>
    <row r="5111" spans="1:4" x14ac:dyDescent="0.2">
      <c r="A5111" s="5">
        <v>5050</v>
      </c>
      <c r="B5111" s="1832">
        <f>'Revenues 9-14'!C92</f>
        <v>0</v>
      </c>
      <c r="D5111" s="2" t="str">
        <f t="shared" si="78"/>
        <v>Error?</v>
      </c>
    </row>
    <row r="5112" spans="1:4" x14ac:dyDescent="0.2">
      <c r="A5112" s="5">
        <v>5051</v>
      </c>
      <c r="B5112" s="1832">
        <f>'Revenues 9-14'!C93</f>
        <v>23185</v>
      </c>
      <c r="C5112" s="2" t="s">
        <v>569</v>
      </c>
      <c r="D5112" s="2" t="str">
        <f t="shared" si="78"/>
        <v>Error?</v>
      </c>
    </row>
    <row r="5113" spans="1:4" x14ac:dyDescent="0.2">
      <c r="A5113" s="5">
        <v>5052</v>
      </c>
      <c r="B5113" s="1832">
        <f>'Revenues 9-14'!C95</f>
        <v>0</v>
      </c>
      <c r="D5113" s="2" t="str">
        <f t="shared" si="78"/>
        <v>Error?</v>
      </c>
    </row>
    <row r="5114" spans="1:4" x14ac:dyDescent="0.2">
      <c r="A5114" s="5">
        <v>5053</v>
      </c>
      <c r="B5114" s="1832">
        <f>'Revenues 9-14'!C96</f>
        <v>0</v>
      </c>
      <c r="D5114" s="2" t="str">
        <f t="shared" si="78"/>
        <v>Error?</v>
      </c>
    </row>
    <row r="5115" spans="1:4" x14ac:dyDescent="0.2">
      <c r="A5115" s="5">
        <v>5054</v>
      </c>
      <c r="B5115" s="1832">
        <f>'Revenues 9-14'!C98</f>
        <v>0</v>
      </c>
      <c r="D5115" s="2" t="str">
        <f t="shared" si="78"/>
        <v>Error?</v>
      </c>
    </row>
    <row r="5116" spans="1:4" x14ac:dyDescent="0.2">
      <c r="A5116" s="5">
        <v>5055</v>
      </c>
      <c r="B5116" s="1832">
        <f>'Revenues 9-14'!C99</f>
        <v>0</v>
      </c>
      <c r="D5116" s="2" t="str">
        <f t="shared" si="78"/>
        <v>Error?</v>
      </c>
    </row>
    <row r="5117" spans="1:4" x14ac:dyDescent="0.2">
      <c r="A5117" s="5">
        <v>5056</v>
      </c>
      <c r="B5117" s="1832">
        <f>'Revenues 9-14'!C105</f>
        <v>0</v>
      </c>
      <c r="D5117" s="2" t="str">
        <f t="shared" si="78"/>
        <v>Error?</v>
      </c>
    </row>
    <row r="5118" spans="1:4" x14ac:dyDescent="0.2">
      <c r="A5118" s="5">
        <v>5057</v>
      </c>
      <c r="B5118" s="1832">
        <f>'Revenues 9-14'!C106</f>
        <v>0</v>
      </c>
      <c r="D5118" s="2" t="str">
        <f t="shared" si="78"/>
        <v>Error?</v>
      </c>
    </row>
    <row r="5119" spans="1:4" x14ac:dyDescent="0.2">
      <c r="A5119" s="5">
        <v>5058</v>
      </c>
      <c r="B5119" s="1832">
        <f>'Revenues 9-14'!C107</f>
        <v>92387</v>
      </c>
      <c r="D5119" s="2" t="str">
        <f t="shared" ref="D5119:D5182" si="79">IF(ISBLANK(B5119),"OK",IF(A5119-B5119=0,"OK","Error?"))</f>
        <v>Error?</v>
      </c>
    </row>
    <row r="5120" spans="1:4" x14ac:dyDescent="0.2">
      <c r="A5120" s="5">
        <v>5059</v>
      </c>
      <c r="B5120" s="1832">
        <f>'Revenues 9-14'!C108</f>
        <v>95287</v>
      </c>
      <c r="C5120" s="2" t="s">
        <v>569</v>
      </c>
      <c r="D5120" s="2" t="str">
        <f t="shared" si="79"/>
        <v>Error?</v>
      </c>
    </row>
    <row r="5121" spans="1:4" x14ac:dyDescent="0.2">
      <c r="A5121" s="5">
        <v>5060</v>
      </c>
      <c r="B5121" s="1832">
        <f>'Revenues 9-14'!C109</f>
        <v>3773778</v>
      </c>
      <c r="C5121" s="2" t="s">
        <v>569</v>
      </c>
      <c r="D5121" s="2" t="str">
        <f t="shared" si="79"/>
        <v>Error?</v>
      </c>
    </row>
    <row r="5122" spans="1:4" x14ac:dyDescent="0.2">
      <c r="A5122" s="5">
        <v>5061</v>
      </c>
      <c r="B5122" s="1832">
        <f>'Revenues 9-14'!C111</f>
        <v>0</v>
      </c>
      <c r="D5122" s="2" t="str">
        <f t="shared" si="79"/>
        <v>Error?</v>
      </c>
    </row>
    <row r="5123" spans="1:4" x14ac:dyDescent="0.2">
      <c r="A5123" s="5">
        <v>5062</v>
      </c>
      <c r="B5123" s="1832">
        <f>'Revenues 9-14'!C112</f>
        <v>0</v>
      </c>
      <c r="D5123" s="2" t="str">
        <f t="shared" si="79"/>
        <v>Error?</v>
      </c>
    </row>
    <row r="5124" spans="1:4" x14ac:dyDescent="0.2">
      <c r="A5124" s="5">
        <v>5063</v>
      </c>
      <c r="B5124" s="1832">
        <f>'Revenues 9-14'!C113</f>
        <v>0</v>
      </c>
      <c r="D5124" s="2" t="str">
        <f t="shared" si="79"/>
        <v>Error?</v>
      </c>
    </row>
    <row r="5125" spans="1:4" x14ac:dyDescent="0.2">
      <c r="A5125" s="5">
        <v>5064</v>
      </c>
      <c r="B5125" s="1832">
        <f>'Revenues 9-14'!C114</f>
        <v>0</v>
      </c>
      <c r="C5125" s="2" t="s">
        <v>569</v>
      </c>
      <c r="D5125" s="2" t="str">
        <f t="shared" si="79"/>
        <v>Error?</v>
      </c>
    </row>
    <row r="5126" spans="1:4" x14ac:dyDescent="0.2">
      <c r="A5126" s="5">
        <v>5065</v>
      </c>
      <c r="B5126" s="1832">
        <f>'Revenues 9-14'!C117</f>
        <v>1546807</v>
      </c>
      <c r="D5126" s="2" t="str">
        <f t="shared" si="79"/>
        <v>Error?</v>
      </c>
    </row>
    <row r="5127" spans="1:4" x14ac:dyDescent="0.2">
      <c r="A5127" s="5">
        <v>5066</v>
      </c>
      <c r="B5127" s="1832">
        <f>'Revenues 9-14'!C119</f>
        <v>0</v>
      </c>
      <c r="D5127" s="2" t="str">
        <f t="shared" si="79"/>
        <v>Error?</v>
      </c>
    </row>
    <row r="5128" spans="1:4" x14ac:dyDescent="0.2">
      <c r="A5128" s="10">
        <v>5067</v>
      </c>
      <c r="B5128" s="1832"/>
      <c r="D5128" s="2" t="str">
        <f t="shared" si="79"/>
        <v>OK</v>
      </c>
    </row>
    <row r="5129" spans="1:4" x14ac:dyDescent="0.2">
      <c r="A5129" s="10">
        <v>5068</v>
      </c>
      <c r="B5129" s="1832"/>
      <c r="D5129" s="2" t="str">
        <f t="shared" si="79"/>
        <v>OK</v>
      </c>
    </row>
    <row r="5130" spans="1:4" x14ac:dyDescent="0.2">
      <c r="A5130" s="10">
        <v>5069</v>
      </c>
      <c r="B5130" s="1832"/>
      <c r="D5130" s="2" t="str">
        <f t="shared" si="79"/>
        <v>OK</v>
      </c>
    </row>
    <row r="5131" spans="1:4" x14ac:dyDescent="0.2">
      <c r="A5131" s="10">
        <v>5070</v>
      </c>
      <c r="B5131" s="1832"/>
      <c r="D5131" s="2" t="str">
        <f t="shared" si="79"/>
        <v>OK</v>
      </c>
    </row>
    <row r="5132" spans="1:4" x14ac:dyDescent="0.2">
      <c r="A5132" s="5">
        <v>5071</v>
      </c>
      <c r="B5132" s="1832">
        <f>'Revenues 9-14'!C122</f>
        <v>1546807</v>
      </c>
      <c r="C5132" s="2" t="s">
        <v>569</v>
      </c>
      <c r="D5132" s="2" t="str">
        <f t="shared" si="79"/>
        <v>Error?</v>
      </c>
    </row>
    <row r="5133" spans="1:4" x14ac:dyDescent="0.2">
      <c r="A5133" s="5">
        <v>5072</v>
      </c>
      <c r="B5133" s="1832">
        <f>'Revenues 9-14'!C125</f>
        <v>13322</v>
      </c>
      <c r="D5133" s="2" t="str">
        <f t="shared" si="79"/>
        <v>Error?</v>
      </c>
    </row>
    <row r="5134" spans="1:4" x14ac:dyDescent="0.2">
      <c r="A5134" s="5">
        <v>5073</v>
      </c>
      <c r="B5134" s="1832">
        <f>'Revenues 9-14'!C126</f>
        <v>0</v>
      </c>
      <c r="D5134" s="2" t="str">
        <f t="shared" si="79"/>
        <v>Error?</v>
      </c>
    </row>
    <row r="5135" spans="1:4" x14ac:dyDescent="0.2">
      <c r="A5135" s="5">
        <v>5074</v>
      </c>
      <c r="B5135" s="1832">
        <f>'Revenues 9-14'!C127</f>
        <v>0</v>
      </c>
      <c r="D5135" s="2" t="str">
        <f t="shared" si="79"/>
        <v>Error?</v>
      </c>
    </row>
    <row r="5136" spans="1:4" x14ac:dyDescent="0.2">
      <c r="A5136" s="10">
        <v>5075</v>
      </c>
      <c r="B5136" s="1832"/>
      <c r="D5136" s="2" t="str">
        <f t="shared" si="79"/>
        <v>OK</v>
      </c>
    </row>
    <row r="5137" spans="1:4" x14ac:dyDescent="0.2">
      <c r="A5137" s="5">
        <v>5076</v>
      </c>
      <c r="B5137" s="1832">
        <f>'Revenues 9-14'!C128</f>
        <v>10925</v>
      </c>
      <c r="D5137" s="2" t="str">
        <f t="shared" si="79"/>
        <v>Error?</v>
      </c>
    </row>
    <row r="5138" spans="1:4" x14ac:dyDescent="0.2">
      <c r="A5138" s="10">
        <v>5077</v>
      </c>
      <c r="B5138" s="1832"/>
      <c r="D5138" s="2" t="str">
        <f t="shared" si="79"/>
        <v>OK</v>
      </c>
    </row>
    <row r="5139" spans="1:4" x14ac:dyDescent="0.2">
      <c r="A5139" s="5">
        <v>5078</v>
      </c>
      <c r="B5139" s="1832">
        <f>'Revenues 9-14'!C129</f>
        <v>0</v>
      </c>
      <c r="D5139" s="2" t="str">
        <f t="shared" si="79"/>
        <v>Error?</v>
      </c>
    </row>
    <row r="5140" spans="1:4" x14ac:dyDescent="0.2">
      <c r="A5140" s="10">
        <v>5079</v>
      </c>
      <c r="B5140" s="1832"/>
      <c r="D5140" s="2" t="str">
        <f t="shared" si="79"/>
        <v>OK</v>
      </c>
    </row>
    <row r="5141" spans="1:4" x14ac:dyDescent="0.2">
      <c r="A5141" s="10">
        <v>5080</v>
      </c>
      <c r="B5141" s="1832"/>
      <c r="D5141" s="2" t="str">
        <f t="shared" si="79"/>
        <v>OK</v>
      </c>
    </row>
    <row r="5142" spans="1:4" x14ac:dyDescent="0.2">
      <c r="A5142" s="5">
        <v>5081</v>
      </c>
      <c r="B5142" s="1832">
        <f>'Revenues 9-14'!C130</f>
        <v>0</v>
      </c>
      <c r="D5142" s="2" t="str">
        <f t="shared" si="79"/>
        <v>Error?</v>
      </c>
    </row>
    <row r="5143" spans="1:4" x14ac:dyDescent="0.2">
      <c r="A5143" s="10">
        <v>5082</v>
      </c>
      <c r="B5143" s="1832"/>
      <c r="D5143" s="2" t="str">
        <f t="shared" si="79"/>
        <v>OK</v>
      </c>
    </row>
    <row r="5144" spans="1:4" x14ac:dyDescent="0.2">
      <c r="A5144" s="10">
        <v>5083</v>
      </c>
      <c r="B5144" s="1832"/>
      <c r="D5144" s="2" t="str">
        <f t="shared" si="79"/>
        <v>OK</v>
      </c>
    </row>
    <row r="5145" spans="1:4" x14ac:dyDescent="0.2">
      <c r="A5145" s="10">
        <v>5084</v>
      </c>
      <c r="B5145" s="1832"/>
      <c r="D5145" s="2" t="str">
        <f t="shared" si="79"/>
        <v>OK</v>
      </c>
    </row>
    <row r="5146" spans="1:4" x14ac:dyDescent="0.2">
      <c r="A5146" s="10">
        <v>5085</v>
      </c>
      <c r="B5146" s="1832"/>
      <c r="D5146" s="2" t="str">
        <f t="shared" si="79"/>
        <v>OK</v>
      </c>
    </row>
    <row r="5147" spans="1:4" x14ac:dyDescent="0.2">
      <c r="A5147" s="5">
        <v>5086</v>
      </c>
      <c r="B5147" s="1832">
        <f>'Revenues 9-14'!C132</f>
        <v>24247</v>
      </c>
      <c r="C5147" s="2" t="s">
        <v>569</v>
      </c>
      <c r="D5147" s="2" t="str">
        <f t="shared" si="79"/>
        <v>Error?</v>
      </c>
    </row>
    <row r="5148" spans="1:4" x14ac:dyDescent="0.2">
      <c r="A5148" s="5">
        <v>5087</v>
      </c>
      <c r="B5148" s="1832">
        <f>'Revenues 9-14'!C134</f>
        <v>0</v>
      </c>
      <c r="D5148" s="2" t="str">
        <f t="shared" si="79"/>
        <v>Error?</v>
      </c>
    </row>
    <row r="5149" spans="1:4" x14ac:dyDescent="0.2">
      <c r="A5149" s="10">
        <v>5088</v>
      </c>
      <c r="B5149" s="1832"/>
      <c r="D5149" s="2" t="str">
        <f t="shared" si="79"/>
        <v>OK</v>
      </c>
    </row>
    <row r="5150" spans="1:4" x14ac:dyDescent="0.2">
      <c r="A5150" s="10">
        <v>5089</v>
      </c>
      <c r="B5150" s="1832"/>
      <c r="D5150" s="2" t="str">
        <f t="shared" si="79"/>
        <v>OK</v>
      </c>
    </row>
    <row r="5151" spans="1:4" x14ac:dyDescent="0.2">
      <c r="A5151" s="10">
        <v>5090</v>
      </c>
      <c r="B5151" s="1832"/>
      <c r="D5151" s="2" t="str">
        <f t="shared" si="79"/>
        <v>OK</v>
      </c>
    </row>
    <row r="5152" spans="1:4" x14ac:dyDescent="0.2">
      <c r="A5152" s="5">
        <v>5091</v>
      </c>
      <c r="B5152" s="1832">
        <f>'Revenues 9-14'!C135</f>
        <v>0</v>
      </c>
      <c r="D5152" s="2" t="str">
        <f t="shared" si="79"/>
        <v>Error?</v>
      </c>
    </row>
    <row r="5153" spans="1:4" x14ac:dyDescent="0.2">
      <c r="A5153" s="5">
        <v>5092</v>
      </c>
      <c r="B5153" s="1832">
        <f>'Revenues 9-14'!C136</f>
        <v>0</v>
      </c>
      <c r="D5153" s="2" t="str">
        <f t="shared" si="79"/>
        <v>Error?</v>
      </c>
    </row>
    <row r="5154" spans="1:4" x14ac:dyDescent="0.2">
      <c r="A5154" s="10">
        <v>5093</v>
      </c>
      <c r="B5154" s="1832"/>
      <c r="D5154" s="2" t="str">
        <f t="shared" si="79"/>
        <v>OK</v>
      </c>
    </row>
    <row r="5155" spans="1:4" x14ac:dyDescent="0.2">
      <c r="A5155" s="10">
        <v>5094</v>
      </c>
      <c r="B5155" s="1832"/>
      <c r="D5155" s="2" t="str">
        <f t="shared" si="79"/>
        <v>OK</v>
      </c>
    </row>
    <row r="5156" spans="1:4" x14ac:dyDescent="0.2">
      <c r="A5156" s="10">
        <v>5095</v>
      </c>
      <c r="B5156" s="1832"/>
      <c r="D5156" s="2" t="str">
        <f t="shared" si="79"/>
        <v>OK</v>
      </c>
    </row>
    <row r="5157" spans="1:4" x14ac:dyDescent="0.2">
      <c r="A5157" s="10">
        <v>5096</v>
      </c>
      <c r="B5157" s="1832"/>
      <c r="D5157" s="2" t="str">
        <f t="shared" si="79"/>
        <v>OK</v>
      </c>
    </row>
    <row r="5158" spans="1:4" x14ac:dyDescent="0.2">
      <c r="A5158" s="10">
        <v>5097</v>
      </c>
      <c r="B5158" s="1832"/>
      <c r="D5158" s="2" t="str">
        <f t="shared" si="79"/>
        <v>OK</v>
      </c>
    </row>
    <row r="5159" spans="1:4" x14ac:dyDescent="0.2">
      <c r="A5159" s="10">
        <v>5098</v>
      </c>
      <c r="B5159" s="1832"/>
      <c r="D5159" s="2" t="str">
        <f t="shared" si="79"/>
        <v>OK</v>
      </c>
    </row>
    <row r="5160" spans="1:4" x14ac:dyDescent="0.2">
      <c r="A5160" s="10">
        <v>5099</v>
      </c>
      <c r="B5160" s="1832"/>
      <c r="D5160" s="2" t="str">
        <f t="shared" si="79"/>
        <v>OK</v>
      </c>
    </row>
    <row r="5161" spans="1:4" x14ac:dyDescent="0.2">
      <c r="A5161" s="5">
        <v>5100</v>
      </c>
      <c r="B5161" s="1832">
        <f>'Revenues 9-14'!C141</f>
        <v>14807</v>
      </c>
      <c r="C5161" s="2" t="s">
        <v>569</v>
      </c>
      <c r="D5161" s="2" t="str">
        <f t="shared" si="79"/>
        <v>Error?</v>
      </c>
    </row>
    <row r="5162" spans="1:4" x14ac:dyDescent="0.2">
      <c r="A5162" s="10">
        <v>5101</v>
      </c>
      <c r="B5162" s="1832"/>
      <c r="D5162" s="2" t="str">
        <f t="shared" si="79"/>
        <v>OK</v>
      </c>
    </row>
    <row r="5163" spans="1:4" x14ac:dyDescent="0.2">
      <c r="A5163" s="5">
        <v>5102</v>
      </c>
      <c r="B5163" s="1832">
        <f>'Revenues 9-14'!C143</f>
        <v>0</v>
      </c>
      <c r="D5163" s="2" t="str">
        <f t="shared" si="79"/>
        <v>Error?</v>
      </c>
    </row>
    <row r="5164" spans="1:4" x14ac:dyDescent="0.2">
      <c r="A5164" s="5">
        <v>5103</v>
      </c>
      <c r="B5164" s="1832">
        <f>'Revenues 9-14'!C144</f>
        <v>0</v>
      </c>
      <c r="D5164" s="2" t="str">
        <f t="shared" si="79"/>
        <v>Error?</v>
      </c>
    </row>
    <row r="5165" spans="1:4" x14ac:dyDescent="0.2">
      <c r="A5165" s="5">
        <v>5104</v>
      </c>
      <c r="B5165" s="1832">
        <f>'Revenues 9-14'!C145</f>
        <v>0</v>
      </c>
      <c r="C5165" s="2" t="s">
        <v>569</v>
      </c>
      <c r="D5165" s="2" t="str">
        <f t="shared" si="79"/>
        <v>Error?</v>
      </c>
    </row>
    <row r="5166" spans="1:4" x14ac:dyDescent="0.2">
      <c r="A5166" s="10">
        <v>5105</v>
      </c>
      <c r="B5166" s="1832"/>
      <c r="D5166" s="2" t="str">
        <f t="shared" si="79"/>
        <v>OK</v>
      </c>
    </row>
    <row r="5167" spans="1:4" x14ac:dyDescent="0.2">
      <c r="A5167" s="5">
        <v>5106</v>
      </c>
      <c r="B5167" s="1832">
        <f>'Revenues 9-14'!C146</f>
        <v>2308</v>
      </c>
      <c r="D5167" s="2" t="str">
        <f t="shared" si="79"/>
        <v>Error?</v>
      </c>
    </row>
    <row r="5168" spans="1:4" x14ac:dyDescent="0.2">
      <c r="A5168" s="5">
        <v>5107</v>
      </c>
      <c r="B5168" s="1832">
        <f>'Revenues 9-14'!C148</f>
        <v>6582</v>
      </c>
      <c r="D5168" s="2" t="str">
        <f t="shared" si="79"/>
        <v>Error?</v>
      </c>
    </row>
    <row r="5169" spans="1:4" x14ac:dyDescent="0.2">
      <c r="A5169" s="10">
        <v>5108</v>
      </c>
      <c r="B5169" s="1832"/>
      <c r="D5169" s="2" t="str">
        <f t="shared" si="79"/>
        <v>OK</v>
      </c>
    </row>
    <row r="5170" spans="1:4" x14ac:dyDescent="0.2">
      <c r="A5170" s="10">
        <v>5109</v>
      </c>
      <c r="B5170" s="1832"/>
      <c r="D5170" s="2" t="str">
        <f t="shared" si="79"/>
        <v>OK</v>
      </c>
    </row>
    <row r="5171" spans="1:4" x14ac:dyDescent="0.2">
      <c r="A5171" s="5">
        <v>5110</v>
      </c>
      <c r="B5171" s="1832">
        <f>'Revenues 9-14'!C149</f>
        <v>0</v>
      </c>
      <c r="D5171" s="2" t="str">
        <f t="shared" si="79"/>
        <v>Error?</v>
      </c>
    </row>
    <row r="5172" spans="1:4" x14ac:dyDescent="0.2">
      <c r="A5172" s="10">
        <v>5111</v>
      </c>
      <c r="B5172" s="1832"/>
      <c r="D5172" s="2" t="str">
        <f t="shared" si="79"/>
        <v>OK</v>
      </c>
    </row>
    <row r="5173" spans="1:4" x14ac:dyDescent="0.2">
      <c r="A5173" s="10">
        <v>5112</v>
      </c>
      <c r="B5173" s="1832"/>
      <c r="D5173" s="2" t="str">
        <f t="shared" si="79"/>
        <v>OK</v>
      </c>
    </row>
    <row r="5174" spans="1:4" x14ac:dyDescent="0.2">
      <c r="A5174" s="10">
        <v>5113</v>
      </c>
      <c r="B5174" s="1832"/>
      <c r="D5174" s="2" t="str">
        <f t="shared" si="79"/>
        <v>OK</v>
      </c>
    </row>
    <row r="5175" spans="1:4" x14ac:dyDescent="0.2">
      <c r="A5175" s="5">
        <v>5114</v>
      </c>
      <c r="B5175" s="1832">
        <f>'Revenues 9-14'!C152</f>
        <v>0</v>
      </c>
      <c r="D5175" s="2" t="str">
        <f t="shared" si="79"/>
        <v>Error?</v>
      </c>
    </row>
    <row r="5176" spans="1:4" x14ac:dyDescent="0.2">
      <c r="A5176" s="10">
        <v>5115</v>
      </c>
      <c r="B5176" s="1832"/>
      <c r="D5176" s="2" t="str">
        <f t="shared" si="79"/>
        <v>OK</v>
      </c>
    </row>
    <row r="5177" spans="1:4" x14ac:dyDescent="0.2">
      <c r="A5177" s="5">
        <v>5116</v>
      </c>
      <c r="B5177" s="1832">
        <f>'Revenues 9-14'!C153</f>
        <v>0</v>
      </c>
      <c r="D5177" s="2" t="str">
        <f t="shared" si="79"/>
        <v>Error?</v>
      </c>
    </row>
    <row r="5178" spans="1:4" x14ac:dyDescent="0.2">
      <c r="A5178" s="5">
        <v>5117</v>
      </c>
      <c r="B5178" s="1832">
        <f>'Revenues 9-14'!C155</f>
        <v>0</v>
      </c>
      <c r="C5178" s="2" t="s">
        <v>569</v>
      </c>
      <c r="D5178" s="2" t="str">
        <f t="shared" si="79"/>
        <v>Error?</v>
      </c>
    </row>
    <row r="5179" spans="1:4" x14ac:dyDescent="0.2">
      <c r="A5179" s="10">
        <v>5118</v>
      </c>
      <c r="B5179" s="1832"/>
      <c r="D5179" s="2" t="str">
        <f t="shared" si="79"/>
        <v>OK</v>
      </c>
    </row>
    <row r="5180" spans="1:4" x14ac:dyDescent="0.2">
      <c r="A5180" s="10">
        <v>5119</v>
      </c>
      <c r="B5180" s="1832"/>
      <c r="D5180" s="2" t="str">
        <f t="shared" si="79"/>
        <v>OK</v>
      </c>
    </row>
    <row r="5181" spans="1:4" x14ac:dyDescent="0.2">
      <c r="A5181" s="5">
        <v>5120</v>
      </c>
      <c r="B5181" s="1832">
        <f>'Revenues 9-14'!C156</f>
        <v>0</v>
      </c>
      <c r="D5181" s="2" t="str">
        <f t="shared" si="79"/>
        <v>Error?</v>
      </c>
    </row>
    <row r="5182" spans="1:4" x14ac:dyDescent="0.2">
      <c r="A5182" s="10">
        <v>5121</v>
      </c>
      <c r="B5182" s="1832"/>
      <c r="D5182" s="2" t="str">
        <f t="shared" si="79"/>
        <v>OK</v>
      </c>
    </row>
    <row r="5183" spans="1:4" x14ac:dyDescent="0.2">
      <c r="A5183" s="10">
        <v>5122</v>
      </c>
      <c r="B5183" s="1832"/>
      <c r="D5183" s="2" t="str">
        <f t="shared" ref="D5183:D5246" si="80">IF(ISBLANK(B5183),"OK",IF(A5183-B5183=0,"OK","Error?"))</f>
        <v>OK</v>
      </c>
    </row>
    <row r="5184" spans="1:4" x14ac:dyDescent="0.2">
      <c r="A5184" s="10">
        <v>5123</v>
      </c>
      <c r="B5184" s="1832"/>
      <c r="D5184" s="2" t="str">
        <f t="shared" si="80"/>
        <v>OK</v>
      </c>
    </row>
    <row r="5185" spans="1:5" x14ac:dyDescent="0.2">
      <c r="A5185" s="10">
        <v>5124</v>
      </c>
      <c r="B5185" s="1832"/>
      <c r="D5185" s="2" t="str">
        <f t="shared" si="80"/>
        <v>OK</v>
      </c>
    </row>
    <row r="5186" spans="1:5" x14ac:dyDescent="0.2">
      <c r="A5186" s="10">
        <v>5125</v>
      </c>
      <c r="B5186" s="1832"/>
      <c r="D5186" s="2" t="str">
        <f t="shared" si="80"/>
        <v>OK</v>
      </c>
    </row>
    <row r="5187" spans="1:5" x14ac:dyDescent="0.2">
      <c r="A5187" s="5">
        <v>5126</v>
      </c>
      <c r="B5187" s="1832">
        <f>'Revenues 9-14'!C157</f>
        <v>0</v>
      </c>
      <c r="D5187" s="2" t="str">
        <f t="shared" si="80"/>
        <v>Error?</v>
      </c>
    </row>
    <row r="5188" spans="1:5" x14ac:dyDescent="0.2">
      <c r="A5188" s="10">
        <v>5127</v>
      </c>
      <c r="B5188" s="1832"/>
      <c r="D5188" s="2" t="str">
        <f t="shared" si="80"/>
        <v>OK</v>
      </c>
    </row>
    <row r="5189" spans="1:5" x14ac:dyDescent="0.2">
      <c r="A5189" s="10">
        <v>5128</v>
      </c>
      <c r="B5189" s="1832"/>
      <c r="D5189" s="2" t="str">
        <f t="shared" si="80"/>
        <v>OK</v>
      </c>
    </row>
    <row r="5190" spans="1:5" x14ac:dyDescent="0.2">
      <c r="A5190" s="10">
        <v>5129</v>
      </c>
      <c r="B5190" s="1832"/>
      <c r="D5190" s="2" t="str">
        <f t="shared" si="80"/>
        <v>OK</v>
      </c>
    </row>
    <row r="5191" spans="1:5" x14ac:dyDescent="0.2">
      <c r="A5191" s="10">
        <v>5130</v>
      </c>
      <c r="B5191" s="1832"/>
      <c r="D5191" s="2" t="str">
        <f t="shared" si="80"/>
        <v>OK</v>
      </c>
    </row>
    <row r="5192" spans="1:5" x14ac:dyDescent="0.2">
      <c r="A5192" s="10">
        <v>5131</v>
      </c>
      <c r="B5192" s="1832"/>
      <c r="D5192" s="2" t="str">
        <f t="shared" si="80"/>
        <v>OK</v>
      </c>
    </row>
    <row r="5193" spans="1:5" x14ac:dyDescent="0.2">
      <c r="A5193" s="10">
        <v>5132</v>
      </c>
      <c r="B5193" s="1832"/>
      <c r="D5193" s="2" t="str">
        <f t="shared" si="80"/>
        <v>OK</v>
      </c>
    </row>
    <row r="5194" spans="1:5" x14ac:dyDescent="0.2">
      <c r="A5194" s="5">
        <v>5133</v>
      </c>
      <c r="B5194" s="1832">
        <f>'Revenues 9-14'!C158</f>
        <v>0</v>
      </c>
      <c r="D5194" s="2" t="str">
        <f t="shared" si="80"/>
        <v>Error?</v>
      </c>
    </row>
    <row r="5195" spans="1:5" x14ac:dyDescent="0.2">
      <c r="A5195" s="10">
        <v>5134</v>
      </c>
      <c r="B5195" s="1832"/>
      <c r="D5195" s="2" t="str">
        <f t="shared" si="80"/>
        <v>OK</v>
      </c>
    </row>
    <row r="5196" spans="1:5" x14ac:dyDescent="0.2">
      <c r="A5196" s="5">
        <v>5135</v>
      </c>
      <c r="B5196" s="1832">
        <f>'Revenues 9-14'!C159</f>
        <v>0</v>
      </c>
      <c r="D5196" s="2" t="str">
        <f t="shared" si="80"/>
        <v>Error?</v>
      </c>
    </row>
    <row r="5197" spans="1:5" x14ac:dyDescent="0.2">
      <c r="A5197" s="10">
        <v>5136</v>
      </c>
      <c r="B5197" s="1832"/>
      <c r="D5197" s="2" t="str">
        <f t="shared" si="80"/>
        <v>OK</v>
      </c>
    </row>
    <row r="5198" spans="1:5" x14ac:dyDescent="0.2">
      <c r="A5198" s="10">
        <v>5137</v>
      </c>
      <c r="B5198" s="1832"/>
      <c r="D5198" s="2" t="str">
        <f t="shared" si="80"/>
        <v>OK</v>
      </c>
    </row>
    <row r="5199" spans="1:5" x14ac:dyDescent="0.2">
      <c r="A5199" s="10">
        <v>5138</v>
      </c>
      <c r="B5199" s="1832"/>
      <c r="D5199" s="2" t="str">
        <f t="shared" si="80"/>
        <v>OK</v>
      </c>
      <c r="E5199" s="4" t="s">
        <v>1899</v>
      </c>
    </row>
    <row r="5200" spans="1:5" x14ac:dyDescent="0.2">
      <c r="A5200" s="10">
        <v>5139</v>
      </c>
      <c r="B5200" s="1832"/>
      <c r="D5200" s="2" t="str">
        <f t="shared" si="80"/>
        <v>OK</v>
      </c>
      <c r="E5200" s="4" t="s">
        <v>1899</v>
      </c>
    </row>
    <row r="5201" spans="1:4" x14ac:dyDescent="0.2">
      <c r="A5201" s="10">
        <v>5140</v>
      </c>
      <c r="B5201" s="1832"/>
      <c r="D5201" s="2" t="str">
        <f t="shared" si="80"/>
        <v>OK</v>
      </c>
    </row>
    <row r="5202" spans="1:4" x14ac:dyDescent="0.2">
      <c r="A5202" s="10">
        <v>5141</v>
      </c>
      <c r="B5202" s="1832"/>
      <c r="D5202" s="2" t="str">
        <f t="shared" si="80"/>
        <v>OK</v>
      </c>
    </row>
    <row r="5203" spans="1:4" x14ac:dyDescent="0.2">
      <c r="A5203" s="10">
        <v>5142</v>
      </c>
      <c r="B5203" s="1832"/>
      <c r="D5203" s="2" t="str">
        <f t="shared" si="80"/>
        <v>OK</v>
      </c>
    </row>
    <row r="5204" spans="1:4" x14ac:dyDescent="0.2">
      <c r="A5204" s="10">
        <v>5143</v>
      </c>
      <c r="B5204" s="1832"/>
      <c r="D5204" s="2" t="str">
        <f t="shared" si="80"/>
        <v>OK</v>
      </c>
    </row>
    <row r="5205" spans="1:4" x14ac:dyDescent="0.2">
      <c r="A5205" s="10">
        <v>5144</v>
      </c>
      <c r="B5205" s="1832"/>
      <c r="D5205" s="2" t="str">
        <f t="shared" si="80"/>
        <v>OK</v>
      </c>
    </row>
    <row r="5206" spans="1:4" x14ac:dyDescent="0.2">
      <c r="A5206" s="10">
        <v>5145</v>
      </c>
      <c r="B5206" s="1832"/>
      <c r="D5206" s="2" t="str">
        <f t="shared" si="80"/>
        <v>OK</v>
      </c>
    </row>
    <row r="5207" spans="1:4" x14ac:dyDescent="0.2">
      <c r="A5207" s="10">
        <v>5146</v>
      </c>
      <c r="B5207" s="1832"/>
      <c r="D5207" s="2" t="str">
        <f t="shared" si="80"/>
        <v>OK</v>
      </c>
    </row>
    <row r="5208" spans="1:4" x14ac:dyDescent="0.2">
      <c r="A5208" s="10">
        <v>5147</v>
      </c>
      <c r="B5208" s="1832"/>
      <c r="D5208" s="2" t="str">
        <f t="shared" si="80"/>
        <v>OK</v>
      </c>
    </row>
    <row r="5209" spans="1:4" x14ac:dyDescent="0.2">
      <c r="A5209" s="10">
        <v>5148</v>
      </c>
      <c r="B5209" s="1832"/>
      <c r="D5209" s="2" t="str">
        <f t="shared" si="80"/>
        <v>OK</v>
      </c>
    </row>
    <row r="5210" spans="1:4" x14ac:dyDescent="0.2">
      <c r="A5210" s="10">
        <v>5149</v>
      </c>
      <c r="B5210" s="1832"/>
      <c r="D5210" s="2" t="str">
        <f t="shared" si="80"/>
        <v>OK</v>
      </c>
    </row>
    <row r="5211" spans="1:4" x14ac:dyDescent="0.2">
      <c r="A5211" s="10">
        <v>5150</v>
      </c>
      <c r="B5211" s="1832"/>
      <c r="D5211" s="2" t="str">
        <f t="shared" si="80"/>
        <v>OK</v>
      </c>
    </row>
    <row r="5212" spans="1:4" x14ac:dyDescent="0.2">
      <c r="A5212" s="10">
        <v>5151</v>
      </c>
      <c r="B5212" s="1832"/>
      <c r="D5212" s="2" t="str">
        <f t="shared" si="80"/>
        <v>OK</v>
      </c>
    </row>
    <row r="5213" spans="1:4" x14ac:dyDescent="0.2">
      <c r="A5213" s="10">
        <v>5152</v>
      </c>
      <c r="B5213" s="1832"/>
      <c r="D5213" s="2" t="str">
        <f t="shared" si="80"/>
        <v>OK</v>
      </c>
    </row>
    <row r="5214" spans="1:4" x14ac:dyDescent="0.2">
      <c r="A5214" s="5">
        <v>5153</v>
      </c>
      <c r="B5214" s="1832">
        <f>'Revenues 9-14'!C169</f>
        <v>48694</v>
      </c>
      <c r="C5214" s="2" t="s">
        <v>569</v>
      </c>
      <c r="D5214" s="2" t="str">
        <f t="shared" si="80"/>
        <v>Error?</v>
      </c>
    </row>
    <row r="5215" spans="1:4" x14ac:dyDescent="0.2">
      <c r="A5215" s="10">
        <v>5154</v>
      </c>
      <c r="B5215" s="1832"/>
      <c r="D5215" s="2" t="str">
        <f t="shared" si="80"/>
        <v>OK</v>
      </c>
    </row>
    <row r="5216" spans="1:4" x14ac:dyDescent="0.2">
      <c r="A5216" s="10">
        <v>5155</v>
      </c>
      <c r="B5216" s="1832"/>
      <c r="D5216" s="2" t="str">
        <f t="shared" si="80"/>
        <v>OK</v>
      </c>
    </row>
    <row r="5217" spans="1:4" x14ac:dyDescent="0.2">
      <c r="A5217" s="10">
        <v>5156</v>
      </c>
      <c r="B5217" s="1832"/>
      <c r="D5217" s="2" t="str">
        <f t="shared" si="80"/>
        <v>OK</v>
      </c>
    </row>
    <row r="5218" spans="1:4" x14ac:dyDescent="0.2">
      <c r="A5218" s="10">
        <v>5157</v>
      </c>
      <c r="B5218" s="1832"/>
      <c r="D5218" s="2" t="str">
        <f t="shared" si="80"/>
        <v>OK</v>
      </c>
    </row>
    <row r="5219" spans="1:4" x14ac:dyDescent="0.2">
      <c r="A5219" s="10">
        <v>5158</v>
      </c>
      <c r="B5219" s="1832"/>
      <c r="D5219" s="2" t="str">
        <f t="shared" si="80"/>
        <v>OK</v>
      </c>
    </row>
    <row r="5220" spans="1:4" x14ac:dyDescent="0.2">
      <c r="A5220" s="10">
        <v>5159</v>
      </c>
      <c r="B5220" s="1832"/>
      <c r="D5220" s="2" t="str">
        <f t="shared" si="80"/>
        <v>OK</v>
      </c>
    </row>
    <row r="5221" spans="1:4" x14ac:dyDescent="0.2">
      <c r="A5221" s="10">
        <v>5160</v>
      </c>
      <c r="B5221" s="1832"/>
      <c r="D5221" s="2" t="str">
        <f t="shared" si="80"/>
        <v>OK</v>
      </c>
    </row>
    <row r="5222" spans="1:4" x14ac:dyDescent="0.2">
      <c r="A5222" s="10">
        <v>5161</v>
      </c>
      <c r="B5222" s="1832"/>
      <c r="D5222" s="2" t="str">
        <f t="shared" si="80"/>
        <v>OK</v>
      </c>
    </row>
    <row r="5223" spans="1:4" x14ac:dyDescent="0.2">
      <c r="A5223" s="5">
        <v>5162</v>
      </c>
      <c r="B5223" s="1832">
        <f>'Revenues 9-14'!C170</f>
        <v>1595501</v>
      </c>
      <c r="C5223" s="2" t="s">
        <v>569</v>
      </c>
      <c r="D5223" s="2" t="str">
        <f t="shared" si="80"/>
        <v>Error?</v>
      </c>
    </row>
    <row r="5224" spans="1:4" x14ac:dyDescent="0.2">
      <c r="A5224" s="5">
        <v>5163</v>
      </c>
      <c r="B5224" s="1832">
        <f>'Revenues 9-14'!C173</f>
        <v>0</v>
      </c>
      <c r="D5224" s="2" t="str">
        <f t="shared" si="80"/>
        <v>Error?</v>
      </c>
    </row>
    <row r="5225" spans="1:4" x14ac:dyDescent="0.2">
      <c r="A5225" s="5">
        <v>5164</v>
      </c>
      <c r="B5225" s="1832">
        <f>'Revenues 9-14'!C175</f>
        <v>0</v>
      </c>
      <c r="C5225" s="2" t="s">
        <v>569</v>
      </c>
      <c r="D5225" s="2" t="str">
        <f t="shared" si="80"/>
        <v>Error?</v>
      </c>
    </row>
    <row r="5226" spans="1:4" x14ac:dyDescent="0.2">
      <c r="A5226" s="10">
        <v>5165</v>
      </c>
      <c r="B5226" s="1832"/>
      <c r="D5226" s="2" t="str">
        <f t="shared" si="80"/>
        <v>OK</v>
      </c>
    </row>
    <row r="5227" spans="1:4" x14ac:dyDescent="0.2">
      <c r="A5227" s="10">
        <v>5166</v>
      </c>
      <c r="B5227" s="1832"/>
      <c r="D5227" s="2" t="str">
        <f t="shared" si="80"/>
        <v>OK</v>
      </c>
    </row>
    <row r="5228" spans="1:4" x14ac:dyDescent="0.2">
      <c r="A5228" s="10">
        <v>5167</v>
      </c>
      <c r="B5228" s="1832"/>
      <c r="D5228" s="2" t="str">
        <f t="shared" si="80"/>
        <v>OK</v>
      </c>
    </row>
    <row r="5229" spans="1:4" x14ac:dyDescent="0.2">
      <c r="A5229" s="10">
        <v>5168</v>
      </c>
      <c r="B5229" s="1832"/>
      <c r="D5229" s="2" t="str">
        <f t="shared" si="80"/>
        <v>OK</v>
      </c>
    </row>
    <row r="5230" spans="1:4" x14ac:dyDescent="0.2">
      <c r="A5230" s="5">
        <v>5169</v>
      </c>
      <c r="B5230" s="1832">
        <f>'Revenues 9-14'!C177</f>
        <v>0</v>
      </c>
      <c r="D5230" s="2" t="str">
        <f t="shared" si="80"/>
        <v>Error?</v>
      </c>
    </row>
    <row r="5231" spans="1:4" x14ac:dyDescent="0.2">
      <c r="A5231" s="5">
        <v>5170</v>
      </c>
      <c r="B5231" s="1832">
        <f>'Revenues 9-14'!C178</f>
        <v>0</v>
      </c>
      <c r="D5231" s="2" t="str">
        <f t="shared" si="80"/>
        <v>Error?</v>
      </c>
    </row>
    <row r="5232" spans="1:4" x14ac:dyDescent="0.2">
      <c r="A5232" s="5">
        <v>5171</v>
      </c>
      <c r="B5232" s="1832">
        <f>'Revenues 9-14'!C181</f>
        <v>0</v>
      </c>
      <c r="C5232" s="2" t="s">
        <v>569</v>
      </c>
      <c r="D5232" s="2" t="str">
        <f t="shared" si="80"/>
        <v>Error?</v>
      </c>
    </row>
    <row r="5233" spans="1:4" x14ac:dyDescent="0.2">
      <c r="A5233" s="5">
        <v>5172</v>
      </c>
      <c r="B5233" s="1832">
        <f>'Revenues 9-14'!C184</f>
        <v>0</v>
      </c>
      <c r="D5233" s="2" t="str">
        <f t="shared" si="80"/>
        <v>Error?</v>
      </c>
    </row>
    <row r="5234" spans="1:4" x14ac:dyDescent="0.2">
      <c r="A5234" s="10">
        <v>5173</v>
      </c>
      <c r="B5234" s="1832"/>
      <c r="D5234" s="2" t="str">
        <f t="shared" si="80"/>
        <v>OK</v>
      </c>
    </row>
    <row r="5235" spans="1:4" x14ac:dyDescent="0.2">
      <c r="A5235" s="10">
        <v>5174</v>
      </c>
      <c r="B5235" s="1832"/>
      <c r="D5235" s="2" t="str">
        <f t="shared" si="80"/>
        <v>OK</v>
      </c>
    </row>
    <row r="5236" spans="1:4" x14ac:dyDescent="0.2">
      <c r="A5236" s="10">
        <v>5175</v>
      </c>
      <c r="B5236" s="1832"/>
      <c r="D5236" s="2" t="str">
        <f t="shared" si="80"/>
        <v>OK</v>
      </c>
    </row>
    <row r="5237" spans="1:4" x14ac:dyDescent="0.2">
      <c r="A5237" s="10">
        <v>5176</v>
      </c>
      <c r="B5237" s="1832"/>
      <c r="D5237" s="2" t="str">
        <f t="shared" si="80"/>
        <v>OK</v>
      </c>
    </row>
    <row r="5238" spans="1:4" x14ac:dyDescent="0.2">
      <c r="A5238" s="10">
        <v>5177</v>
      </c>
      <c r="B5238" s="1832"/>
      <c r="D5238" s="2" t="str">
        <f t="shared" si="80"/>
        <v>OK</v>
      </c>
    </row>
    <row r="5239" spans="1:4" x14ac:dyDescent="0.2">
      <c r="A5239" s="5">
        <v>5178</v>
      </c>
      <c r="B5239" s="1832">
        <f>'Revenues 9-14'!C191</f>
        <v>138529</v>
      </c>
      <c r="D5239" s="2" t="str">
        <f t="shared" si="80"/>
        <v>Error?</v>
      </c>
    </row>
    <row r="5240" spans="1:4" x14ac:dyDescent="0.2">
      <c r="A5240" s="5">
        <v>5179</v>
      </c>
      <c r="B5240" s="1832">
        <f>'Revenues 9-14'!C192</f>
        <v>0</v>
      </c>
      <c r="D5240" s="2" t="str">
        <f t="shared" si="80"/>
        <v>Error?</v>
      </c>
    </row>
    <row r="5241" spans="1:4" x14ac:dyDescent="0.2">
      <c r="A5241" s="5">
        <v>5180</v>
      </c>
      <c r="B5241" s="1832">
        <f>'Revenues 9-14'!C193</f>
        <v>68855</v>
      </c>
      <c r="D5241" s="2" t="str">
        <f t="shared" si="80"/>
        <v>Error?</v>
      </c>
    </row>
    <row r="5242" spans="1:4" x14ac:dyDescent="0.2">
      <c r="A5242" s="5">
        <v>5181</v>
      </c>
      <c r="B5242" s="1832">
        <f>'Revenues 9-14'!C194</f>
        <v>64054</v>
      </c>
      <c r="D5242" s="2" t="str">
        <f t="shared" si="80"/>
        <v>Error?</v>
      </c>
    </row>
    <row r="5243" spans="1:4" x14ac:dyDescent="0.2">
      <c r="A5243" s="5">
        <v>5182</v>
      </c>
      <c r="B5243" s="1832">
        <f>'Revenues 9-14'!C195</f>
        <v>0</v>
      </c>
      <c r="D5243" s="2" t="str">
        <f t="shared" si="80"/>
        <v>Error?</v>
      </c>
    </row>
    <row r="5244" spans="1:4" x14ac:dyDescent="0.2">
      <c r="A5244" s="10">
        <v>5183</v>
      </c>
      <c r="B5244" s="1832"/>
      <c r="D5244" s="2" t="str">
        <f t="shared" si="80"/>
        <v>OK</v>
      </c>
    </row>
    <row r="5245" spans="1:4" x14ac:dyDescent="0.2">
      <c r="A5245" s="10">
        <v>5184</v>
      </c>
      <c r="B5245" s="1832"/>
      <c r="D5245" s="2" t="str">
        <f t="shared" si="80"/>
        <v>OK</v>
      </c>
    </row>
    <row r="5246" spans="1:4" x14ac:dyDescent="0.2">
      <c r="A5246" s="5">
        <v>5185</v>
      </c>
      <c r="B5246" s="1832">
        <f>'Revenues 9-14'!C198</f>
        <v>271438</v>
      </c>
      <c r="C5246" s="2" t="s">
        <v>569</v>
      </c>
      <c r="D5246" s="2" t="str">
        <f t="shared" si="80"/>
        <v>Error?</v>
      </c>
    </row>
    <row r="5247" spans="1:4" x14ac:dyDescent="0.2">
      <c r="A5247" s="5">
        <v>5186</v>
      </c>
      <c r="B5247" s="1832">
        <f>'Revenues 9-14'!C200</f>
        <v>59888</v>
      </c>
      <c r="D5247" s="2" t="str">
        <f t="shared" ref="D5247:D5310" si="81">IF(ISBLANK(B5247),"OK",IF(A5247-B5247=0,"OK","Error?"))</f>
        <v>Error?</v>
      </c>
    </row>
    <row r="5248" spans="1:4" x14ac:dyDescent="0.2">
      <c r="A5248" s="5">
        <v>5187</v>
      </c>
      <c r="B5248" s="1832">
        <f>'Revenues 9-14'!C201</f>
        <v>0</v>
      </c>
      <c r="D5248" s="2" t="str">
        <f t="shared" si="81"/>
        <v>Error?</v>
      </c>
    </row>
    <row r="5249" spans="1:5" x14ac:dyDescent="0.2">
      <c r="A5249" s="10">
        <v>5188</v>
      </c>
      <c r="B5249" s="1832"/>
      <c r="D5249" s="2" t="str">
        <f t="shared" si="81"/>
        <v>OK</v>
      </c>
    </row>
    <row r="5250" spans="1:5" x14ac:dyDescent="0.2">
      <c r="A5250" s="10">
        <v>5189</v>
      </c>
      <c r="B5250" s="1832"/>
      <c r="D5250" s="2" t="str">
        <f t="shared" si="81"/>
        <v>OK</v>
      </c>
    </row>
    <row r="5251" spans="1:5" x14ac:dyDescent="0.2">
      <c r="A5251" s="10">
        <v>5190</v>
      </c>
      <c r="B5251" s="1832"/>
      <c r="D5251" s="2" t="str">
        <f t="shared" si="81"/>
        <v>OK</v>
      </c>
    </row>
    <row r="5252" spans="1:5" x14ac:dyDescent="0.2">
      <c r="A5252" s="10">
        <v>5191</v>
      </c>
      <c r="B5252" s="1832"/>
      <c r="D5252" s="2" t="str">
        <f t="shared" si="81"/>
        <v>OK</v>
      </c>
    </row>
    <row r="5253" spans="1:5" x14ac:dyDescent="0.2">
      <c r="A5253" s="10">
        <v>5192</v>
      </c>
      <c r="B5253" s="1832"/>
      <c r="D5253" s="2" t="str">
        <f t="shared" si="81"/>
        <v>OK</v>
      </c>
    </row>
    <row r="5254" spans="1:5" x14ac:dyDescent="0.2">
      <c r="A5254" s="10">
        <v>5193</v>
      </c>
      <c r="B5254" s="1832"/>
      <c r="D5254" s="2" t="str">
        <f t="shared" si="81"/>
        <v>OK</v>
      </c>
      <c r="E5254" s="4" t="s">
        <v>1899</v>
      </c>
    </row>
    <row r="5255" spans="1:5" x14ac:dyDescent="0.2">
      <c r="A5255" s="5">
        <v>5194</v>
      </c>
      <c r="B5255" s="1832">
        <f>'Revenues 9-14'!C202</f>
        <v>0</v>
      </c>
      <c r="D5255" s="2" t="str">
        <f t="shared" si="81"/>
        <v>Error?</v>
      </c>
    </row>
    <row r="5256" spans="1:5" x14ac:dyDescent="0.2">
      <c r="A5256" s="5">
        <v>5195</v>
      </c>
      <c r="B5256" s="1832">
        <f>'Revenues 9-14'!C206</f>
        <v>10000</v>
      </c>
      <c r="D5256" s="2" t="str">
        <f t="shared" si="81"/>
        <v>Error?</v>
      </c>
    </row>
    <row r="5257" spans="1:5" x14ac:dyDescent="0.2">
      <c r="A5257" s="10">
        <v>5196</v>
      </c>
      <c r="B5257" s="1832"/>
      <c r="D5257" s="2" t="str">
        <f t="shared" si="81"/>
        <v>OK</v>
      </c>
    </row>
    <row r="5258" spans="1:5" x14ac:dyDescent="0.2">
      <c r="A5258" s="10">
        <v>5197</v>
      </c>
      <c r="B5258" s="1832"/>
      <c r="D5258" s="2" t="str">
        <f t="shared" si="81"/>
        <v>OK</v>
      </c>
    </row>
    <row r="5259" spans="1:5" x14ac:dyDescent="0.2">
      <c r="A5259" s="10">
        <v>5198</v>
      </c>
      <c r="B5259" s="1832"/>
      <c r="D5259" s="2" t="str">
        <f t="shared" si="81"/>
        <v>OK</v>
      </c>
    </row>
    <row r="5260" spans="1:5" x14ac:dyDescent="0.2">
      <c r="A5260" s="5">
        <v>5199</v>
      </c>
      <c r="B5260" s="1832">
        <f>'Revenues 9-14'!C204</f>
        <v>59888</v>
      </c>
      <c r="C5260" s="2" t="s">
        <v>569</v>
      </c>
      <c r="D5260" s="2" t="str">
        <f t="shared" si="81"/>
        <v>Error?</v>
      </c>
    </row>
    <row r="5261" spans="1:5" x14ac:dyDescent="0.2">
      <c r="A5261" s="10">
        <v>5200</v>
      </c>
      <c r="B5261" s="1832"/>
      <c r="D5261" s="2" t="str">
        <f t="shared" si="81"/>
        <v>OK</v>
      </c>
    </row>
    <row r="5262" spans="1:5" x14ac:dyDescent="0.2">
      <c r="A5262" s="10">
        <v>5201</v>
      </c>
      <c r="B5262" s="1832"/>
      <c r="D5262" s="2" t="str">
        <f t="shared" si="81"/>
        <v>OK</v>
      </c>
    </row>
    <row r="5263" spans="1:5" x14ac:dyDescent="0.2">
      <c r="A5263" s="10">
        <v>5202</v>
      </c>
      <c r="B5263" s="1832"/>
      <c r="D5263" s="2" t="str">
        <f t="shared" si="81"/>
        <v>OK</v>
      </c>
    </row>
    <row r="5264" spans="1:5" x14ac:dyDescent="0.2">
      <c r="A5264" s="10">
        <v>5203</v>
      </c>
      <c r="B5264" s="1832"/>
      <c r="D5264" s="2" t="str">
        <f t="shared" si="81"/>
        <v>OK</v>
      </c>
    </row>
    <row r="5265" spans="1:4" x14ac:dyDescent="0.2">
      <c r="A5265" s="10">
        <v>5204</v>
      </c>
      <c r="B5265" s="1832"/>
      <c r="D5265" s="2" t="str">
        <f t="shared" si="81"/>
        <v>OK</v>
      </c>
    </row>
    <row r="5266" spans="1:4" x14ac:dyDescent="0.2">
      <c r="A5266" s="10">
        <v>5205</v>
      </c>
      <c r="B5266" s="1832"/>
      <c r="D5266" s="2" t="str">
        <f t="shared" si="81"/>
        <v>OK</v>
      </c>
    </row>
    <row r="5267" spans="1:4" x14ac:dyDescent="0.2">
      <c r="A5267" s="10">
        <v>5206</v>
      </c>
      <c r="B5267" s="1832"/>
      <c r="D5267" s="2" t="str">
        <f t="shared" si="81"/>
        <v>OK</v>
      </c>
    </row>
    <row r="5268" spans="1:4" x14ac:dyDescent="0.2">
      <c r="A5268" s="10">
        <v>5207</v>
      </c>
      <c r="B5268" s="1832"/>
      <c r="D5268" s="2" t="str">
        <f t="shared" si="81"/>
        <v>OK</v>
      </c>
    </row>
    <row r="5269" spans="1:4" x14ac:dyDescent="0.2">
      <c r="A5269" s="10">
        <v>5208</v>
      </c>
      <c r="B5269" s="1832"/>
      <c r="D5269" s="2" t="str">
        <f t="shared" si="81"/>
        <v>OK</v>
      </c>
    </row>
    <row r="5270" spans="1:4" x14ac:dyDescent="0.2">
      <c r="A5270" s="10">
        <v>5209</v>
      </c>
      <c r="B5270" s="1832"/>
      <c r="D5270" s="2" t="str">
        <f t="shared" si="81"/>
        <v>OK</v>
      </c>
    </row>
    <row r="5271" spans="1:4" x14ac:dyDescent="0.2">
      <c r="A5271" s="10">
        <v>5210</v>
      </c>
      <c r="B5271" s="1832"/>
      <c r="D5271" s="2" t="str">
        <f t="shared" si="81"/>
        <v>OK</v>
      </c>
    </row>
    <row r="5272" spans="1:4" x14ac:dyDescent="0.2">
      <c r="A5272" s="10">
        <v>5211</v>
      </c>
      <c r="B5272" s="1832"/>
      <c r="D5272" s="2" t="str">
        <f t="shared" si="81"/>
        <v>OK</v>
      </c>
    </row>
    <row r="5273" spans="1:4" x14ac:dyDescent="0.2">
      <c r="A5273" s="10">
        <v>5212</v>
      </c>
      <c r="B5273" s="1832"/>
      <c r="D5273" s="2" t="str">
        <f t="shared" si="81"/>
        <v>OK</v>
      </c>
    </row>
    <row r="5274" spans="1:4" x14ac:dyDescent="0.2">
      <c r="A5274" s="5">
        <v>5213</v>
      </c>
      <c r="B5274" s="1832">
        <f>'Revenues 9-14'!C211</f>
        <v>7819</v>
      </c>
      <c r="D5274" s="2" t="str">
        <f t="shared" si="81"/>
        <v>Error?</v>
      </c>
    </row>
    <row r="5275" spans="1:4" x14ac:dyDescent="0.2">
      <c r="A5275" s="5">
        <v>5214</v>
      </c>
      <c r="B5275" s="1832">
        <f>'Revenues 9-14'!C212</f>
        <v>0</v>
      </c>
      <c r="D5275" s="2" t="str">
        <f t="shared" si="81"/>
        <v>Error?</v>
      </c>
    </row>
    <row r="5276" spans="1:4" x14ac:dyDescent="0.2">
      <c r="A5276" s="10">
        <v>5215</v>
      </c>
      <c r="B5276" s="1832"/>
      <c r="D5276" s="2" t="str">
        <f t="shared" si="81"/>
        <v>OK</v>
      </c>
    </row>
    <row r="5277" spans="1:4" x14ac:dyDescent="0.2">
      <c r="A5277" s="10">
        <v>5216</v>
      </c>
      <c r="B5277" s="1832"/>
      <c r="D5277" s="2" t="str">
        <f t="shared" si="81"/>
        <v>OK</v>
      </c>
    </row>
    <row r="5278" spans="1:4" x14ac:dyDescent="0.2">
      <c r="A5278" s="5">
        <v>5217</v>
      </c>
      <c r="B5278" s="1832">
        <f>'Revenues 9-14'!C213</f>
        <v>154470</v>
      </c>
      <c r="D5278" s="2" t="str">
        <f t="shared" si="81"/>
        <v>Error?</v>
      </c>
    </row>
    <row r="5279" spans="1:4" x14ac:dyDescent="0.2">
      <c r="A5279" s="5">
        <v>5218</v>
      </c>
      <c r="B5279" s="1832">
        <f>'Revenues 9-14'!C214</f>
        <v>0</v>
      </c>
      <c r="D5279" s="2" t="str">
        <f t="shared" si="81"/>
        <v>Error?</v>
      </c>
    </row>
    <row r="5280" spans="1:4" x14ac:dyDescent="0.2">
      <c r="A5280" s="5">
        <v>5219</v>
      </c>
      <c r="B5280" s="1832">
        <f>'Revenues 9-14'!C215</f>
        <v>0</v>
      </c>
      <c r="D5280" s="2" t="str">
        <f t="shared" si="81"/>
        <v>Error?</v>
      </c>
    </row>
    <row r="5281" spans="1:4" x14ac:dyDescent="0.2">
      <c r="A5281" s="10">
        <v>5220</v>
      </c>
      <c r="B5281" s="1832"/>
      <c r="D5281" s="2" t="str">
        <f t="shared" si="81"/>
        <v>OK</v>
      </c>
    </row>
    <row r="5282" spans="1:4" x14ac:dyDescent="0.2">
      <c r="A5282" s="10">
        <v>5221</v>
      </c>
      <c r="B5282" s="1832"/>
      <c r="D5282" s="2" t="str">
        <f t="shared" si="81"/>
        <v>OK</v>
      </c>
    </row>
    <row r="5283" spans="1:4" x14ac:dyDescent="0.2">
      <c r="A5283" s="10">
        <v>5222</v>
      </c>
      <c r="B5283" s="1832"/>
      <c r="D5283" s="2" t="str">
        <f t="shared" si="81"/>
        <v>OK</v>
      </c>
    </row>
    <row r="5284" spans="1:4" x14ac:dyDescent="0.2">
      <c r="A5284" s="10">
        <v>5223</v>
      </c>
      <c r="B5284" s="1832"/>
      <c r="D5284" s="2" t="str">
        <f t="shared" si="81"/>
        <v>OK</v>
      </c>
    </row>
    <row r="5285" spans="1:4" x14ac:dyDescent="0.2">
      <c r="A5285" s="10">
        <v>5224</v>
      </c>
      <c r="B5285" s="1832"/>
      <c r="D5285" s="2" t="str">
        <f t="shared" si="81"/>
        <v>OK</v>
      </c>
    </row>
    <row r="5286" spans="1:4" x14ac:dyDescent="0.2">
      <c r="A5286" s="5">
        <v>5225</v>
      </c>
      <c r="B5286" s="1832">
        <f>'Revenues 9-14'!C217</f>
        <v>162289</v>
      </c>
      <c r="C5286" s="2" t="s">
        <v>569</v>
      </c>
      <c r="D5286" s="2" t="str">
        <f t="shared" si="81"/>
        <v>Error?</v>
      </c>
    </row>
    <row r="5287" spans="1:4" x14ac:dyDescent="0.2">
      <c r="A5287" s="10">
        <v>5226</v>
      </c>
      <c r="B5287" s="1832"/>
      <c r="D5287" s="2" t="str">
        <f t="shared" si="81"/>
        <v>OK</v>
      </c>
    </row>
    <row r="5288" spans="1:4" x14ac:dyDescent="0.2">
      <c r="A5288" s="10">
        <v>5227</v>
      </c>
      <c r="B5288" s="1832"/>
      <c r="D5288" s="2" t="str">
        <f t="shared" si="81"/>
        <v>OK</v>
      </c>
    </row>
    <row r="5289" spans="1:4" x14ac:dyDescent="0.2">
      <c r="A5289" s="10">
        <v>5228</v>
      </c>
      <c r="B5289" s="1832"/>
      <c r="D5289" s="2" t="str">
        <f t="shared" si="81"/>
        <v>OK</v>
      </c>
    </row>
    <row r="5290" spans="1:4" x14ac:dyDescent="0.2">
      <c r="A5290" s="10">
        <v>5229</v>
      </c>
      <c r="B5290" s="1832"/>
      <c r="D5290" s="2" t="str">
        <f t="shared" si="81"/>
        <v>OK</v>
      </c>
    </row>
    <row r="5291" spans="1:4" x14ac:dyDescent="0.2">
      <c r="A5291" s="10">
        <v>5230</v>
      </c>
      <c r="B5291" s="1832"/>
      <c r="D5291" s="2" t="str">
        <f t="shared" si="81"/>
        <v>OK</v>
      </c>
    </row>
    <row r="5292" spans="1:4" x14ac:dyDescent="0.2">
      <c r="A5292" s="10">
        <v>5231</v>
      </c>
      <c r="B5292" s="1832"/>
      <c r="D5292" s="2" t="str">
        <f t="shared" si="81"/>
        <v>OK</v>
      </c>
    </row>
    <row r="5293" spans="1:4" x14ac:dyDescent="0.2">
      <c r="A5293" s="10">
        <v>5232</v>
      </c>
      <c r="B5293" s="1832"/>
      <c r="D5293" s="2" t="str">
        <f t="shared" si="81"/>
        <v>OK</v>
      </c>
    </row>
    <row r="5294" spans="1:4" x14ac:dyDescent="0.2">
      <c r="A5294" s="10">
        <v>5233</v>
      </c>
      <c r="B5294" s="1832"/>
      <c r="D5294" s="2" t="str">
        <f t="shared" si="81"/>
        <v>OK</v>
      </c>
    </row>
    <row r="5295" spans="1:4" x14ac:dyDescent="0.2">
      <c r="A5295" s="10">
        <v>5234</v>
      </c>
      <c r="B5295" s="1832"/>
      <c r="D5295" s="2" t="str">
        <f t="shared" si="81"/>
        <v>OK</v>
      </c>
    </row>
    <row r="5296" spans="1:4" x14ac:dyDescent="0.2">
      <c r="A5296" s="10">
        <v>5235</v>
      </c>
      <c r="B5296" s="1832"/>
      <c r="D5296" s="2" t="str">
        <f t="shared" si="81"/>
        <v>OK</v>
      </c>
    </row>
    <row r="5297" spans="1:4" x14ac:dyDescent="0.2">
      <c r="A5297" s="10">
        <v>5236</v>
      </c>
      <c r="B5297" s="1832"/>
      <c r="D5297" s="2" t="str">
        <f t="shared" si="81"/>
        <v>OK</v>
      </c>
    </row>
    <row r="5298" spans="1:4" x14ac:dyDescent="0.2">
      <c r="A5298" s="10">
        <v>5237</v>
      </c>
      <c r="B5298" s="1832"/>
      <c r="D5298" s="2" t="str">
        <f t="shared" si="81"/>
        <v>OK</v>
      </c>
    </row>
    <row r="5299" spans="1:4" x14ac:dyDescent="0.2">
      <c r="A5299" s="10">
        <v>5238</v>
      </c>
      <c r="B5299" s="1832"/>
      <c r="D5299" s="2" t="str">
        <f t="shared" si="81"/>
        <v>OK</v>
      </c>
    </row>
    <row r="5300" spans="1:4" x14ac:dyDescent="0.2">
      <c r="A5300" s="10">
        <v>5239</v>
      </c>
      <c r="B5300" s="1832"/>
      <c r="D5300" s="2" t="str">
        <f t="shared" si="81"/>
        <v>OK</v>
      </c>
    </row>
    <row r="5301" spans="1:4" x14ac:dyDescent="0.2">
      <c r="A5301" s="5">
        <v>5240</v>
      </c>
      <c r="B5301" s="1832">
        <f>'Revenues 9-14'!C219</f>
        <v>0</v>
      </c>
      <c r="D5301" s="2" t="str">
        <f t="shared" si="81"/>
        <v>Error?</v>
      </c>
    </row>
    <row r="5302" spans="1:4" x14ac:dyDescent="0.2">
      <c r="A5302" s="10">
        <v>5241</v>
      </c>
      <c r="B5302" s="1832"/>
      <c r="D5302" s="2" t="str">
        <f t="shared" si="81"/>
        <v>OK</v>
      </c>
    </row>
    <row r="5303" spans="1:4" x14ac:dyDescent="0.2">
      <c r="A5303" s="10">
        <v>5242</v>
      </c>
      <c r="B5303" s="1832"/>
      <c r="D5303" s="2" t="str">
        <f t="shared" si="81"/>
        <v>OK</v>
      </c>
    </row>
    <row r="5304" spans="1:4" x14ac:dyDescent="0.2">
      <c r="A5304" s="5">
        <v>5243</v>
      </c>
      <c r="B5304" s="1832">
        <f>'Revenues 9-14'!C221</f>
        <v>0</v>
      </c>
      <c r="C5304" s="2" t="s">
        <v>569</v>
      </c>
      <c r="D5304" s="2" t="str">
        <f t="shared" si="81"/>
        <v>Error?</v>
      </c>
    </row>
    <row r="5305" spans="1:4" x14ac:dyDescent="0.2">
      <c r="A5305" s="10">
        <v>5244</v>
      </c>
      <c r="B5305" s="1832"/>
      <c r="D5305" s="2" t="str">
        <f t="shared" si="81"/>
        <v>OK</v>
      </c>
    </row>
    <row r="5306" spans="1:4" x14ac:dyDescent="0.2">
      <c r="A5306" s="10">
        <v>5245</v>
      </c>
      <c r="B5306" s="1832"/>
      <c r="D5306" s="2" t="str">
        <f t="shared" si="81"/>
        <v>OK</v>
      </c>
    </row>
    <row r="5307" spans="1:4" x14ac:dyDescent="0.2">
      <c r="A5307" s="10">
        <v>5246</v>
      </c>
      <c r="B5307" s="1832"/>
      <c r="D5307" s="2" t="str">
        <f t="shared" si="81"/>
        <v>OK</v>
      </c>
    </row>
    <row r="5308" spans="1:4" x14ac:dyDescent="0.2">
      <c r="A5308" s="10">
        <v>5247</v>
      </c>
      <c r="B5308" s="1832"/>
      <c r="D5308" s="2" t="str">
        <f t="shared" si="81"/>
        <v>OK</v>
      </c>
    </row>
    <row r="5309" spans="1:4" x14ac:dyDescent="0.2">
      <c r="A5309" s="10">
        <v>5248</v>
      </c>
      <c r="B5309" s="1832"/>
      <c r="D5309" s="2" t="str">
        <f t="shared" si="81"/>
        <v>OK</v>
      </c>
    </row>
    <row r="5310" spans="1:4" x14ac:dyDescent="0.2">
      <c r="A5310" s="5">
        <v>5249</v>
      </c>
      <c r="B5310" s="1832">
        <f>'Revenues 9-14'!C222</f>
        <v>0</v>
      </c>
      <c r="D5310" s="2" t="str">
        <f t="shared" si="81"/>
        <v>Error?</v>
      </c>
    </row>
    <row r="5311" spans="1:4" x14ac:dyDescent="0.2">
      <c r="A5311" s="10">
        <v>5250</v>
      </c>
      <c r="B5311" s="1832"/>
      <c r="D5311" s="2" t="str">
        <f t="shared" ref="D5311:D5374" si="82">IF(ISBLANK(B5311),"OK",IF(A5311-B5311=0,"OK","Error?"))</f>
        <v>OK</v>
      </c>
    </row>
    <row r="5312" spans="1:4" x14ac:dyDescent="0.2">
      <c r="A5312" s="5">
        <v>5251</v>
      </c>
      <c r="B5312" s="1832">
        <f>'Revenues 9-14'!C255</f>
        <v>0</v>
      </c>
      <c r="D5312" s="2" t="str">
        <f t="shared" si="82"/>
        <v>Error?</v>
      </c>
    </row>
    <row r="5313" spans="1:5" x14ac:dyDescent="0.2">
      <c r="A5313" s="10">
        <v>5252</v>
      </c>
      <c r="B5313" s="1832"/>
      <c r="D5313" s="2" t="str">
        <f t="shared" si="82"/>
        <v>OK</v>
      </c>
      <c r="E5313" s="4" t="s">
        <v>1899</v>
      </c>
    </row>
    <row r="5314" spans="1:5" x14ac:dyDescent="0.2">
      <c r="A5314" s="10">
        <v>5253</v>
      </c>
      <c r="B5314" s="1832"/>
      <c r="D5314" s="2" t="str">
        <f t="shared" si="82"/>
        <v>OK</v>
      </c>
    </row>
    <row r="5315" spans="1:5" x14ac:dyDescent="0.2">
      <c r="A5315" s="5">
        <v>5254</v>
      </c>
      <c r="B5315" s="1832">
        <f>'Revenues 9-14'!C257</f>
        <v>0</v>
      </c>
      <c r="D5315" s="2" t="str">
        <f t="shared" si="82"/>
        <v>Error?</v>
      </c>
    </row>
    <row r="5316" spans="1:5" x14ac:dyDescent="0.2">
      <c r="A5316" s="10">
        <v>5255</v>
      </c>
      <c r="B5316" s="1832"/>
      <c r="D5316" s="2" t="str">
        <f t="shared" si="82"/>
        <v>OK</v>
      </c>
    </row>
    <row r="5317" spans="1:5" x14ac:dyDescent="0.2">
      <c r="A5317" s="5">
        <v>5256</v>
      </c>
      <c r="B5317" s="1832">
        <f>'Revenues 9-14'!C258</f>
        <v>0</v>
      </c>
      <c r="D5317" s="2" t="str">
        <f t="shared" si="82"/>
        <v>Error?</v>
      </c>
    </row>
    <row r="5318" spans="1:5" x14ac:dyDescent="0.2">
      <c r="A5318" s="10">
        <v>5257</v>
      </c>
      <c r="B5318" s="1832"/>
      <c r="D5318" s="2" t="str">
        <f t="shared" si="82"/>
        <v>OK</v>
      </c>
    </row>
    <row r="5319" spans="1:5" x14ac:dyDescent="0.2">
      <c r="A5319" s="10">
        <v>5258</v>
      </c>
      <c r="B5319" s="1832"/>
      <c r="D5319" s="2" t="str">
        <f t="shared" si="82"/>
        <v>OK</v>
      </c>
    </row>
    <row r="5320" spans="1:5" x14ac:dyDescent="0.2">
      <c r="A5320" s="5">
        <v>5259</v>
      </c>
      <c r="B5320" s="1832">
        <f>'Revenues 9-14'!C266</f>
        <v>523102</v>
      </c>
      <c r="C5320" s="2" t="s">
        <v>569</v>
      </c>
      <c r="D5320" s="2" t="str">
        <f t="shared" si="82"/>
        <v>Error?</v>
      </c>
    </row>
    <row r="5321" spans="1:5" x14ac:dyDescent="0.2">
      <c r="A5321" s="10">
        <v>5260</v>
      </c>
      <c r="B5321" s="1832"/>
      <c r="D5321" s="2" t="str">
        <f t="shared" si="82"/>
        <v>OK</v>
      </c>
    </row>
    <row r="5322" spans="1:5" x14ac:dyDescent="0.2">
      <c r="A5322" s="10">
        <v>5261</v>
      </c>
      <c r="B5322" s="1832"/>
      <c r="D5322" s="2" t="str">
        <f t="shared" si="82"/>
        <v>OK</v>
      </c>
    </row>
    <row r="5323" spans="1:5" x14ac:dyDescent="0.2">
      <c r="A5323" s="10">
        <v>5262</v>
      </c>
      <c r="B5323" s="1832"/>
      <c r="D5323" s="2" t="str">
        <f t="shared" si="82"/>
        <v>OK</v>
      </c>
    </row>
    <row r="5324" spans="1:5" x14ac:dyDescent="0.2">
      <c r="A5324" s="10">
        <v>5263</v>
      </c>
      <c r="B5324" s="1832"/>
      <c r="D5324" s="2" t="str">
        <f t="shared" si="82"/>
        <v>OK</v>
      </c>
    </row>
    <row r="5325" spans="1:5" x14ac:dyDescent="0.2">
      <c r="A5325" s="10">
        <v>5264</v>
      </c>
      <c r="B5325" s="1832"/>
      <c r="D5325" s="2" t="str">
        <f t="shared" si="82"/>
        <v>OK</v>
      </c>
    </row>
    <row r="5326" spans="1:5" x14ac:dyDescent="0.2">
      <c r="A5326" s="5">
        <v>5265</v>
      </c>
      <c r="B5326" s="1832">
        <f>'Revenues 9-14'!C267</f>
        <v>523102</v>
      </c>
      <c r="C5326" s="2" t="s">
        <v>569</v>
      </c>
      <c r="D5326" s="2" t="str">
        <f t="shared" si="82"/>
        <v>Error?</v>
      </c>
    </row>
    <row r="5327" spans="1:5" x14ac:dyDescent="0.2">
      <c r="A5327" s="5">
        <v>5266</v>
      </c>
      <c r="B5327" s="1832">
        <f>'Revenues 9-14'!C268</f>
        <v>5892381</v>
      </c>
      <c r="C5327" s="2" t="s">
        <v>569</v>
      </c>
      <c r="D5327" s="2" t="str">
        <f t="shared" si="82"/>
        <v>Error?</v>
      </c>
    </row>
    <row r="5328" spans="1:5" x14ac:dyDescent="0.2">
      <c r="A5328" s="5">
        <v>5267</v>
      </c>
      <c r="B5328" s="1832">
        <f>'Revenues 9-14'!D5</f>
        <v>478342</v>
      </c>
      <c r="D5328" s="2" t="str">
        <f t="shared" si="82"/>
        <v>Error?</v>
      </c>
    </row>
    <row r="5329" spans="1:4" x14ac:dyDescent="0.2">
      <c r="A5329" s="10">
        <v>5268</v>
      </c>
      <c r="B5329" s="1832"/>
      <c r="D5329" s="2" t="str">
        <f t="shared" si="82"/>
        <v>OK</v>
      </c>
    </row>
    <row r="5330" spans="1:4" x14ac:dyDescent="0.2">
      <c r="A5330" s="5">
        <v>5269</v>
      </c>
      <c r="B5330" s="1832">
        <f>'Revenues 9-14'!D6</f>
        <v>0</v>
      </c>
      <c r="D5330" s="2" t="str">
        <f t="shared" si="82"/>
        <v>Error?</v>
      </c>
    </row>
    <row r="5331" spans="1:4" x14ac:dyDescent="0.2">
      <c r="A5331" s="5">
        <v>5270</v>
      </c>
      <c r="B5331" s="1832">
        <f>'Revenues 9-14'!D7</f>
        <v>0</v>
      </c>
      <c r="D5331" s="2" t="str">
        <f t="shared" si="82"/>
        <v>Error?</v>
      </c>
    </row>
    <row r="5332" spans="1:4" x14ac:dyDescent="0.2">
      <c r="A5332" s="5">
        <v>5271</v>
      </c>
      <c r="B5332" s="1832">
        <f>'Revenues 9-14'!D9</f>
        <v>0</v>
      </c>
      <c r="D5332" s="2" t="str">
        <f t="shared" si="82"/>
        <v>Error?</v>
      </c>
    </row>
    <row r="5333" spans="1:4" x14ac:dyDescent="0.2">
      <c r="A5333" s="5">
        <v>5272</v>
      </c>
      <c r="B5333" s="1832">
        <f>'Revenues 9-14'!D11</f>
        <v>0</v>
      </c>
      <c r="D5333" s="2" t="str">
        <f t="shared" si="82"/>
        <v>Error?</v>
      </c>
    </row>
    <row r="5334" spans="1:4" x14ac:dyDescent="0.2">
      <c r="A5334" s="5">
        <v>5273</v>
      </c>
      <c r="B5334" s="1832">
        <f>'Revenues 9-14'!D12</f>
        <v>478342</v>
      </c>
      <c r="C5334" s="2" t="s">
        <v>569</v>
      </c>
      <c r="D5334" s="2" t="str">
        <f t="shared" si="82"/>
        <v>Error?</v>
      </c>
    </row>
    <row r="5335" spans="1:4" x14ac:dyDescent="0.2">
      <c r="A5335" s="5">
        <v>5274</v>
      </c>
      <c r="B5335" s="1832">
        <f>'Revenues 9-14'!D14</f>
        <v>0</v>
      </c>
      <c r="D5335" s="2" t="str">
        <f t="shared" si="82"/>
        <v>Error?</v>
      </c>
    </row>
    <row r="5336" spans="1:4" x14ac:dyDescent="0.2">
      <c r="A5336" s="5">
        <v>5275</v>
      </c>
      <c r="B5336" s="1832">
        <f>'Revenues 9-14'!D15</f>
        <v>0</v>
      </c>
      <c r="D5336" s="2" t="str">
        <f t="shared" si="82"/>
        <v>Error?</v>
      </c>
    </row>
    <row r="5337" spans="1:4" x14ac:dyDescent="0.2">
      <c r="A5337" s="5">
        <v>5276</v>
      </c>
      <c r="B5337" s="1832">
        <f>'Revenues 9-14'!D16</f>
        <v>0</v>
      </c>
      <c r="D5337" s="2" t="str">
        <f t="shared" si="82"/>
        <v>Error?</v>
      </c>
    </row>
    <row r="5338" spans="1:4" x14ac:dyDescent="0.2">
      <c r="A5338" s="5">
        <v>5277</v>
      </c>
      <c r="B5338" s="1832">
        <f>'Revenues 9-14'!D17</f>
        <v>0</v>
      </c>
      <c r="D5338" s="2" t="str">
        <f t="shared" si="82"/>
        <v>Error?</v>
      </c>
    </row>
    <row r="5339" spans="1:4" x14ac:dyDescent="0.2">
      <c r="A5339" s="5">
        <v>5278</v>
      </c>
      <c r="B5339" s="1832">
        <f>'Revenues 9-14'!D18</f>
        <v>0</v>
      </c>
      <c r="C5339" s="2" t="s">
        <v>569</v>
      </c>
      <c r="D5339" s="2" t="str">
        <f t="shared" si="82"/>
        <v>Error?</v>
      </c>
    </row>
    <row r="5340" spans="1:4" x14ac:dyDescent="0.2">
      <c r="A5340" s="5">
        <v>5279</v>
      </c>
      <c r="B5340" s="1832">
        <f>'Revenues 9-14'!D65</f>
        <v>3275</v>
      </c>
      <c r="D5340" s="2" t="str">
        <f t="shared" si="82"/>
        <v>Error?</v>
      </c>
    </row>
    <row r="5341" spans="1:4" x14ac:dyDescent="0.2">
      <c r="A5341" s="5">
        <v>5280</v>
      </c>
      <c r="B5341" s="1832">
        <f>'Revenues 9-14'!D66</f>
        <v>0</v>
      </c>
      <c r="D5341" s="2" t="str">
        <f t="shared" si="82"/>
        <v>Error?</v>
      </c>
    </row>
    <row r="5342" spans="1:4" x14ac:dyDescent="0.2">
      <c r="A5342" s="5">
        <v>5281</v>
      </c>
      <c r="B5342" s="1832">
        <f>'Revenues 9-14'!D67</f>
        <v>3275</v>
      </c>
      <c r="C5342" s="2" t="s">
        <v>569</v>
      </c>
      <c r="D5342" s="2" t="str">
        <f t="shared" si="82"/>
        <v>Error?</v>
      </c>
    </row>
    <row r="5343" spans="1:4" x14ac:dyDescent="0.2">
      <c r="A5343" s="5">
        <v>5282</v>
      </c>
      <c r="B5343" s="1832">
        <f>'Revenues 9-14'!D77</f>
        <v>0</v>
      </c>
      <c r="D5343" s="2" t="str">
        <f t="shared" si="82"/>
        <v>Error?</v>
      </c>
    </row>
    <row r="5344" spans="1:4" x14ac:dyDescent="0.2">
      <c r="A5344" s="5">
        <v>5283</v>
      </c>
      <c r="B5344" s="1832">
        <f>'Revenues 9-14'!D78</f>
        <v>0</v>
      </c>
      <c r="D5344" s="2" t="str">
        <f t="shared" si="82"/>
        <v>Error?</v>
      </c>
    </row>
    <row r="5345" spans="1:4" x14ac:dyDescent="0.2">
      <c r="A5345" s="5">
        <v>5284</v>
      </c>
      <c r="B5345" s="1832">
        <f>'Revenues 9-14'!D79</f>
        <v>0</v>
      </c>
      <c r="D5345" s="2" t="str">
        <f t="shared" si="82"/>
        <v>Error?</v>
      </c>
    </row>
    <row r="5346" spans="1:4" x14ac:dyDescent="0.2">
      <c r="A5346" s="5">
        <v>5285</v>
      </c>
      <c r="B5346" s="1832">
        <f>'Revenues 9-14'!D80</f>
        <v>0</v>
      </c>
      <c r="D5346" s="2" t="str">
        <f t="shared" si="82"/>
        <v>Error?</v>
      </c>
    </row>
    <row r="5347" spans="1:4" x14ac:dyDescent="0.2">
      <c r="A5347" s="5">
        <v>5286</v>
      </c>
      <c r="B5347" s="1832">
        <f>'Revenues 9-14'!D81</f>
        <v>0</v>
      </c>
      <c r="D5347" s="2" t="str">
        <f t="shared" si="82"/>
        <v>Error?</v>
      </c>
    </row>
    <row r="5348" spans="1:4" x14ac:dyDescent="0.2">
      <c r="A5348" s="5">
        <v>5287</v>
      </c>
      <c r="B5348" s="1832">
        <f>'Revenues 9-14'!D82</f>
        <v>0</v>
      </c>
      <c r="C5348" s="2" t="s">
        <v>569</v>
      </c>
      <c r="D5348" s="2" t="str">
        <f t="shared" si="82"/>
        <v>Error?</v>
      </c>
    </row>
    <row r="5349" spans="1:4" x14ac:dyDescent="0.2">
      <c r="A5349" s="5">
        <v>5288</v>
      </c>
      <c r="B5349" s="1832">
        <f>'Revenues 9-14'!D95</f>
        <v>0</v>
      </c>
      <c r="D5349" s="2" t="str">
        <f t="shared" si="82"/>
        <v>Error?</v>
      </c>
    </row>
    <row r="5350" spans="1:4" x14ac:dyDescent="0.2">
      <c r="A5350" s="5">
        <v>5289</v>
      </c>
      <c r="B5350" s="1832">
        <f>'Revenues 9-14'!D96</f>
        <v>0</v>
      </c>
      <c r="D5350" s="2" t="str">
        <f t="shared" si="82"/>
        <v>Error?</v>
      </c>
    </row>
    <row r="5351" spans="1:4" x14ac:dyDescent="0.2">
      <c r="A5351" s="5">
        <v>5290</v>
      </c>
      <c r="B5351" s="1832">
        <f>'Revenues 9-14'!D98</f>
        <v>0</v>
      </c>
      <c r="D5351" s="2" t="str">
        <f t="shared" si="82"/>
        <v>Error?</v>
      </c>
    </row>
    <row r="5352" spans="1:4" x14ac:dyDescent="0.2">
      <c r="A5352" s="5">
        <v>5291</v>
      </c>
      <c r="B5352" s="1832">
        <f>'Revenues 9-14'!D99</f>
        <v>0</v>
      </c>
      <c r="D5352" s="2" t="str">
        <f t="shared" si="82"/>
        <v>Error?</v>
      </c>
    </row>
    <row r="5353" spans="1:4" x14ac:dyDescent="0.2">
      <c r="A5353" s="5">
        <v>5292</v>
      </c>
      <c r="B5353" s="1832">
        <f>'Revenues 9-14'!D104</f>
        <v>0</v>
      </c>
      <c r="D5353" s="2" t="str">
        <f t="shared" si="82"/>
        <v>Error?</v>
      </c>
    </row>
    <row r="5354" spans="1:4" x14ac:dyDescent="0.2">
      <c r="A5354" s="5">
        <v>5293</v>
      </c>
      <c r="B5354" s="1832">
        <f>'Revenues 9-14'!D107</f>
        <v>15913</v>
      </c>
      <c r="D5354" s="2" t="str">
        <f t="shared" si="82"/>
        <v>Error?</v>
      </c>
    </row>
    <row r="5355" spans="1:4" x14ac:dyDescent="0.2">
      <c r="A5355" s="5">
        <v>5294</v>
      </c>
      <c r="B5355" s="1832">
        <f>'Revenues 9-14'!D108</f>
        <v>15913</v>
      </c>
      <c r="C5355" s="2" t="s">
        <v>569</v>
      </c>
      <c r="D5355" s="2" t="str">
        <f t="shared" si="82"/>
        <v>Error?</v>
      </c>
    </row>
    <row r="5356" spans="1:4" x14ac:dyDescent="0.2">
      <c r="A5356" s="5">
        <v>5295</v>
      </c>
      <c r="B5356" s="1832">
        <f>'Revenues 9-14'!D109</f>
        <v>497530</v>
      </c>
      <c r="C5356" s="2" t="s">
        <v>569</v>
      </c>
      <c r="D5356" s="2" t="str">
        <f t="shared" si="82"/>
        <v>Error?</v>
      </c>
    </row>
    <row r="5357" spans="1:4" x14ac:dyDescent="0.2">
      <c r="A5357" s="5">
        <v>5296</v>
      </c>
      <c r="B5357" s="1832">
        <f>'Revenues 9-14'!D111</f>
        <v>0</v>
      </c>
      <c r="D5357" s="2" t="str">
        <f t="shared" si="82"/>
        <v>Error?</v>
      </c>
    </row>
    <row r="5358" spans="1:4" x14ac:dyDescent="0.2">
      <c r="A5358" s="5">
        <v>5297</v>
      </c>
      <c r="B5358" s="1832">
        <f>'Revenues 9-14'!D112</f>
        <v>0</v>
      </c>
      <c r="D5358" s="2" t="str">
        <f t="shared" si="82"/>
        <v>Error?</v>
      </c>
    </row>
    <row r="5359" spans="1:4" x14ac:dyDescent="0.2">
      <c r="A5359" s="5">
        <v>5298</v>
      </c>
      <c r="B5359" s="1832">
        <f>'Revenues 9-14'!D113</f>
        <v>0</v>
      </c>
      <c r="D5359" s="2" t="str">
        <f t="shared" si="82"/>
        <v>Error?</v>
      </c>
    </row>
    <row r="5360" spans="1:4" x14ac:dyDescent="0.2">
      <c r="A5360" s="5">
        <v>5299</v>
      </c>
      <c r="B5360" s="1832">
        <f>'Revenues 9-14'!D114</f>
        <v>0</v>
      </c>
      <c r="C5360" s="2" t="s">
        <v>569</v>
      </c>
      <c r="D5360" s="2" t="str">
        <f t="shared" si="82"/>
        <v>Error?</v>
      </c>
    </row>
    <row r="5361" spans="1:4" x14ac:dyDescent="0.2">
      <c r="A5361" s="5">
        <v>5300</v>
      </c>
      <c r="B5361" s="1832">
        <f>'Revenues 9-14'!D117</f>
        <v>0</v>
      </c>
      <c r="D5361" s="2" t="str">
        <f t="shared" si="82"/>
        <v>Error?</v>
      </c>
    </row>
    <row r="5362" spans="1:4" x14ac:dyDescent="0.2">
      <c r="A5362" s="5">
        <v>5301</v>
      </c>
      <c r="B5362" s="1832">
        <f>'Revenues 9-14'!D119</f>
        <v>0</v>
      </c>
      <c r="D5362" s="2" t="str">
        <f t="shared" si="82"/>
        <v>Error?</v>
      </c>
    </row>
    <row r="5363" spans="1:4" x14ac:dyDescent="0.2">
      <c r="A5363" s="10">
        <v>5302</v>
      </c>
      <c r="B5363" s="1832"/>
      <c r="D5363" s="2" t="str">
        <f t="shared" si="82"/>
        <v>OK</v>
      </c>
    </row>
    <row r="5364" spans="1:4" x14ac:dyDescent="0.2">
      <c r="A5364" s="10">
        <v>5303</v>
      </c>
      <c r="B5364" s="1832"/>
      <c r="D5364" s="2" t="str">
        <f t="shared" si="82"/>
        <v>OK</v>
      </c>
    </row>
    <row r="5365" spans="1:4" x14ac:dyDescent="0.2">
      <c r="A5365" s="10">
        <v>5304</v>
      </c>
      <c r="B5365" s="1832"/>
      <c r="D5365" s="2" t="str">
        <f t="shared" si="82"/>
        <v>OK</v>
      </c>
    </row>
    <row r="5366" spans="1:4" x14ac:dyDescent="0.2">
      <c r="A5366" s="10">
        <v>5305</v>
      </c>
      <c r="B5366" s="1832"/>
      <c r="D5366" s="2" t="str">
        <f t="shared" si="82"/>
        <v>OK</v>
      </c>
    </row>
    <row r="5367" spans="1:4" x14ac:dyDescent="0.2">
      <c r="A5367" s="5">
        <v>5306</v>
      </c>
      <c r="B5367" s="1832">
        <f>'Revenues 9-14'!D122</f>
        <v>0</v>
      </c>
      <c r="C5367" s="2" t="s">
        <v>569</v>
      </c>
      <c r="D5367" s="2" t="str">
        <f t="shared" si="82"/>
        <v>Error?</v>
      </c>
    </row>
    <row r="5368" spans="1:4" x14ac:dyDescent="0.2">
      <c r="A5368" s="5">
        <v>5307</v>
      </c>
      <c r="B5368" s="1832">
        <f>'Revenues 9-14'!D127</f>
        <v>0</v>
      </c>
      <c r="D5368" s="2" t="str">
        <f t="shared" si="82"/>
        <v>Error?</v>
      </c>
    </row>
    <row r="5369" spans="1:4" x14ac:dyDescent="0.2">
      <c r="A5369" s="5">
        <v>5308</v>
      </c>
      <c r="B5369" s="1832">
        <f>'Revenues 9-14'!D132</f>
        <v>0</v>
      </c>
      <c r="C5369" s="2" t="s">
        <v>569</v>
      </c>
      <c r="D5369" s="2" t="str">
        <f t="shared" si="82"/>
        <v>Error?</v>
      </c>
    </row>
    <row r="5370" spans="1:4" x14ac:dyDescent="0.2">
      <c r="A5370" s="5">
        <v>5309</v>
      </c>
      <c r="B5370" s="1832">
        <f>'Revenues 9-14'!D134</f>
        <v>0</v>
      </c>
      <c r="D5370" s="2" t="str">
        <f t="shared" si="82"/>
        <v>Error?</v>
      </c>
    </row>
    <row r="5371" spans="1:4" x14ac:dyDescent="0.2">
      <c r="A5371" s="10">
        <v>5310</v>
      </c>
      <c r="B5371" s="1832"/>
      <c r="D5371" s="2" t="str">
        <f t="shared" si="82"/>
        <v>OK</v>
      </c>
    </row>
    <row r="5372" spans="1:4" x14ac:dyDescent="0.2">
      <c r="A5372" s="10">
        <v>5311</v>
      </c>
      <c r="B5372" s="1832"/>
      <c r="D5372" s="2" t="str">
        <f t="shared" si="82"/>
        <v>OK</v>
      </c>
    </row>
    <row r="5373" spans="1:4" x14ac:dyDescent="0.2">
      <c r="A5373" s="10">
        <v>5312</v>
      </c>
      <c r="B5373" s="1832"/>
      <c r="D5373" s="2" t="str">
        <f t="shared" si="82"/>
        <v>OK</v>
      </c>
    </row>
    <row r="5374" spans="1:4" x14ac:dyDescent="0.2">
      <c r="A5374" s="5">
        <v>5313</v>
      </c>
      <c r="B5374" s="1832">
        <f>'Revenues 9-14'!D135</f>
        <v>0</v>
      </c>
      <c r="D5374" s="2" t="str">
        <f t="shared" si="82"/>
        <v>Error?</v>
      </c>
    </row>
    <row r="5375" spans="1:4" x14ac:dyDescent="0.2">
      <c r="A5375" s="5">
        <v>5314</v>
      </c>
      <c r="B5375" s="1832">
        <f>'Revenues 9-14'!D136</f>
        <v>0</v>
      </c>
      <c r="D5375" s="2" t="str">
        <f t="shared" ref="D5375:D5438" si="83">IF(ISBLANK(B5375),"OK",IF(A5375-B5375=0,"OK","Error?"))</f>
        <v>Error?</v>
      </c>
    </row>
    <row r="5376" spans="1:4" x14ac:dyDescent="0.2">
      <c r="A5376" s="10">
        <v>5315</v>
      </c>
      <c r="B5376" s="1832"/>
      <c r="D5376" s="2" t="str">
        <f t="shared" si="83"/>
        <v>OK</v>
      </c>
    </row>
    <row r="5377" spans="1:4" x14ac:dyDescent="0.2">
      <c r="A5377" s="10">
        <v>5316</v>
      </c>
      <c r="B5377" s="1832"/>
      <c r="D5377" s="2" t="str">
        <f t="shared" si="83"/>
        <v>OK</v>
      </c>
    </row>
    <row r="5378" spans="1:4" x14ac:dyDescent="0.2">
      <c r="A5378" s="10">
        <v>5317</v>
      </c>
      <c r="B5378" s="1832"/>
      <c r="D5378" s="2" t="str">
        <f t="shared" si="83"/>
        <v>OK</v>
      </c>
    </row>
    <row r="5379" spans="1:4" x14ac:dyDescent="0.2">
      <c r="A5379" s="10">
        <v>5318</v>
      </c>
      <c r="B5379" s="1832"/>
      <c r="D5379" s="2" t="str">
        <f t="shared" si="83"/>
        <v>OK</v>
      </c>
    </row>
    <row r="5380" spans="1:4" x14ac:dyDescent="0.2">
      <c r="A5380" s="10">
        <v>5319</v>
      </c>
      <c r="B5380" s="1832"/>
      <c r="D5380" s="2" t="str">
        <f t="shared" si="83"/>
        <v>OK</v>
      </c>
    </row>
    <row r="5381" spans="1:4" x14ac:dyDescent="0.2">
      <c r="A5381" s="10">
        <v>5320</v>
      </c>
      <c r="B5381" s="1832"/>
      <c r="D5381" s="2" t="str">
        <f t="shared" si="83"/>
        <v>OK</v>
      </c>
    </row>
    <row r="5382" spans="1:4" x14ac:dyDescent="0.2">
      <c r="A5382" s="10">
        <v>5321</v>
      </c>
      <c r="B5382" s="1832"/>
      <c r="D5382" s="2" t="str">
        <f t="shared" si="83"/>
        <v>OK</v>
      </c>
    </row>
    <row r="5383" spans="1:4" x14ac:dyDescent="0.2">
      <c r="A5383" s="5">
        <v>5322</v>
      </c>
      <c r="B5383" s="1832">
        <f>'Revenues 9-14'!D141</f>
        <v>0</v>
      </c>
      <c r="C5383" s="2" t="s">
        <v>569</v>
      </c>
      <c r="D5383" s="2" t="str">
        <f t="shared" si="83"/>
        <v>Error?</v>
      </c>
    </row>
    <row r="5384" spans="1:4" x14ac:dyDescent="0.2">
      <c r="A5384" s="5">
        <v>5323</v>
      </c>
      <c r="B5384" s="1832">
        <f>'Revenues 9-14'!D148</f>
        <v>0</v>
      </c>
      <c r="D5384" s="2" t="str">
        <f t="shared" si="83"/>
        <v>Error?</v>
      </c>
    </row>
    <row r="5385" spans="1:4" x14ac:dyDescent="0.2">
      <c r="A5385" s="10">
        <v>5324</v>
      </c>
      <c r="B5385" s="1832"/>
      <c r="D5385" s="2" t="str">
        <f t="shared" si="83"/>
        <v>OK</v>
      </c>
    </row>
    <row r="5386" spans="1:4" x14ac:dyDescent="0.2">
      <c r="A5386" s="10">
        <v>5325</v>
      </c>
      <c r="B5386" s="1832"/>
      <c r="D5386" s="2" t="str">
        <f t="shared" si="83"/>
        <v>OK</v>
      </c>
    </row>
    <row r="5387" spans="1:4" x14ac:dyDescent="0.2">
      <c r="A5387" s="5">
        <v>5326</v>
      </c>
      <c r="B5387" s="1832">
        <f>'Revenues 9-14'!D149</f>
        <v>0</v>
      </c>
      <c r="D5387" s="2" t="str">
        <f t="shared" si="83"/>
        <v>Error?</v>
      </c>
    </row>
    <row r="5388" spans="1:4" x14ac:dyDescent="0.2">
      <c r="A5388" s="10">
        <v>5327</v>
      </c>
      <c r="B5388" s="1832"/>
      <c r="D5388" s="2" t="str">
        <f t="shared" si="83"/>
        <v>OK</v>
      </c>
    </row>
    <row r="5389" spans="1:4" x14ac:dyDescent="0.2">
      <c r="A5389" s="10">
        <v>5328</v>
      </c>
      <c r="B5389" s="1832"/>
      <c r="D5389" s="2" t="str">
        <f t="shared" si="83"/>
        <v>OK</v>
      </c>
    </row>
    <row r="5390" spans="1:4" x14ac:dyDescent="0.2">
      <c r="A5390" s="10">
        <v>5329</v>
      </c>
      <c r="B5390" s="1832"/>
      <c r="D5390" s="2" t="str">
        <f t="shared" si="83"/>
        <v>OK</v>
      </c>
    </row>
    <row r="5391" spans="1:4" x14ac:dyDescent="0.2">
      <c r="A5391" s="5">
        <v>5330</v>
      </c>
      <c r="B5391" s="1832">
        <f>'Revenues 9-14'!D152</f>
        <v>0</v>
      </c>
      <c r="D5391" s="2" t="str">
        <f t="shared" si="83"/>
        <v>Error?</v>
      </c>
    </row>
    <row r="5392" spans="1:4" x14ac:dyDescent="0.2">
      <c r="A5392" s="10">
        <v>5331</v>
      </c>
      <c r="B5392" s="1832"/>
      <c r="D5392" s="2" t="str">
        <f t="shared" si="83"/>
        <v>OK</v>
      </c>
    </row>
    <row r="5393" spans="1:4" x14ac:dyDescent="0.2">
      <c r="A5393" s="5">
        <v>5332</v>
      </c>
      <c r="B5393" s="1832">
        <f>'Revenues 9-14'!D153</f>
        <v>0</v>
      </c>
      <c r="D5393" s="2" t="str">
        <f t="shared" si="83"/>
        <v>Error?</v>
      </c>
    </row>
    <row r="5394" spans="1:4" x14ac:dyDescent="0.2">
      <c r="A5394" s="5">
        <v>5333</v>
      </c>
      <c r="B5394" s="1832">
        <f>'Revenues 9-14'!D155</f>
        <v>0</v>
      </c>
      <c r="C5394" s="2" t="s">
        <v>569</v>
      </c>
      <c r="D5394" s="2" t="str">
        <f t="shared" si="83"/>
        <v>Error?</v>
      </c>
    </row>
    <row r="5395" spans="1:4" x14ac:dyDescent="0.2">
      <c r="A5395" s="5">
        <v>5334</v>
      </c>
      <c r="B5395" s="1832">
        <f>'Revenues 9-14'!D157</f>
        <v>0</v>
      </c>
      <c r="D5395" s="2" t="str">
        <f t="shared" si="83"/>
        <v>Error?</v>
      </c>
    </row>
    <row r="5396" spans="1:4" x14ac:dyDescent="0.2">
      <c r="A5396" s="10">
        <v>5335</v>
      </c>
      <c r="B5396" s="1832"/>
      <c r="D5396" s="2" t="str">
        <f t="shared" si="83"/>
        <v>OK</v>
      </c>
    </row>
    <row r="5397" spans="1:4" x14ac:dyDescent="0.2">
      <c r="A5397" s="10">
        <v>5336</v>
      </c>
      <c r="B5397" s="1832"/>
      <c r="D5397" s="2" t="str">
        <f t="shared" si="83"/>
        <v>OK</v>
      </c>
    </row>
    <row r="5398" spans="1:4" x14ac:dyDescent="0.2">
      <c r="A5398" s="10">
        <v>5337</v>
      </c>
      <c r="B5398" s="1832"/>
      <c r="D5398" s="2" t="str">
        <f t="shared" si="83"/>
        <v>OK</v>
      </c>
    </row>
    <row r="5399" spans="1:4" x14ac:dyDescent="0.2">
      <c r="A5399" s="10">
        <v>5338</v>
      </c>
      <c r="B5399" s="1832"/>
      <c r="D5399" s="2" t="str">
        <f t="shared" si="83"/>
        <v>OK</v>
      </c>
    </row>
    <row r="5400" spans="1:4" x14ac:dyDescent="0.2">
      <c r="A5400" s="10">
        <v>5339</v>
      </c>
      <c r="B5400" s="1832"/>
      <c r="D5400" s="2" t="str">
        <f t="shared" si="83"/>
        <v>OK</v>
      </c>
    </row>
    <row r="5401" spans="1:4" x14ac:dyDescent="0.2">
      <c r="A5401" s="5">
        <v>5340</v>
      </c>
      <c r="B5401" s="1832">
        <f>'Revenues 9-14'!D159</f>
        <v>0</v>
      </c>
      <c r="D5401" s="2" t="str">
        <f t="shared" si="83"/>
        <v>Error?</v>
      </c>
    </row>
    <row r="5402" spans="1:4" x14ac:dyDescent="0.2">
      <c r="A5402" s="10">
        <v>5341</v>
      </c>
      <c r="B5402" s="1832"/>
      <c r="D5402" s="2" t="str">
        <f t="shared" si="83"/>
        <v>OK</v>
      </c>
    </row>
    <row r="5403" spans="1:4" x14ac:dyDescent="0.2">
      <c r="A5403" s="10">
        <v>5342</v>
      </c>
      <c r="B5403" s="1832"/>
      <c r="D5403" s="2" t="str">
        <f t="shared" si="83"/>
        <v>OK</v>
      </c>
    </row>
    <row r="5404" spans="1:4" x14ac:dyDescent="0.2">
      <c r="A5404" s="10">
        <v>5343</v>
      </c>
      <c r="B5404" s="1832"/>
      <c r="D5404" s="2" t="str">
        <f t="shared" si="83"/>
        <v>OK</v>
      </c>
    </row>
    <row r="5405" spans="1:4" x14ac:dyDescent="0.2">
      <c r="A5405" s="10">
        <v>5344</v>
      </c>
      <c r="B5405" s="1832"/>
      <c r="D5405" s="2" t="str">
        <f t="shared" si="83"/>
        <v>OK</v>
      </c>
    </row>
    <row r="5406" spans="1:4" x14ac:dyDescent="0.2">
      <c r="A5406" s="10">
        <v>5345</v>
      </c>
      <c r="B5406" s="1832"/>
      <c r="D5406" s="2" t="str">
        <f t="shared" si="83"/>
        <v>OK</v>
      </c>
    </row>
    <row r="5407" spans="1:4" x14ac:dyDescent="0.2">
      <c r="A5407" s="10">
        <v>5346</v>
      </c>
      <c r="B5407" s="1832"/>
      <c r="D5407" s="2" t="str">
        <f t="shared" si="83"/>
        <v>OK</v>
      </c>
    </row>
    <row r="5408" spans="1:4" x14ac:dyDescent="0.2">
      <c r="A5408" s="10">
        <v>5347</v>
      </c>
      <c r="B5408" s="1832"/>
      <c r="D5408" s="2" t="str">
        <f t="shared" si="83"/>
        <v>OK</v>
      </c>
    </row>
    <row r="5409" spans="1:4" x14ac:dyDescent="0.2">
      <c r="A5409" s="10">
        <v>5348</v>
      </c>
      <c r="B5409" s="1832"/>
      <c r="D5409" s="2" t="str">
        <f t="shared" si="83"/>
        <v>OK</v>
      </c>
    </row>
    <row r="5410" spans="1:4" x14ac:dyDescent="0.2">
      <c r="A5410" s="10">
        <v>5349</v>
      </c>
      <c r="B5410" s="1832"/>
      <c r="D5410" s="2" t="str">
        <f t="shared" si="83"/>
        <v>OK</v>
      </c>
    </row>
    <row r="5411" spans="1:4" x14ac:dyDescent="0.2">
      <c r="A5411" s="10">
        <v>5350</v>
      </c>
      <c r="B5411" s="1832"/>
      <c r="D5411" s="2" t="str">
        <f t="shared" si="83"/>
        <v>OK</v>
      </c>
    </row>
    <row r="5412" spans="1:4" x14ac:dyDescent="0.2">
      <c r="A5412" s="5">
        <v>5351</v>
      </c>
      <c r="B5412" s="1832">
        <f>'Revenues 9-14'!D169</f>
        <v>0</v>
      </c>
      <c r="C5412" s="2" t="s">
        <v>569</v>
      </c>
      <c r="D5412" s="2" t="str">
        <f t="shared" si="83"/>
        <v>Error?</v>
      </c>
    </row>
    <row r="5413" spans="1:4" x14ac:dyDescent="0.2">
      <c r="A5413" s="10">
        <v>5352</v>
      </c>
      <c r="B5413" s="1832"/>
      <c r="D5413" s="2" t="str">
        <f t="shared" si="83"/>
        <v>OK</v>
      </c>
    </row>
    <row r="5414" spans="1:4" x14ac:dyDescent="0.2">
      <c r="A5414" s="10">
        <v>5353</v>
      </c>
      <c r="B5414" s="1832"/>
      <c r="D5414" s="2" t="str">
        <f t="shared" si="83"/>
        <v>OK</v>
      </c>
    </row>
    <row r="5415" spans="1:4" x14ac:dyDescent="0.2">
      <c r="A5415" s="10">
        <v>5354</v>
      </c>
      <c r="B5415" s="1832"/>
      <c r="D5415" s="2" t="str">
        <f t="shared" si="83"/>
        <v>OK</v>
      </c>
    </row>
    <row r="5416" spans="1:4" x14ac:dyDescent="0.2">
      <c r="A5416" s="10">
        <v>5355</v>
      </c>
      <c r="B5416" s="1832"/>
      <c r="D5416" s="2" t="str">
        <f t="shared" si="83"/>
        <v>OK</v>
      </c>
    </row>
    <row r="5417" spans="1:4" x14ac:dyDescent="0.2">
      <c r="A5417" s="10">
        <v>5356</v>
      </c>
      <c r="B5417" s="1832"/>
      <c r="D5417" s="2" t="str">
        <f t="shared" si="83"/>
        <v>OK</v>
      </c>
    </row>
    <row r="5418" spans="1:4" x14ac:dyDescent="0.2">
      <c r="A5418" s="10">
        <v>5357</v>
      </c>
      <c r="B5418" s="1832"/>
      <c r="D5418" s="2" t="str">
        <f t="shared" si="83"/>
        <v>OK</v>
      </c>
    </row>
    <row r="5419" spans="1:4" x14ac:dyDescent="0.2">
      <c r="A5419" s="10">
        <v>5358</v>
      </c>
      <c r="B5419" s="1832"/>
      <c r="D5419" s="2" t="str">
        <f t="shared" si="83"/>
        <v>OK</v>
      </c>
    </row>
    <row r="5420" spans="1:4" x14ac:dyDescent="0.2">
      <c r="A5420" s="10">
        <v>5359</v>
      </c>
      <c r="B5420" s="1832"/>
      <c r="D5420" s="2" t="str">
        <f t="shared" si="83"/>
        <v>OK</v>
      </c>
    </row>
    <row r="5421" spans="1:4" x14ac:dyDescent="0.2">
      <c r="A5421" s="5">
        <v>5360</v>
      </c>
      <c r="B5421" s="1832">
        <f>'Revenues 9-14'!D170</f>
        <v>0</v>
      </c>
      <c r="C5421" s="2" t="s">
        <v>569</v>
      </c>
      <c r="D5421" s="2" t="str">
        <f t="shared" si="83"/>
        <v>Error?</v>
      </c>
    </row>
    <row r="5422" spans="1:4" x14ac:dyDescent="0.2">
      <c r="A5422" s="5">
        <v>5361</v>
      </c>
      <c r="B5422" s="1832">
        <f>'Revenues 9-14'!D173</f>
        <v>0</v>
      </c>
      <c r="D5422" s="2" t="str">
        <f t="shared" si="83"/>
        <v>Error?</v>
      </c>
    </row>
    <row r="5423" spans="1:4" x14ac:dyDescent="0.2">
      <c r="A5423" s="5">
        <v>5362</v>
      </c>
      <c r="B5423" s="1832">
        <f>'Revenues 9-14'!D175</f>
        <v>0</v>
      </c>
      <c r="C5423" s="2" t="s">
        <v>569</v>
      </c>
      <c r="D5423" s="2" t="str">
        <f t="shared" si="83"/>
        <v>Error?</v>
      </c>
    </row>
    <row r="5424" spans="1:4" x14ac:dyDescent="0.2">
      <c r="A5424" s="5">
        <v>5363</v>
      </c>
      <c r="B5424" s="1832">
        <f>'Revenues 9-14'!D178</f>
        <v>0</v>
      </c>
      <c r="D5424" s="2" t="str">
        <f t="shared" si="83"/>
        <v>Error?</v>
      </c>
    </row>
    <row r="5425" spans="1:5" x14ac:dyDescent="0.2">
      <c r="A5425" s="5">
        <v>5364</v>
      </c>
      <c r="B5425" s="1832">
        <f>'Revenues 9-14'!D181</f>
        <v>0</v>
      </c>
      <c r="C5425" s="2" t="s">
        <v>569</v>
      </c>
      <c r="D5425" s="2" t="str">
        <f t="shared" si="83"/>
        <v>Error?</v>
      </c>
    </row>
    <row r="5426" spans="1:5" x14ac:dyDescent="0.2">
      <c r="A5426" s="5">
        <v>5365</v>
      </c>
      <c r="B5426" s="1832">
        <f>'Revenues 9-14'!D184</f>
        <v>0</v>
      </c>
      <c r="D5426" s="2" t="str">
        <f t="shared" si="83"/>
        <v>Error?</v>
      </c>
    </row>
    <row r="5427" spans="1:5" x14ac:dyDescent="0.2">
      <c r="A5427" s="10">
        <v>5366</v>
      </c>
      <c r="B5427" s="1832"/>
      <c r="D5427" s="2" t="str">
        <f t="shared" si="83"/>
        <v>OK</v>
      </c>
    </row>
    <row r="5428" spans="1:5" x14ac:dyDescent="0.2">
      <c r="A5428" s="10">
        <v>5367</v>
      </c>
      <c r="B5428" s="1832"/>
      <c r="D5428" s="2" t="str">
        <f t="shared" si="83"/>
        <v>OK</v>
      </c>
    </row>
    <row r="5429" spans="1:5" x14ac:dyDescent="0.2">
      <c r="A5429" s="10">
        <v>5368</v>
      </c>
      <c r="B5429" s="1832"/>
      <c r="D5429" s="2" t="str">
        <f t="shared" si="83"/>
        <v>OK</v>
      </c>
    </row>
    <row r="5430" spans="1:5" x14ac:dyDescent="0.2">
      <c r="A5430" s="10">
        <v>5369</v>
      </c>
      <c r="B5430" s="1832"/>
      <c r="D5430" s="2" t="str">
        <f t="shared" si="83"/>
        <v>OK</v>
      </c>
    </row>
    <row r="5431" spans="1:5" x14ac:dyDescent="0.2">
      <c r="A5431" s="5">
        <v>5370</v>
      </c>
      <c r="B5431" s="1832">
        <f>'Revenues 9-14'!D200</f>
        <v>0</v>
      </c>
      <c r="D5431" s="2" t="str">
        <f t="shared" si="83"/>
        <v>Error?</v>
      </c>
    </row>
    <row r="5432" spans="1:5" x14ac:dyDescent="0.2">
      <c r="A5432" s="5">
        <v>5371</v>
      </c>
      <c r="B5432" s="1832">
        <f>'Revenues 9-14'!D201</f>
        <v>0</v>
      </c>
      <c r="D5432" s="2" t="str">
        <f t="shared" si="83"/>
        <v>Error?</v>
      </c>
    </row>
    <row r="5433" spans="1:5" x14ac:dyDescent="0.2">
      <c r="A5433" s="10">
        <v>5372</v>
      </c>
      <c r="B5433" s="1832"/>
      <c r="D5433" s="2" t="str">
        <f t="shared" si="83"/>
        <v>OK</v>
      </c>
    </row>
    <row r="5434" spans="1:5" x14ac:dyDescent="0.2">
      <c r="A5434" s="10">
        <v>5373</v>
      </c>
      <c r="B5434" s="1832"/>
      <c r="D5434" s="2" t="str">
        <f t="shared" si="83"/>
        <v>OK</v>
      </c>
    </row>
    <row r="5435" spans="1:5" x14ac:dyDescent="0.2">
      <c r="A5435" s="10">
        <v>5374</v>
      </c>
      <c r="B5435" s="1832"/>
      <c r="D5435" s="2" t="str">
        <f t="shared" si="83"/>
        <v>OK</v>
      </c>
    </row>
    <row r="5436" spans="1:5" x14ac:dyDescent="0.2">
      <c r="A5436" s="10">
        <v>5375</v>
      </c>
      <c r="B5436" s="1832"/>
      <c r="D5436" s="2" t="str">
        <f t="shared" si="83"/>
        <v>OK</v>
      </c>
    </row>
    <row r="5437" spans="1:5" x14ac:dyDescent="0.2">
      <c r="A5437" s="10">
        <v>5376</v>
      </c>
      <c r="B5437" s="1832"/>
      <c r="D5437" s="2" t="str">
        <f t="shared" si="83"/>
        <v>OK</v>
      </c>
    </row>
    <row r="5438" spans="1:5" x14ac:dyDescent="0.2">
      <c r="A5438" s="10">
        <v>5377</v>
      </c>
      <c r="B5438" s="1832"/>
      <c r="D5438" s="2" t="str">
        <f t="shared" si="83"/>
        <v>OK</v>
      </c>
      <c r="E5438" s="4" t="s">
        <v>1899</v>
      </c>
    </row>
    <row r="5439" spans="1:5" x14ac:dyDescent="0.2">
      <c r="A5439" s="5">
        <v>5378</v>
      </c>
      <c r="B5439" s="1832">
        <f>'Revenues 9-14'!D202</f>
        <v>0</v>
      </c>
      <c r="D5439" s="2" t="str">
        <f t="shared" ref="D5439:D5502" si="84">IF(ISBLANK(B5439),"OK",IF(A5439-B5439=0,"OK","Error?"))</f>
        <v>Error?</v>
      </c>
    </row>
    <row r="5440" spans="1:5" x14ac:dyDescent="0.2">
      <c r="A5440" s="5">
        <v>5379</v>
      </c>
      <c r="B5440" s="1832">
        <f>'Revenues 9-14'!D206</f>
        <v>0</v>
      </c>
      <c r="D5440" s="2" t="str">
        <f t="shared" si="84"/>
        <v>Error?</v>
      </c>
    </row>
    <row r="5441" spans="1:4" x14ac:dyDescent="0.2">
      <c r="A5441" s="10">
        <v>5380</v>
      </c>
      <c r="B5441" s="1832"/>
      <c r="D5441" s="2" t="str">
        <f t="shared" si="84"/>
        <v>OK</v>
      </c>
    </row>
    <row r="5442" spans="1:4" x14ac:dyDescent="0.2">
      <c r="A5442" s="10">
        <v>5381</v>
      </c>
      <c r="B5442" s="1832"/>
      <c r="D5442" s="2" t="str">
        <f t="shared" si="84"/>
        <v>OK</v>
      </c>
    </row>
    <row r="5443" spans="1:4" x14ac:dyDescent="0.2">
      <c r="A5443" s="10">
        <v>5382</v>
      </c>
      <c r="B5443" s="1832"/>
      <c r="D5443" s="2" t="str">
        <f t="shared" si="84"/>
        <v>OK</v>
      </c>
    </row>
    <row r="5444" spans="1:4" x14ac:dyDescent="0.2">
      <c r="A5444" s="5">
        <v>5383</v>
      </c>
      <c r="B5444" s="1832">
        <f>'Revenues 9-14'!D204</f>
        <v>0</v>
      </c>
      <c r="C5444" s="2" t="s">
        <v>569</v>
      </c>
      <c r="D5444" s="2" t="str">
        <f t="shared" si="84"/>
        <v>Error?</v>
      </c>
    </row>
    <row r="5445" spans="1:4" x14ac:dyDescent="0.2">
      <c r="A5445" s="10">
        <v>5384</v>
      </c>
      <c r="B5445" s="1832"/>
      <c r="D5445" s="2" t="str">
        <f t="shared" si="84"/>
        <v>OK</v>
      </c>
    </row>
    <row r="5446" spans="1:4" x14ac:dyDescent="0.2">
      <c r="A5446" s="10">
        <v>5385</v>
      </c>
      <c r="B5446" s="1832"/>
      <c r="D5446" s="2" t="str">
        <f t="shared" si="84"/>
        <v>OK</v>
      </c>
    </row>
    <row r="5447" spans="1:4" x14ac:dyDescent="0.2">
      <c r="A5447" s="10">
        <v>5386</v>
      </c>
      <c r="B5447" s="1832"/>
      <c r="D5447" s="2" t="str">
        <f t="shared" si="84"/>
        <v>OK</v>
      </c>
    </row>
    <row r="5448" spans="1:4" x14ac:dyDescent="0.2">
      <c r="A5448" s="10">
        <v>5387</v>
      </c>
      <c r="B5448" s="1832"/>
      <c r="D5448" s="2" t="str">
        <f t="shared" si="84"/>
        <v>OK</v>
      </c>
    </row>
    <row r="5449" spans="1:4" x14ac:dyDescent="0.2">
      <c r="A5449" s="10">
        <v>5388</v>
      </c>
      <c r="B5449" s="1832"/>
      <c r="D5449" s="2" t="str">
        <f t="shared" si="84"/>
        <v>OK</v>
      </c>
    </row>
    <row r="5450" spans="1:4" x14ac:dyDescent="0.2">
      <c r="A5450" s="10">
        <v>5389</v>
      </c>
      <c r="B5450" s="1832"/>
      <c r="D5450" s="2" t="str">
        <f t="shared" si="84"/>
        <v>OK</v>
      </c>
    </row>
    <row r="5451" spans="1:4" x14ac:dyDescent="0.2">
      <c r="A5451" s="10">
        <v>5390</v>
      </c>
      <c r="B5451" s="1832"/>
      <c r="D5451" s="2" t="str">
        <f t="shared" si="84"/>
        <v>OK</v>
      </c>
    </row>
    <row r="5452" spans="1:4" x14ac:dyDescent="0.2">
      <c r="A5452" s="10">
        <v>5391</v>
      </c>
      <c r="B5452" s="1832"/>
      <c r="D5452" s="2" t="str">
        <f t="shared" si="84"/>
        <v>OK</v>
      </c>
    </row>
    <row r="5453" spans="1:4" x14ac:dyDescent="0.2">
      <c r="A5453" s="10">
        <v>5392</v>
      </c>
      <c r="B5453" s="1832"/>
      <c r="D5453" s="2" t="str">
        <f t="shared" si="84"/>
        <v>OK</v>
      </c>
    </row>
    <row r="5454" spans="1:4" x14ac:dyDescent="0.2">
      <c r="A5454" s="10">
        <v>5393</v>
      </c>
      <c r="B5454" s="1832"/>
      <c r="D5454" s="2" t="str">
        <f t="shared" si="84"/>
        <v>OK</v>
      </c>
    </row>
    <row r="5455" spans="1:4" x14ac:dyDescent="0.2">
      <c r="A5455" s="10">
        <v>5394</v>
      </c>
      <c r="B5455" s="1832"/>
      <c r="D5455" s="2" t="str">
        <f t="shared" si="84"/>
        <v>OK</v>
      </c>
    </row>
    <row r="5456" spans="1:4" x14ac:dyDescent="0.2">
      <c r="A5456" s="10">
        <v>5395</v>
      </c>
      <c r="B5456" s="1832"/>
      <c r="D5456" s="2" t="str">
        <f t="shared" si="84"/>
        <v>OK</v>
      </c>
    </row>
    <row r="5457" spans="1:4" x14ac:dyDescent="0.2">
      <c r="A5457" s="10">
        <v>5396</v>
      </c>
      <c r="B5457" s="1832"/>
      <c r="D5457" s="2" t="str">
        <f t="shared" si="84"/>
        <v>OK</v>
      </c>
    </row>
    <row r="5458" spans="1:4" x14ac:dyDescent="0.2">
      <c r="A5458" s="5">
        <v>5397</v>
      </c>
      <c r="B5458" s="1832">
        <f>'Revenues 9-14'!D211</f>
        <v>0</v>
      </c>
      <c r="D5458" s="2" t="str">
        <f t="shared" si="84"/>
        <v>Error?</v>
      </c>
    </row>
    <row r="5459" spans="1:4" x14ac:dyDescent="0.2">
      <c r="A5459" s="5">
        <v>5398</v>
      </c>
      <c r="B5459" s="1832">
        <f>'Revenues 9-14'!D212</f>
        <v>0</v>
      </c>
      <c r="D5459" s="2" t="str">
        <f t="shared" si="84"/>
        <v>Error?</v>
      </c>
    </row>
    <row r="5460" spans="1:4" x14ac:dyDescent="0.2">
      <c r="A5460" s="10">
        <v>5399</v>
      </c>
      <c r="B5460" s="1832"/>
      <c r="D5460" s="2" t="str">
        <f t="shared" si="84"/>
        <v>OK</v>
      </c>
    </row>
    <row r="5461" spans="1:4" x14ac:dyDescent="0.2">
      <c r="A5461" s="10">
        <v>5400</v>
      </c>
      <c r="B5461" s="1832"/>
      <c r="D5461" s="2" t="str">
        <f t="shared" si="84"/>
        <v>OK</v>
      </c>
    </row>
    <row r="5462" spans="1:4" x14ac:dyDescent="0.2">
      <c r="A5462" s="5">
        <v>5401</v>
      </c>
      <c r="B5462" s="1832">
        <f>'Revenues 9-14'!D213</f>
        <v>0</v>
      </c>
      <c r="D5462" s="2" t="str">
        <f t="shared" si="84"/>
        <v>Error?</v>
      </c>
    </row>
    <row r="5463" spans="1:4" x14ac:dyDescent="0.2">
      <c r="A5463" s="5">
        <v>5402</v>
      </c>
      <c r="B5463" s="1832">
        <f>'Revenues 9-14'!D214</f>
        <v>0</v>
      </c>
      <c r="D5463" s="2" t="str">
        <f t="shared" si="84"/>
        <v>Error?</v>
      </c>
    </row>
    <row r="5464" spans="1:4" x14ac:dyDescent="0.2">
      <c r="A5464" s="5">
        <v>5403</v>
      </c>
      <c r="B5464" s="1832">
        <f>'Revenues 9-14'!D215</f>
        <v>0</v>
      </c>
      <c r="D5464" s="2" t="str">
        <f t="shared" si="84"/>
        <v>Error?</v>
      </c>
    </row>
    <row r="5465" spans="1:4" x14ac:dyDescent="0.2">
      <c r="A5465" s="10">
        <v>5404</v>
      </c>
      <c r="B5465" s="1832"/>
      <c r="D5465" s="2" t="str">
        <f t="shared" si="84"/>
        <v>OK</v>
      </c>
    </row>
    <row r="5466" spans="1:4" x14ac:dyDescent="0.2">
      <c r="A5466" s="10">
        <v>5405</v>
      </c>
      <c r="B5466" s="1832"/>
      <c r="D5466" s="2" t="str">
        <f t="shared" si="84"/>
        <v>OK</v>
      </c>
    </row>
    <row r="5467" spans="1:4" x14ac:dyDescent="0.2">
      <c r="A5467" s="10">
        <v>5406</v>
      </c>
      <c r="B5467" s="1832"/>
      <c r="D5467" s="2" t="str">
        <f t="shared" si="84"/>
        <v>OK</v>
      </c>
    </row>
    <row r="5468" spans="1:4" x14ac:dyDescent="0.2">
      <c r="A5468" s="10">
        <v>5407</v>
      </c>
      <c r="B5468" s="1832"/>
      <c r="D5468" s="2" t="str">
        <f t="shared" si="84"/>
        <v>OK</v>
      </c>
    </row>
    <row r="5469" spans="1:4" x14ac:dyDescent="0.2">
      <c r="A5469" s="10">
        <v>5408</v>
      </c>
      <c r="B5469" s="1832"/>
      <c r="D5469" s="2" t="str">
        <f t="shared" si="84"/>
        <v>OK</v>
      </c>
    </row>
    <row r="5470" spans="1:4" x14ac:dyDescent="0.2">
      <c r="A5470" s="5">
        <v>5409</v>
      </c>
      <c r="B5470" s="1832">
        <f>'Revenues 9-14'!D217</f>
        <v>0</v>
      </c>
      <c r="C5470" s="2" t="s">
        <v>569</v>
      </c>
      <c r="D5470" s="2" t="str">
        <f t="shared" si="84"/>
        <v>Error?</v>
      </c>
    </row>
    <row r="5471" spans="1:4" x14ac:dyDescent="0.2">
      <c r="A5471" s="10">
        <v>5410</v>
      </c>
      <c r="B5471" s="1832"/>
      <c r="D5471" s="2" t="str">
        <f t="shared" si="84"/>
        <v>OK</v>
      </c>
    </row>
    <row r="5472" spans="1:4" x14ac:dyDescent="0.2">
      <c r="A5472" s="10">
        <v>5411</v>
      </c>
      <c r="B5472" s="1832"/>
      <c r="D5472" s="2" t="str">
        <f t="shared" si="84"/>
        <v>OK</v>
      </c>
    </row>
    <row r="5473" spans="1:4" x14ac:dyDescent="0.2">
      <c r="A5473" s="10">
        <v>5412</v>
      </c>
      <c r="B5473" s="1832"/>
      <c r="D5473" s="2" t="str">
        <f t="shared" si="84"/>
        <v>OK</v>
      </c>
    </row>
    <row r="5474" spans="1:4" x14ac:dyDescent="0.2">
      <c r="A5474" s="10">
        <v>5413</v>
      </c>
      <c r="B5474" s="1832"/>
      <c r="D5474" s="2" t="str">
        <f t="shared" si="84"/>
        <v>OK</v>
      </c>
    </row>
    <row r="5475" spans="1:4" x14ac:dyDescent="0.2">
      <c r="A5475" s="10">
        <v>5414</v>
      </c>
      <c r="B5475" s="1832"/>
      <c r="D5475" s="2" t="str">
        <f t="shared" si="84"/>
        <v>OK</v>
      </c>
    </row>
    <row r="5476" spans="1:4" x14ac:dyDescent="0.2">
      <c r="A5476" s="10">
        <v>5415</v>
      </c>
      <c r="B5476" s="1832"/>
      <c r="D5476" s="2" t="str">
        <f t="shared" si="84"/>
        <v>OK</v>
      </c>
    </row>
    <row r="5477" spans="1:4" x14ac:dyDescent="0.2">
      <c r="A5477" s="10">
        <v>5416</v>
      </c>
      <c r="B5477" s="1832"/>
      <c r="D5477" s="2" t="str">
        <f t="shared" si="84"/>
        <v>OK</v>
      </c>
    </row>
    <row r="5478" spans="1:4" x14ac:dyDescent="0.2">
      <c r="A5478" s="10">
        <v>5417</v>
      </c>
      <c r="B5478" s="1832"/>
      <c r="D5478" s="2" t="str">
        <f t="shared" si="84"/>
        <v>OK</v>
      </c>
    </row>
    <row r="5479" spans="1:4" x14ac:dyDescent="0.2">
      <c r="A5479" s="10">
        <v>5418</v>
      </c>
      <c r="B5479" s="1832"/>
      <c r="D5479" s="2" t="str">
        <f t="shared" si="84"/>
        <v>OK</v>
      </c>
    </row>
    <row r="5480" spans="1:4" x14ac:dyDescent="0.2">
      <c r="A5480" s="10">
        <v>5419</v>
      </c>
      <c r="B5480" s="1832"/>
      <c r="D5480" s="2" t="str">
        <f t="shared" si="84"/>
        <v>OK</v>
      </c>
    </row>
    <row r="5481" spans="1:4" x14ac:dyDescent="0.2">
      <c r="A5481" s="10">
        <v>5420</v>
      </c>
      <c r="B5481" s="1832"/>
      <c r="D5481" s="2" t="str">
        <f t="shared" si="84"/>
        <v>OK</v>
      </c>
    </row>
    <row r="5482" spans="1:4" x14ac:dyDescent="0.2">
      <c r="A5482" s="10">
        <v>5421</v>
      </c>
      <c r="B5482" s="1832"/>
      <c r="D5482" s="2" t="str">
        <f t="shared" si="84"/>
        <v>OK</v>
      </c>
    </row>
    <row r="5483" spans="1:4" x14ac:dyDescent="0.2">
      <c r="A5483" s="10">
        <v>5422</v>
      </c>
      <c r="B5483" s="1832"/>
      <c r="D5483" s="2" t="str">
        <f t="shared" si="84"/>
        <v>OK</v>
      </c>
    </row>
    <row r="5484" spans="1:4" x14ac:dyDescent="0.2">
      <c r="A5484" s="10">
        <v>5423</v>
      </c>
      <c r="B5484" s="1832"/>
      <c r="D5484" s="2" t="str">
        <f t="shared" si="84"/>
        <v>OK</v>
      </c>
    </row>
    <row r="5485" spans="1:4" x14ac:dyDescent="0.2">
      <c r="A5485" s="5">
        <v>5424</v>
      </c>
      <c r="B5485" s="1832">
        <f>'Revenues 9-14'!D219</f>
        <v>0</v>
      </c>
      <c r="D5485" s="2" t="str">
        <f t="shared" si="84"/>
        <v>Error?</v>
      </c>
    </row>
    <row r="5486" spans="1:4" x14ac:dyDescent="0.2">
      <c r="A5486" s="10">
        <v>5425</v>
      </c>
      <c r="B5486" s="1832"/>
      <c r="D5486" s="2" t="str">
        <f t="shared" si="84"/>
        <v>OK</v>
      </c>
    </row>
    <row r="5487" spans="1:4" x14ac:dyDescent="0.2">
      <c r="A5487" s="10">
        <v>5426</v>
      </c>
      <c r="B5487" s="1832"/>
      <c r="D5487" s="2" t="str">
        <f t="shared" si="84"/>
        <v>OK</v>
      </c>
    </row>
    <row r="5488" spans="1:4" x14ac:dyDescent="0.2">
      <c r="A5488" s="5">
        <v>5427</v>
      </c>
      <c r="B5488" s="1832">
        <f>'Revenues 9-14'!D221</f>
        <v>0</v>
      </c>
      <c r="C5488" s="2" t="s">
        <v>569</v>
      </c>
      <c r="D5488" s="2" t="str">
        <f t="shared" si="84"/>
        <v>Error?</v>
      </c>
    </row>
    <row r="5489" spans="1:4" x14ac:dyDescent="0.2">
      <c r="A5489" s="10">
        <v>5428</v>
      </c>
      <c r="B5489" s="1832"/>
      <c r="D5489" s="2" t="str">
        <f t="shared" si="84"/>
        <v>OK</v>
      </c>
    </row>
    <row r="5490" spans="1:4" x14ac:dyDescent="0.2">
      <c r="A5490" s="10">
        <v>5429</v>
      </c>
      <c r="B5490" s="1832"/>
      <c r="D5490" s="2" t="str">
        <f t="shared" si="84"/>
        <v>OK</v>
      </c>
    </row>
    <row r="5491" spans="1:4" x14ac:dyDescent="0.2">
      <c r="A5491" s="10">
        <v>5430</v>
      </c>
      <c r="B5491" s="1832"/>
      <c r="D5491" s="2" t="str">
        <f t="shared" si="84"/>
        <v>OK</v>
      </c>
    </row>
    <row r="5492" spans="1:4" x14ac:dyDescent="0.2">
      <c r="A5492" s="10">
        <v>5431</v>
      </c>
      <c r="B5492" s="1832"/>
      <c r="D5492" s="2" t="str">
        <f t="shared" si="84"/>
        <v>OK</v>
      </c>
    </row>
    <row r="5493" spans="1:4" x14ac:dyDescent="0.2">
      <c r="A5493" s="10">
        <v>5432</v>
      </c>
      <c r="B5493" s="1832"/>
      <c r="D5493" s="2" t="str">
        <f t="shared" si="84"/>
        <v>OK</v>
      </c>
    </row>
    <row r="5494" spans="1:4" x14ac:dyDescent="0.2">
      <c r="A5494" s="5">
        <v>5433</v>
      </c>
      <c r="B5494" s="1832">
        <f>'Revenues 9-14'!D222</f>
        <v>0</v>
      </c>
      <c r="D5494" s="2" t="str">
        <f t="shared" si="84"/>
        <v>Error?</v>
      </c>
    </row>
    <row r="5495" spans="1:4" x14ac:dyDescent="0.2">
      <c r="A5495" s="10">
        <v>5434</v>
      </c>
      <c r="B5495" s="1832"/>
      <c r="D5495" s="2" t="str">
        <f t="shared" si="84"/>
        <v>OK</v>
      </c>
    </row>
    <row r="5496" spans="1:4" x14ac:dyDescent="0.2">
      <c r="A5496" s="5">
        <v>5435</v>
      </c>
      <c r="B5496" s="1832">
        <f>'Revenues 9-14'!D257</f>
        <v>0</v>
      </c>
      <c r="D5496" s="2" t="str">
        <f t="shared" si="84"/>
        <v>Error?</v>
      </c>
    </row>
    <row r="5497" spans="1:4" x14ac:dyDescent="0.2">
      <c r="A5497" s="10">
        <v>5436</v>
      </c>
      <c r="B5497" s="1832"/>
      <c r="D5497" s="2" t="str">
        <f t="shared" si="84"/>
        <v>OK</v>
      </c>
    </row>
    <row r="5498" spans="1:4" x14ac:dyDescent="0.2">
      <c r="A5498" s="5">
        <v>5437</v>
      </c>
      <c r="B5498" s="1832">
        <f>'Revenues 9-14'!D258</f>
        <v>0</v>
      </c>
      <c r="D5498" s="2" t="str">
        <f t="shared" si="84"/>
        <v>Error?</v>
      </c>
    </row>
    <row r="5499" spans="1:4" x14ac:dyDescent="0.2">
      <c r="A5499" s="10">
        <v>5438</v>
      </c>
      <c r="B5499" s="1832"/>
      <c r="D5499" s="2" t="str">
        <f t="shared" si="84"/>
        <v>OK</v>
      </c>
    </row>
    <row r="5500" spans="1:4" x14ac:dyDescent="0.2">
      <c r="A5500" s="10">
        <v>5439</v>
      </c>
      <c r="B5500" s="1832"/>
      <c r="D5500" s="2" t="str">
        <f t="shared" si="84"/>
        <v>OK</v>
      </c>
    </row>
    <row r="5501" spans="1:4" x14ac:dyDescent="0.2">
      <c r="A5501" s="5">
        <v>5440</v>
      </c>
      <c r="B5501" s="1832">
        <f>'Revenues 9-14'!D266</f>
        <v>0</v>
      </c>
      <c r="C5501" s="2" t="s">
        <v>569</v>
      </c>
      <c r="D5501" s="2" t="str">
        <f t="shared" si="84"/>
        <v>Error?</v>
      </c>
    </row>
    <row r="5502" spans="1:4" x14ac:dyDescent="0.2">
      <c r="A5502" s="10">
        <v>5441</v>
      </c>
      <c r="B5502" s="1832"/>
      <c r="D5502" s="2" t="str">
        <f t="shared" si="84"/>
        <v>OK</v>
      </c>
    </row>
    <row r="5503" spans="1:4" x14ac:dyDescent="0.2">
      <c r="A5503" s="10">
        <v>5442</v>
      </c>
      <c r="B5503" s="1832"/>
      <c r="D5503" s="2" t="str">
        <f t="shared" ref="D5503:D5566" si="85">IF(ISBLANK(B5503),"OK",IF(A5503-B5503=0,"OK","Error?"))</f>
        <v>OK</v>
      </c>
    </row>
    <row r="5504" spans="1:4" x14ac:dyDescent="0.2">
      <c r="A5504" s="10">
        <v>5443</v>
      </c>
      <c r="B5504" s="1832"/>
      <c r="D5504" s="2" t="str">
        <f t="shared" si="85"/>
        <v>OK</v>
      </c>
    </row>
    <row r="5505" spans="1:4" x14ac:dyDescent="0.2">
      <c r="A5505" s="10">
        <v>5444</v>
      </c>
      <c r="B5505" s="1832"/>
      <c r="D5505" s="2" t="str">
        <f t="shared" si="85"/>
        <v>OK</v>
      </c>
    </row>
    <row r="5506" spans="1:4" x14ac:dyDescent="0.2">
      <c r="A5506" s="10">
        <v>5445</v>
      </c>
      <c r="B5506" s="1832"/>
      <c r="D5506" s="2" t="str">
        <f t="shared" si="85"/>
        <v>OK</v>
      </c>
    </row>
    <row r="5507" spans="1:4" x14ac:dyDescent="0.2">
      <c r="A5507" s="5">
        <v>5446</v>
      </c>
      <c r="B5507" s="1832">
        <f>'Revenues 9-14'!D267</f>
        <v>0</v>
      </c>
      <c r="C5507" s="2" t="s">
        <v>569</v>
      </c>
      <c r="D5507" s="2" t="str">
        <f t="shared" si="85"/>
        <v>Error?</v>
      </c>
    </row>
    <row r="5508" spans="1:4" x14ac:dyDescent="0.2">
      <c r="A5508" s="5">
        <v>5447</v>
      </c>
      <c r="B5508" s="1832">
        <f>'Revenues 9-14'!D268</f>
        <v>497530</v>
      </c>
      <c r="C5508" s="2" t="s">
        <v>569</v>
      </c>
      <c r="D5508" s="2" t="str">
        <f t="shared" si="85"/>
        <v>Error?</v>
      </c>
    </row>
    <row r="5509" spans="1:4" x14ac:dyDescent="0.2">
      <c r="A5509" s="5">
        <v>5448</v>
      </c>
      <c r="B5509" s="1832">
        <f>'Revenues 9-14'!E5</f>
        <v>166062</v>
      </c>
      <c r="D5509" s="2" t="str">
        <f t="shared" si="85"/>
        <v>Error?</v>
      </c>
    </row>
    <row r="5510" spans="1:4" x14ac:dyDescent="0.2">
      <c r="A5510" s="10">
        <v>5449</v>
      </c>
      <c r="B5510" s="1832"/>
      <c r="D5510" s="2" t="str">
        <f t="shared" si="85"/>
        <v>OK</v>
      </c>
    </row>
    <row r="5511" spans="1:4" x14ac:dyDescent="0.2">
      <c r="A5511" s="5">
        <v>5450</v>
      </c>
      <c r="B5511" s="1832">
        <f>'Revenues 9-14'!E9</f>
        <v>0</v>
      </c>
      <c r="D5511" s="2" t="str">
        <f t="shared" si="85"/>
        <v>Error?</v>
      </c>
    </row>
    <row r="5512" spans="1:4" x14ac:dyDescent="0.2">
      <c r="A5512" s="5">
        <v>5451</v>
      </c>
      <c r="B5512" s="1832">
        <f>'Revenues 9-14'!E11</f>
        <v>0</v>
      </c>
      <c r="D5512" s="2" t="str">
        <f t="shared" si="85"/>
        <v>Error?</v>
      </c>
    </row>
    <row r="5513" spans="1:4" x14ac:dyDescent="0.2">
      <c r="A5513" s="5">
        <v>5452</v>
      </c>
      <c r="B5513" s="1832">
        <f>'Revenues 9-14'!E12</f>
        <v>166062</v>
      </c>
      <c r="C5513" s="2" t="s">
        <v>569</v>
      </c>
      <c r="D5513" s="2" t="str">
        <f t="shared" si="85"/>
        <v>Error?</v>
      </c>
    </row>
    <row r="5514" spans="1:4" x14ac:dyDescent="0.2">
      <c r="A5514" s="5">
        <v>5453</v>
      </c>
      <c r="B5514" s="1832">
        <f>'Revenues 9-14'!E14</f>
        <v>0</v>
      </c>
      <c r="D5514" s="2" t="str">
        <f t="shared" si="85"/>
        <v>Error?</v>
      </c>
    </row>
    <row r="5515" spans="1:4" x14ac:dyDescent="0.2">
      <c r="A5515" s="5">
        <v>5454</v>
      </c>
      <c r="B5515" s="1832">
        <f>'Revenues 9-14'!E15</f>
        <v>0</v>
      </c>
      <c r="D5515" s="2" t="str">
        <f t="shared" si="85"/>
        <v>Error?</v>
      </c>
    </row>
    <row r="5516" spans="1:4" x14ac:dyDescent="0.2">
      <c r="A5516" s="5">
        <v>5455</v>
      </c>
      <c r="B5516" s="1832">
        <f>'Revenues 9-14'!E16</f>
        <v>0</v>
      </c>
      <c r="D5516" s="2" t="str">
        <f t="shared" si="85"/>
        <v>Error?</v>
      </c>
    </row>
    <row r="5517" spans="1:4" x14ac:dyDescent="0.2">
      <c r="A5517" s="5">
        <v>5456</v>
      </c>
      <c r="B5517" s="1832">
        <f>'Revenues 9-14'!E17</f>
        <v>0</v>
      </c>
      <c r="D5517" s="2" t="str">
        <f t="shared" si="85"/>
        <v>Error?</v>
      </c>
    </row>
    <row r="5518" spans="1:4" x14ac:dyDescent="0.2">
      <c r="A5518" s="5">
        <v>5457</v>
      </c>
      <c r="B5518" s="1832">
        <f>'Revenues 9-14'!E18</f>
        <v>0</v>
      </c>
      <c r="C5518" s="2" t="s">
        <v>569</v>
      </c>
      <c r="D5518" s="2" t="str">
        <f t="shared" si="85"/>
        <v>Error?</v>
      </c>
    </row>
    <row r="5519" spans="1:4" x14ac:dyDescent="0.2">
      <c r="A5519" s="5">
        <v>5458</v>
      </c>
      <c r="B5519" s="1832">
        <f>'Revenues 9-14'!E65</f>
        <v>481</v>
      </c>
      <c r="D5519" s="2" t="str">
        <f t="shared" si="85"/>
        <v>Error?</v>
      </c>
    </row>
    <row r="5520" spans="1:4" x14ac:dyDescent="0.2">
      <c r="A5520" s="5">
        <v>5459</v>
      </c>
      <c r="B5520" s="1832">
        <f>'Revenues 9-14'!E66</f>
        <v>0</v>
      </c>
      <c r="D5520" s="2" t="str">
        <f t="shared" si="85"/>
        <v>Error?</v>
      </c>
    </row>
    <row r="5521" spans="1:4" x14ac:dyDescent="0.2">
      <c r="A5521" s="5">
        <v>5460</v>
      </c>
      <c r="B5521" s="1832">
        <f>'Revenues 9-14'!E67</f>
        <v>481</v>
      </c>
      <c r="C5521" s="2" t="s">
        <v>569</v>
      </c>
      <c r="D5521" s="2" t="str">
        <f t="shared" si="85"/>
        <v>Error?</v>
      </c>
    </row>
    <row r="5522" spans="1:4" x14ac:dyDescent="0.2">
      <c r="A5522" s="5">
        <v>5461</v>
      </c>
      <c r="B5522" s="1832">
        <f>'Revenues 9-14'!E96</f>
        <v>0</v>
      </c>
      <c r="D5522" s="2" t="str">
        <f t="shared" si="85"/>
        <v>Error?</v>
      </c>
    </row>
    <row r="5523" spans="1:4" x14ac:dyDescent="0.2">
      <c r="A5523" s="5">
        <v>5462</v>
      </c>
      <c r="B5523" s="1832">
        <f>'Revenues 9-14'!E99</f>
        <v>0</v>
      </c>
      <c r="D5523" s="2" t="str">
        <f t="shared" si="85"/>
        <v>Error?</v>
      </c>
    </row>
    <row r="5524" spans="1:4" x14ac:dyDescent="0.2">
      <c r="A5524" s="5">
        <v>5463</v>
      </c>
      <c r="B5524" s="1832">
        <f>'Revenues 9-14'!E104</f>
        <v>0</v>
      </c>
      <c r="D5524" s="2" t="str">
        <f t="shared" si="85"/>
        <v>Error?</v>
      </c>
    </row>
    <row r="5525" spans="1:4" x14ac:dyDescent="0.2">
      <c r="A5525" s="5">
        <v>5464</v>
      </c>
      <c r="B5525" s="1832">
        <f>'Revenues 9-14'!E107</f>
        <v>0</v>
      </c>
      <c r="D5525" s="2" t="str">
        <f t="shared" si="85"/>
        <v>Error?</v>
      </c>
    </row>
    <row r="5526" spans="1:4" x14ac:dyDescent="0.2">
      <c r="A5526" s="5">
        <v>5465</v>
      </c>
      <c r="B5526" s="1832">
        <f>'Revenues 9-14'!E108</f>
        <v>101769</v>
      </c>
      <c r="C5526" s="2" t="s">
        <v>569</v>
      </c>
      <c r="D5526" s="2" t="str">
        <f t="shared" si="85"/>
        <v>Error?</v>
      </c>
    </row>
    <row r="5527" spans="1:4" x14ac:dyDescent="0.2">
      <c r="A5527" s="5">
        <v>5466</v>
      </c>
      <c r="B5527" s="1832">
        <f>'Revenues 9-14'!E109</f>
        <v>268312</v>
      </c>
      <c r="C5527" s="2" t="s">
        <v>569</v>
      </c>
      <c r="D5527" s="2" t="str">
        <f t="shared" si="85"/>
        <v>Error?</v>
      </c>
    </row>
    <row r="5528" spans="1:4" x14ac:dyDescent="0.2">
      <c r="A5528" s="5">
        <v>5467</v>
      </c>
      <c r="B5528" s="1832">
        <f>'Revenues 9-14'!E117</f>
        <v>0</v>
      </c>
      <c r="D5528" s="2" t="str">
        <f t="shared" si="85"/>
        <v>Error?</v>
      </c>
    </row>
    <row r="5529" spans="1:4" x14ac:dyDescent="0.2">
      <c r="A5529" s="5">
        <v>5468</v>
      </c>
      <c r="B5529" s="1832">
        <f>'Revenues 9-14'!E119</f>
        <v>0</v>
      </c>
      <c r="D5529" s="2" t="str">
        <f t="shared" si="85"/>
        <v>Error?</v>
      </c>
    </row>
    <row r="5530" spans="1:4" x14ac:dyDescent="0.2">
      <c r="A5530" s="10">
        <v>5469</v>
      </c>
      <c r="B5530" s="1832"/>
      <c r="D5530" s="2" t="str">
        <f t="shared" si="85"/>
        <v>OK</v>
      </c>
    </row>
    <row r="5531" spans="1:4" x14ac:dyDescent="0.2">
      <c r="A5531" s="10">
        <v>5470</v>
      </c>
      <c r="B5531" s="1832"/>
      <c r="D5531" s="2" t="str">
        <f t="shared" si="85"/>
        <v>OK</v>
      </c>
    </row>
    <row r="5532" spans="1:4" x14ac:dyDescent="0.2">
      <c r="A5532" s="10">
        <v>5471</v>
      </c>
      <c r="B5532" s="1832"/>
      <c r="D5532" s="2" t="str">
        <f t="shared" si="85"/>
        <v>OK</v>
      </c>
    </row>
    <row r="5533" spans="1:4" x14ac:dyDescent="0.2">
      <c r="A5533" s="10">
        <v>5472</v>
      </c>
      <c r="B5533" s="1832"/>
      <c r="D5533" s="2" t="str">
        <f t="shared" si="85"/>
        <v>OK</v>
      </c>
    </row>
    <row r="5534" spans="1:4" x14ac:dyDescent="0.2">
      <c r="A5534" s="5">
        <v>5473</v>
      </c>
      <c r="B5534" s="1832">
        <f>'Revenues 9-14'!E122</f>
        <v>0</v>
      </c>
      <c r="C5534" s="2" t="s">
        <v>569</v>
      </c>
      <c r="D5534" s="2" t="str">
        <f t="shared" si="85"/>
        <v>Error?</v>
      </c>
    </row>
    <row r="5535" spans="1:4" x14ac:dyDescent="0.2">
      <c r="A5535" s="10">
        <v>5474</v>
      </c>
      <c r="B5535" s="1832"/>
      <c r="D5535" s="2" t="str">
        <f t="shared" si="85"/>
        <v>OK</v>
      </c>
    </row>
    <row r="5536" spans="1:4" x14ac:dyDescent="0.2">
      <c r="A5536" s="10">
        <v>5475</v>
      </c>
      <c r="B5536" s="1832"/>
      <c r="D5536" s="2" t="str">
        <f t="shared" si="85"/>
        <v>OK</v>
      </c>
    </row>
    <row r="5537" spans="1:4" x14ac:dyDescent="0.2">
      <c r="A5537" s="5">
        <v>5476</v>
      </c>
      <c r="B5537" s="1832">
        <f>'Revenues 9-14'!E169</f>
        <v>0</v>
      </c>
      <c r="C5537" s="2" t="s">
        <v>569</v>
      </c>
      <c r="D5537" s="2" t="str">
        <f t="shared" si="85"/>
        <v>Error?</v>
      </c>
    </row>
    <row r="5538" spans="1:4" x14ac:dyDescent="0.2">
      <c r="A5538" s="10">
        <v>5477</v>
      </c>
      <c r="B5538" s="1832"/>
      <c r="D5538" s="2" t="str">
        <f t="shared" si="85"/>
        <v>OK</v>
      </c>
    </row>
    <row r="5539" spans="1:4" x14ac:dyDescent="0.2">
      <c r="A5539" s="10">
        <v>5478</v>
      </c>
      <c r="B5539" s="1832"/>
      <c r="D5539" s="2" t="str">
        <f t="shared" si="85"/>
        <v>OK</v>
      </c>
    </row>
    <row r="5540" spans="1:4" x14ac:dyDescent="0.2">
      <c r="A5540" s="10">
        <v>5479</v>
      </c>
      <c r="B5540" s="1832"/>
      <c r="D5540" s="2" t="str">
        <f t="shared" si="85"/>
        <v>OK</v>
      </c>
    </row>
    <row r="5541" spans="1:4" x14ac:dyDescent="0.2">
      <c r="A5541" s="10">
        <v>5480</v>
      </c>
      <c r="B5541" s="1832"/>
      <c r="D5541" s="2" t="str">
        <f t="shared" si="85"/>
        <v>OK</v>
      </c>
    </row>
    <row r="5542" spans="1:4" x14ac:dyDescent="0.2">
      <c r="A5542" s="10">
        <v>5481</v>
      </c>
      <c r="B5542" s="1832"/>
      <c r="D5542" s="2" t="str">
        <f t="shared" si="85"/>
        <v>OK</v>
      </c>
    </row>
    <row r="5543" spans="1:4" x14ac:dyDescent="0.2">
      <c r="A5543" s="10">
        <v>5482</v>
      </c>
      <c r="B5543" s="1832"/>
      <c r="D5543" s="2" t="str">
        <f t="shared" si="85"/>
        <v>OK</v>
      </c>
    </row>
    <row r="5544" spans="1:4" x14ac:dyDescent="0.2">
      <c r="A5544" s="5">
        <v>5483</v>
      </c>
      <c r="B5544" s="1832">
        <f>'Revenues 9-14'!E170</f>
        <v>0</v>
      </c>
      <c r="C5544" s="2" t="s">
        <v>569</v>
      </c>
      <c r="D5544" s="2" t="str">
        <f t="shared" si="85"/>
        <v>Error?</v>
      </c>
    </row>
    <row r="5545" spans="1:4" x14ac:dyDescent="0.2">
      <c r="A5545" s="10">
        <v>5484</v>
      </c>
      <c r="B5545" s="1832"/>
      <c r="D5545" s="2" t="str">
        <f t="shared" si="85"/>
        <v>OK</v>
      </c>
    </row>
    <row r="5546" spans="1:4" x14ac:dyDescent="0.2">
      <c r="A5546" s="10">
        <v>5485</v>
      </c>
      <c r="B5546" s="1832"/>
      <c r="D5546" s="2" t="str">
        <f t="shared" si="85"/>
        <v>OK</v>
      </c>
    </row>
    <row r="5547" spans="1:4" x14ac:dyDescent="0.2">
      <c r="A5547" s="10">
        <v>5486</v>
      </c>
      <c r="B5547" s="1832"/>
      <c r="D5547" s="2" t="str">
        <f t="shared" si="85"/>
        <v>OK</v>
      </c>
    </row>
    <row r="5548" spans="1:4" x14ac:dyDescent="0.2">
      <c r="A5548" s="10">
        <v>5487</v>
      </c>
      <c r="B5548" s="1832"/>
      <c r="D5548" s="2" t="str">
        <f t="shared" si="85"/>
        <v>OK</v>
      </c>
    </row>
    <row r="5549" spans="1:4" x14ac:dyDescent="0.2">
      <c r="A5549" s="10">
        <v>5488</v>
      </c>
      <c r="B5549" s="1832"/>
      <c r="D5549" s="2" t="str">
        <f t="shared" si="85"/>
        <v>OK</v>
      </c>
    </row>
    <row r="5550" spans="1:4" x14ac:dyDescent="0.2">
      <c r="A5550" s="10">
        <v>5489</v>
      </c>
      <c r="B5550" s="1832"/>
      <c r="D5550" s="2" t="str">
        <f t="shared" si="85"/>
        <v>OK</v>
      </c>
    </row>
    <row r="5551" spans="1:4" x14ac:dyDescent="0.2">
      <c r="A5551" s="10">
        <v>5490</v>
      </c>
      <c r="B5551" s="1832"/>
      <c r="D5551" s="2" t="str">
        <f t="shared" si="85"/>
        <v>OK</v>
      </c>
    </row>
    <row r="5552" spans="1:4" x14ac:dyDescent="0.2">
      <c r="A5552" s="5">
        <v>5491</v>
      </c>
      <c r="B5552" s="1832">
        <f>'Revenues 9-14'!E268</f>
        <v>268312</v>
      </c>
      <c r="C5552" s="2" t="s">
        <v>569</v>
      </c>
      <c r="D5552" s="2" t="str">
        <f t="shared" si="85"/>
        <v>Error?</v>
      </c>
    </row>
    <row r="5553" spans="1:4" x14ac:dyDescent="0.2">
      <c r="A5553" s="5">
        <v>5492</v>
      </c>
      <c r="B5553" s="1832">
        <f>'Revenues 9-14'!F5</f>
        <v>172382</v>
      </c>
      <c r="D5553" s="2" t="str">
        <f t="shared" si="85"/>
        <v>Error?</v>
      </c>
    </row>
    <row r="5554" spans="1:4" x14ac:dyDescent="0.2">
      <c r="A5554" s="10">
        <v>5493</v>
      </c>
      <c r="B5554" s="1832"/>
      <c r="D5554" s="2" t="str">
        <f t="shared" si="85"/>
        <v>OK</v>
      </c>
    </row>
    <row r="5555" spans="1:4" x14ac:dyDescent="0.2">
      <c r="A5555" s="5">
        <v>5494</v>
      </c>
      <c r="B5555" s="1832">
        <f>'Revenues 9-14'!F7</f>
        <v>0</v>
      </c>
      <c r="D5555" s="2" t="str">
        <f t="shared" si="85"/>
        <v>Error?</v>
      </c>
    </row>
    <row r="5556" spans="1:4" x14ac:dyDescent="0.2">
      <c r="A5556" s="5">
        <v>5495</v>
      </c>
      <c r="B5556" s="1832">
        <f>'Revenues 9-14'!F11</f>
        <v>0</v>
      </c>
      <c r="D5556" s="2" t="str">
        <f t="shared" si="85"/>
        <v>Error?</v>
      </c>
    </row>
    <row r="5557" spans="1:4" x14ac:dyDescent="0.2">
      <c r="A5557" s="5">
        <v>5496</v>
      </c>
      <c r="B5557" s="1832">
        <f>'Revenues 9-14'!F12</f>
        <v>172382</v>
      </c>
      <c r="C5557" s="2" t="s">
        <v>569</v>
      </c>
      <c r="D5557" s="2" t="str">
        <f t="shared" si="85"/>
        <v>Error?</v>
      </c>
    </row>
    <row r="5558" spans="1:4" x14ac:dyDescent="0.2">
      <c r="A5558" s="5">
        <v>5497</v>
      </c>
      <c r="B5558" s="1832">
        <f>'Revenues 9-14'!F14</f>
        <v>0</v>
      </c>
      <c r="D5558" s="2" t="str">
        <f t="shared" si="85"/>
        <v>Error?</v>
      </c>
    </row>
    <row r="5559" spans="1:4" x14ac:dyDescent="0.2">
      <c r="A5559" s="5">
        <v>5498</v>
      </c>
      <c r="B5559" s="1832">
        <f>'Revenues 9-14'!F15</f>
        <v>0</v>
      </c>
      <c r="D5559" s="2" t="str">
        <f t="shared" si="85"/>
        <v>Error?</v>
      </c>
    </row>
    <row r="5560" spans="1:4" x14ac:dyDescent="0.2">
      <c r="A5560" s="5">
        <v>5499</v>
      </c>
      <c r="B5560" s="1832">
        <f>'Revenues 9-14'!F16</f>
        <v>158440</v>
      </c>
      <c r="D5560" s="2" t="str">
        <f t="shared" si="85"/>
        <v>Error?</v>
      </c>
    </row>
    <row r="5561" spans="1:4" x14ac:dyDescent="0.2">
      <c r="A5561" s="5">
        <v>5500</v>
      </c>
      <c r="B5561" s="1832">
        <f>'Revenues 9-14'!F17</f>
        <v>0</v>
      </c>
      <c r="D5561" s="2" t="str">
        <f t="shared" si="85"/>
        <v>Error?</v>
      </c>
    </row>
    <row r="5562" spans="1:4" x14ac:dyDescent="0.2">
      <c r="A5562" s="5">
        <v>5501</v>
      </c>
      <c r="B5562" s="1832">
        <f>'Revenues 9-14'!F18</f>
        <v>158440</v>
      </c>
      <c r="C5562" s="2" t="s">
        <v>569</v>
      </c>
      <c r="D5562" s="2" t="str">
        <f t="shared" si="85"/>
        <v>Error?</v>
      </c>
    </row>
    <row r="5563" spans="1:4" x14ac:dyDescent="0.2">
      <c r="A5563" s="5">
        <v>5502</v>
      </c>
      <c r="B5563" s="1832">
        <f>'Revenues 9-14'!F42</f>
        <v>0</v>
      </c>
      <c r="D5563" s="2" t="str">
        <f t="shared" si="85"/>
        <v>Error?</v>
      </c>
    </row>
    <row r="5564" spans="1:4" x14ac:dyDescent="0.2">
      <c r="A5564" s="5">
        <v>5503</v>
      </c>
      <c r="B5564" s="1832">
        <f>'Revenues 9-14'!F43</f>
        <v>0</v>
      </c>
      <c r="D5564" s="2" t="str">
        <f t="shared" si="85"/>
        <v>Error?</v>
      </c>
    </row>
    <row r="5565" spans="1:4" x14ac:dyDescent="0.2">
      <c r="A5565" s="5">
        <v>5504</v>
      </c>
      <c r="B5565" s="1832">
        <f>'Revenues 9-14'!F44</f>
        <v>0</v>
      </c>
      <c r="D5565" s="2" t="str">
        <f t="shared" si="85"/>
        <v>Error?</v>
      </c>
    </row>
    <row r="5566" spans="1:4" x14ac:dyDescent="0.2">
      <c r="A5566" s="5">
        <v>5505</v>
      </c>
      <c r="B5566" s="1832">
        <f>'Revenues 9-14'!F45</f>
        <v>0</v>
      </c>
      <c r="D5566" s="2" t="str">
        <f t="shared" si="85"/>
        <v>Error?</v>
      </c>
    </row>
    <row r="5567" spans="1:4" x14ac:dyDescent="0.2">
      <c r="A5567" s="5">
        <v>5506</v>
      </c>
      <c r="B5567" s="1832">
        <f>'Revenues 9-14'!F47</f>
        <v>0</v>
      </c>
      <c r="D5567" s="2" t="str">
        <f t="shared" ref="D5567:D5630" si="86">IF(ISBLANK(B5567),"OK",IF(A5567-B5567=0,"OK","Error?"))</f>
        <v>Error?</v>
      </c>
    </row>
    <row r="5568" spans="1:4" x14ac:dyDescent="0.2">
      <c r="A5568" s="5">
        <v>5507</v>
      </c>
      <c r="B5568" s="1832">
        <f>'Revenues 9-14'!F48</f>
        <v>0</v>
      </c>
      <c r="D5568" s="2" t="str">
        <f t="shared" si="86"/>
        <v>Error?</v>
      </c>
    </row>
    <row r="5569" spans="1:4" x14ac:dyDescent="0.2">
      <c r="A5569" s="5">
        <v>5508</v>
      </c>
      <c r="B5569" s="1832">
        <f>'Revenues 9-14'!F49</f>
        <v>0</v>
      </c>
      <c r="D5569" s="2" t="str">
        <f t="shared" si="86"/>
        <v>Error?</v>
      </c>
    </row>
    <row r="5570" spans="1:4" x14ac:dyDescent="0.2">
      <c r="A5570" s="5">
        <v>5509</v>
      </c>
      <c r="B5570" s="1832">
        <f>'Revenues 9-14'!F51</f>
        <v>0</v>
      </c>
      <c r="D5570" s="2" t="str">
        <f t="shared" si="86"/>
        <v>Error?</v>
      </c>
    </row>
    <row r="5571" spans="1:4" x14ac:dyDescent="0.2">
      <c r="A5571" s="5">
        <v>5510</v>
      </c>
      <c r="B5571" s="1832">
        <f>'Revenues 9-14'!F52</f>
        <v>0</v>
      </c>
      <c r="D5571" s="2" t="str">
        <f t="shared" si="86"/>
        <v>Error?</v>
      </c>
    </row>
    <row r="5572" spans="1:4" x14ac:dyDescent="0.2">
      <c r="A5572" s="5">
        <v>5511</v>
      </c>
      <c r="B5572" s="1832">
        <f>'Revenues 9-14'!F53</f>
        <v>0</v>
      </c>
      <c r="D5572" s="2" t="str">
        <f t="shared" si="86"/>
        <v>Error?</v>
      </c>
    </row>
    <row r="5573" spans="1:4" x14ac:dyDescent="0.2">
      <c r="A5573" s="5">
        <v>5512</v>
      </c>
      <c r="B5573" s="1832">
        <f>'Revenues 9-14'!F55</f>
        <v>0</v>
      </c>
      <c r="D5573" s="2" t="str">
        <f t="shared" si="86"/>
        <v>Error?</v>
      </c>
    </row>
    <row r="5574" spans="1:4" x14ac:dyDescent="0.2">
      <c r="A5574" s="5">
        <v>5513</v>
      </c>
      <c r="B5574" s="1832">
        <f>'Revenues 9-14'!F56</f>
        <v>0</v>
      </c>
      <c r="D5574" s="2" t="str">
        <f t="shared" si="86"/>
        <v>Error?</v>
      </c>
    </row>
    <row r="5575" spans="1:4" x14ac:dyDescent="0.2">
      <c r="A5575" s="5">
        <v>5514</v>
      </c>
      <c r="B5575" s="1832">
        <f>'Revenues 9-14'!F57</f>
        <v>0</v>
      </c>
      <c r="D5575" s="2" t="str">
        <f t="shared" si="86"/>
        <v>Error?</v>
      </c>
    </row>
    <row r="5576" spans="1:4" x14ac:dyDescent="0.2">
      <c r="A5576" s="5">
        <v>5515</v>
      </c>
      <c r="B5576" s="1832">
        <f>'Revenues 9-14'!F59</f>
        <v>0</v>
      </c>
      <c r="D5576" s="2" t="str">
        <f t="shared" si="86"/>
        <v>Error?</v>
      </c>
    </row>
    <row r="5577" spans="1:4" x14ac:dyDescent="0.2">
      <c r="A5577" s="5">
        <v>5516</v>
      </c>
      <c r="B5577" s="1832">
        <f>'Revenues 9-14'!F60</f>
        <v>0</v>
      </c>
      <c r="D5577" s="2" t="str">
        <f t="shared" si="86"/>
        <v>Error?</v>
      </c>
    </row>
    <row r="5578" spans="1:4" x14ac:dyDescent="0.2">
      <c r="A5578" s="5">
        <v>5517</v>
      </c>
      <c r="B5578" s="1832">
        <f>'Revenues 9-14'!F61</f>
        <v>0</v>
      </c>
      <c r="D5578" s="2" t="str">
        <f t="shared" si="86"/>
        <v>Error?</v>
      </c>
    </row>
    <row r="5579" spans="1:4" x14ac:dyDescent="0.2">
      <c r="A5579" s="5">
        <v>5518</v>
      </c>
      <c r="B5579" s="1832">
        <f>'Revenues 9-14'!F63</f>
        <v>0</v>
      </c>
      <c r="C5579" s="2" t="s">
        <v>569</v>
      </c>
      <c r="D5579" s="2" t="str">
        <f t="shared" si="86"/>
        <v>Error?</v>
      </c>
    </row>
    <row r="5580" spans="1:4" x14ac:dyDescent="0.2">
      <c r="A5580" s="5">
        <v>5519</v>
      </c>
      <c r="B5580" s="1832">
        <f>'Revenues 9-14'!F65</f>
        <v>5742</v>
      </c>
      <c r="D5580" s="2" t="str">
        <f t="shared" si="86"/>
        <v>Error?</v>
      </c>
    </row>
    <row r="5581" spans="1:4" x14ac:dyDescent="0.2">
      <c r="A5581" s="5">
        <v>5520</v>
      </c>
      <c r="B5581" s="1832">
        <f>'Revenues 9-14'!F66</f>
        <v>0</v>
      </c>
      <c r="D5581" s="2" t="str">
        <f t="shared" si="86"/>
        <v>Error?</v>
      </c>
    </row>
    <row r="5582" spans="1:4" x14ac:dyDescent="0.2">
      <c r="A5582" s="5">
        <v>5521</v>
      </c>
      <c r="B5582" s="1832">
        <f>'Revenues 9-14'!F67</f>
        <v>5742</v>
      </c>
      <c r="C5582" s="2" t="s">
        <v>569</v>
      </c>
      <c r="D5582" s="2" t="str">
        <f t="shared" si="86"/>
        <v>Error?</v>
      </c>
    </row>
    <row r="5583" spans="1:4" x14ac:dyDescent="0.2">
      <c r="A5583" s="5">
        <v>5522</v>
      </c>
      <c r="B5583" s="1832">
        <f>'Revenues 9-14'!F96</f>
        <v>0</v>
      </c>
      <c r="D5583" s="2" t="str">
        <f t="shared" si="86"/>
        <v>Error?</v>
      </c>
    </row>
    <row r="5584" spans="1:4" x14ac:dyDescent="0.2">
      <c r="A5584" s="5">
        <v>5523</v>
      </c>
      <c r="B5584" s="1832">
        <f>'Revenues 9-14'!F98</f>
        <v>0</v>
      </c>
      <c r="D5584" s="2" t="str">
        <f t="shared" si="86"/>
        <v>Error?</v>
      </c>
    </row>
    <row r="5585" spans="1:4" x14ac:dyDescent="0.2">
      <c r="A5585" s="5">
        <v>5524</v>
      </c>
      <c r="B5585" s="1832">
        <f>'Revenues 9-14'!F99</f>
        <v>0</v>
      </c>
      <c r="D5585" s="2" t="str">
        <f t="shared" si="86"/>
        <v>Error?</v>
      </c>
    </row>
    <row r="5586" spans="1:4" x14ac:dyDescent="0.2">
      <c r="A5586" s="5">
        <v>5525</v>
      </c>
      <c r="B5586" s="1832">
        <f>'Revenues 9-14'!F107</f>
        <v>2605</v>
      </c>
      <c r="D5586" s="2" t="str">
        <f t="shared" si="86"/>
        <v>Error?</v>
      </c>
    </row>
    <row r="5587" spans="1:4" x14ac:dyDescent="0.2">
      <c r="A5587" s="5">
        <v>5526</v>
      </c>
      <c r="B5587" s="1832">
        <f>'Revenues 9-14'!F108</f>
        <v>2605</v>
      </c>
      <c r="C5587" s="2" t="s">
        <v>569</v>
      </c>
      <c r="D5587" s="2" t="str">
        <f t="shared" si="86"/>
        <v>Error?</v>
      </c>
    </row>
    <row r="5588" spans="1:4" x14ac:dyDescent="0.2">
      <c r="A5588" s="5">
        <v>5527</v>
      </c>
      <c r="B5588" s="1832">
        <f>'Revenues 9-14'!F109</f>
        <v>339169</v>
      </c>
      <c r="C5588" s="2" t="s">
        <v>569</v>
      </c>
      <c r="D5588" s="2" t="str">
        <f t="shared" si="86"/>
        <v>Error?</v>
      </c>
    </row>
    <row r="5589" spans="1:4" x14ac:dyDescent="0.2">
      <c r="A5589" s="5">
        <v>5528</v>
      </c>
      <c r="B5589" s="1832">
        <f>'Revenues 9-14'!F111</f>
        <v>0</v>
      </c>
      <c r="D5589" s="2" t="str">
        <f t="shared" si="86"/>
        <v>Error?</v>
      </c>
    </row>
    <row r="5590" spans="1:4" x14ac:dyDescent="0.2">
      <c r="A5590" s="5">
        <v>5529</v>
      </c>
      <c r="B5590" s="1832">
        <f>'Revenues 9-14'!F112</f>
        <v>0</v>
      </c>
      <c r="D5590" s="2" t="str">
        <f t="shared" si="86"/>
        <v>Error?</v>
      </c>
    </row>
    <row r="5591" spans="1:4" x14ac:dyDescent="0.2">
      <c r="A5591" s="5">
        <v>5530</v>
      </c>
      <c r="B5591" s="1832">
        <f>'Revenues 9-14'!F113</f>
        <v>0</v>
      </c>
      <c r="D5591" s="2" t="str">
        <f t="shared" si="86"/>
        <v>Error?</v>
      </c>
    </row>
    <row r="5592" spans="1:4" x14ac:dyDescent="0.2">
      <c r="A5592" s="5">
        <v>5531</v>
      </c>
      <c r="B5592" s="1832">
        <f>'Revenues 9-14'!F114</f>
        <v>0</v>
      </c>
      <c r="C5592" s="2" t="s">
        <v>569</v>
      </c>
      <c r="D5592" s="2" t="str">
        <f t="shared" si="86"/>
        <v>Error?</v>
      </c>
    </row>
    <row r="5593" spans="1:4" x14ac:dyDescent="0.2">
      <c r="A5593" s="5">
        <v>5532</v>
      </c>
      <c r="B5593" s="1832">
        <f>'Revenues 9-14'!F117</f>
        <v>0</v>
      </c>
      <c r="D5593" s="2" t="str">
        <f t="shared" si="86"/>
        <v>Error?</v>
      </c>
    </row>
    <row r="5594" spans="1:4" x14ac:dyDescent="0.2">
      <c r="A5594" s="5">
        <v>5533</v>
      </c>
      <c r="B5594" s="1832">
        <f>'Revenues 9-14'!F119</f>
        <v>0</v>
      </c>
      <c r="D5594" s="2" t="str">
        <f t="shared" si="86"/>
        <v>Error?</v>
      </c>
    </row>
    <row r="5595" spans="1:4" x14ac:dyDescent="0.2">
      <c r="A5595" s="10">
        <v>5534</v>
      </c>
      <c r="B5595" s="1832"/>
      <c r="D5595" s="2" t="str">
        <f t="shared" si="86"/>
        <v>OK</v>
      </c>
    </row>
    <row r="5596" spans="1:4" x14ac:dyDescent="0.2">
      <c r="A5596" s="10">
        <v>5535</v>
      </c>
      <c r="B5596" s="1832"/>
      <c r="D5596" s="2" t="str">
        <f t="shared" si="86"/>
        <v>OK</v>
      </c>
    </row>
    <row r="5597" spans="1:4" x14ac:dyDescent="0.2">
      <c r="A5597" s="10">
        <v>5536</v>
      </c>
      <c r="B5597" s="1832"/>
      <c r="D5597" s="2" t="str">
        <f t="shared" si="86"/>
        <v>OK</v>
      </c>
    </row>
    <row r="5598" spans="1:4" x14ac:dyDescent="0.2">
      <c r="A5598" s="10">
        <v>5537</v>
      </c>
      <c r="B5598" s="1832"/>
      <c r="D5598" s="2" t="str">
        <f t="shared" si="86"/>
        <v>OK</v>
      </c>
    </row>
    <row r="5599" spans="1:4" x14ac:dyDescent="0.2">
      <c r="A5599" s="5">
        <v>5538</v>
      </c>
      <c r="B5599" s="1832">
        <f>'Revenues 9-14'!F122</f>
        <v>0</v>
      </c>
      <c r="C5599" s="2" t="s">
        <v>569</v>
      </c>
      <c r="D5599" s="2" t="str">
        <f t="shared" si="86"/>
        <v>Error?</v>
      </c>
    </row>
    <row r="5600" spans="1:4" x14ac:dyDescent="0.2">
      <c r="A5600" s="5">
        <v>5539</v>
      </c>
      <c r="B5600" s="1832">
        <f>'Revenues 9-14'!F125</f>
        <v>0</v>
      </c>
      <c r="D5600" s="2" t="str">
        <f t="shared" si="86"/>
        <v>Error?</v>
      </c>
    </row>
    <row r="5601" spans="1:4" x14ac:dyDescent="0.2">
      <c r="A5601" s="5">
        <v>5540</v>
      </c>
      <c r="B5601" s="1832">
        <f>'Revenues 9-14'!F126</f>
        <v>0</v>
      </c>
      <c r="D5601" s="2" t="str">
        <f t="shared" si="86"/>
        <v>Error?</v>
      </c>
    </row>
    <row r="5602" spans="1:4" x14ac:dyDescent="0.2">
      <c r="A5602" s="5">
        <v>5541</v>
      </c>
      <c r="B5602" s="1832">
        <f>'Revenues 9-14'!F127</f>
        <v>0</v>
      </c>
      <c r="D5602" s="2" t="str">
        <f t="shared" si="86"/>
        <v>Error?</v>
      </c>
    </row>
    <row r="5603" spans="1:4" x14ac:dyDescent="0.2">
      <c r="A5603" s="10">
        <v>5542</v>
      </c>
      <c r="B5603" s="1832"/>
      <c r="D5603" s="2" t="str">
        <f t="shared" si="86"/>
        <v>OK</v>
      </c>
    </row>
    <row r="5604" spans="1:4" x14ac:dyDescent="0.2">
      <c r="A5604" s="5">
        <v>5543</v>
      </c>
      <c r="B5604" s="1832">
        <f>'Revenues 9-14'!F128</f>
        <v>0</v>
      </c>
      <c r="D5604" s="2" t="str">
        <f t="shared" si="86"/>
        <v>Error?</v>
      </c>
    </row>
    <row r="5605" spans="1:4" x14ac:dyDescent="0.2">
      <c r="A5605" s="10">
        <v>5544</v>
      </c>
      <c r="B5605" s="1832"/>
      <c r="D5605" s="2" t="str">
        <f t="shared" si="86"/>
        <v>OK</v>
      </c>
    </row>
    <row r="5606" spans="1:4" x14ac:dyDescent="0.2">
      <c r="A5606" s="5">
        <v>5545</v>
      </c>
      <c r="B5606" s="1832">
        <f>'Revenues 9-14'!F129</f>
        <v>0</v>
      </c>
      <c r="D5606" s="2" t="str">
        <f t="shared" si="86"/>
        <v>Error?</v>
      </c>
    </row>
    <row r="5607" spans="1:4" x14ac:dyDescent="0.2">
      <c r="A5607" s="10">
        <v>5546</v>
      </c>
      <c r="B5607" s="1832"/>
      <c r="D5607" s="2" t="str">
        <f t="shared" si="86"/>
        <v>OK</v>
      </c>
    </row>
    <row r="5608" spans="1:4" x14ac:dyDescent="0.2">
      <c r="A5608" s="10">
        <v>5547</v>
      </c>
      <c r="B5608" s="1832"/>
      <c r="D5608" s="2" t="str">
        <f t="shared" si="86"/>
        <v>OK</v>
      </c>
    </row>
    <row r="5609" spans="1:4" x14ac:dyDescent="0.2">
      <c r="A5609" s="5">
        <v>5548</v>
      </c>
      <c r="B5609" s="1832">
        <f>'Revenues 9-14'!F130</f>
        <v>0</v>
      </c>
      <c r="D5609" s="2" t="str">
        <f t="shared" si="86"/>
        <v>Error?</v>
      </c>
    </row>
    <row r="5610" spans="1:4" x14ac:dyDescent="0.2">
      <c r="A5610" s="10">
        <v>5549</v>
      </c>
      <c r="B5610" s="1832"/>
      <c r="D5610" s="2" t="str">
        <f t="shared" si="86"/>
        <v>OK</v>
      </c>
    </row>
    <row r="5611" spans="1:4" x14ac:dyDescent="0.2">
      <c r="A5611" s="10">
        <v>5550</v>
      </c>
      <c r="B5611" s="1832"/>
      <c r="D5611" s="2" t="str">
        <f t="shared" si="86"/>
        <v>OK</v>
      </c>
    </row>
    <row r="5612" spans="1:4" x14ac:dyDescent="0.2">
      <c r="A5612" s="10">
        <v>5551</v>
      </c>
      <c r="B5612" s="1832"/>
      <c r="D5612" s="2" t="str">
        <f t="shared" si="86"/>
        <v>OK</v>
      </c>
    </row>
    <row r="5613" spans="1:4" x14ac:dyDescent="0.2">
      <c r="A5613" s="10">
        <v>5552</v>
      </c>
      <c r="B5613" s="1832"/>
      <c r="D5613" s="2" t="str">
        <f t="shared" si="86"/>
        <v>OK</v>
      </c>
    </row>
    <row r="5614" spans="1:4" x14ac:dyDescent="0.2">
      <c r="A5614" s="5">
        <v>5553</v>
      </c>
      <c r="B5614" s="1832">
        <f>'Revenues 9-14'!F132</f>
        <v>0</v>
      </c>
      <c r="C5614" s="2" t="s">
        <v>569</v>
      </c>
      <c r="D5614" s="2" t="str">
        <f t="shared" si="86"/>
        <v>Error?</v>
      </c>
    </row>
    <row r="5615" spans="1:4" x14ac:dyDescent="0.2">
      <c r="A5615" s="5">
        <v>5554</v>
      </c>
      <c r="B5615" s="1832">
        <f>'Revenues 9-14'!F152</f>
        <v>256255</v>
      </c>
      <c r="D5615" s="2" t="str">
        <f t="shared" si="86"/>
        <v>Error?</v>
      </c>
    </row>
    <row r="5616" spans="1:4" x14ac:dyDescent="0.2">
      <c r="A5616" s="10">
        <v>5555</v>
      </c>
      <c r="B5616" s="1832"/>
      <c r="D5616" s="2" t="str">
        <f t="shared" si="86"/>
        <v>OK</v>
      </c>
    </row>
    <row r="5617" spans="1:5" x14ac:dyDescent="0.2">
      <c r="A5617" s="5">
        <v>5556</v>
      </c>
      <c r="B5617" s="1832">
        <f>'Revenues 9-14'!F153</f>
        <v>122469</v>
      </c>
      <c r="D5617" s="2" t="str">
        <f t="shared" si="86"/>
        <v>Error?</v>
      </c>
    </row>
    <row r="5618" spans="1:5" x14ac:dyDescent="0.2">
      <c r="A5618" s="5">
        <v>5557</v>
      </c>
      <c r="B5618" s="1832">
        <f>'Revenues 9-14'!F155</f>
        <v>378724</v>
      </c>
      <c r="C5618" s="2" t="s">
        <v>569</v>
      </c>
      <c r="D5618" s="2" t="str">
        <f t="shared" si="86"/>
        <v>Error?</v>
      </c>
    </row>
    <row r="5619" spans="1:5" x14ac:dyDescent="0.2">
      <c r="A5619" s="5">
        <v>5558</v>
      </c>
      <c r="B5619" s="1832">
        <f>'Revenues 9-14'!F157</f>
        <v>0</v>
      </c>
      <c r="D5619" s="2" t="str">
        <f t="shared" si="86"/>
        <v>Error?</v>
      </c>
    </row>
    <row r="5620" spans="1:5" x14ac:dyDescent="0.2">
      <c r="A5620" s="10">
        <v>5559</v>
      </c>
      <c r="B5620" s="1832"/>
      <c r="D5620" s="2" t="str">
        <f t="shared" si="86"/>
        <v>OK</v>
      </c>
    </row>
    <row r="5621" spans="1:5" x14ac:dyDescent="0.2">
      <c r="A5621" s="10">
        <v>5560</v>
      </c>
      <c r="B5621" s="1832"/>
      <c r="D5621" s="2" t="str">
        <f t="shared" si="86"/>
        <v>OK</v>
      </c>
    </row>
    <row r="5622" spans="1:5" x14ac:dyDescent="0.2">
      <c r="A5622" s="10">
        <v>5561</v>
      </c>
      <c r="B5622" s="1832"/>
      <c r="D5622" s="2" t="str">
        <f t="shared" si="86"/>
        <v>OK</v>
      </c>
    </row>
    <row r="5623" spans="1:5" x14ac:dyDescent="0.2">
      <c r="A5623" s="10">
        <v>5562</v>
      </c>
      <c r="B5623" s="1832"/>
      <c r="D5623" s="2" t="str">
        <f t="shared" si="86"/>
        <v>OK</v>
      </c>
    </row>
    <row r="5624" spans="1:5" x14ac:dyDescent="0.2">
      <c r="A5624" s="10">
        <v>5563</v>
      </c>
      <c r="B5624" s="1832"/>
      <c r="D5624" s="2" t="str">
        <f t="shared" si="86"/>
        <v>OK</v>
      </c>
    </row>
    <row r="5625" spans="1:5" x14ac:dyDescent="0.2">
      <c r="A5625" s="5">
        <v>5564</v>
      </c>
      <c r="B5625" s="1832">
        <f>'Revenues 9-14'!F158</f>
        <v>0</v>
      </c>
      <c r="D5625" s="2" t="str">
        <f t="shared" si="86"/>
        <v>Error?</v>
      </c>
    </row>
    <row r="5626" spans="1:5" x14ac:dyDescent="0.2">
      <c r="A5626" s="10">
        <v>5565</v>
      </c>
      <c r="B5626" s="1832"/>
      <c r="D5626" s="2" t="str">
        <f t="shared" si="86"/>
        <v>OK</v>
      </c>
    </row>
    <row r="5627" spans="1:5" x14ac:dyDescent="0.2">
      <c r="A5627" s="5">
        <v>5566</v>
      </c>
      <c r="B5627" s="1832">
        <f>'Revenues 9-14'!F159</f>
        <v>0</v>
      </c>
      <c r="D5627" s="2" t="str">
        <f t="shared" si="86"/>
        <v>Error?</v>
      </c>
    </row>
    <row r="5628" spans="1:5" x14ac:dyDescent="0.2">
      <c r="A5628" s="10">
        <v>5567</v>
      </c>
      <c r="B5628" s="1832"/>
      <c r="D5628" s="2" t="str">
        <f t="shared" si="86"/>
        <v>OK</v>
      </c>
    </row>
    <row r="5629" spans="1:5" x14ac:dyDescent="0.2">
      <c r="A5629" s="10">
        <v>5568</v>
      </c>
      <c r="B5629" s="1832"/>
      <c r="D5629" s="2" t="str">
        <f t="shared" si="86"/>
        <v>OK</v>
      </c>
    </row>
    <row r="5630" spans="1:5" x14ac:dyDescent="0.2">
      <c r="A5630" s="10">
        <v>5569</v>
      </c>
      <c r="B5630" s="1832"/>
      <c r="D5630" s="2" t="str">
        <f t="shared" si="86"/>
        <v>OK</v>
      </c>
      <c r="E5630" s="4" t="s">
        <v>1899</v>
      </c>
    </row>
    <row r="5631" spans="1:5" x14ac:dyDescent="0.2">
      <c r="A5631" s="10">
        <v>5570</v>
      </c>
      <c r="B5631" s="1832"/>
      <c r="D5631" s="2" t="str">
        <f t="shared" ref="D5631:D5694" si="87">IF(ISBLANK(B5631),"OK",IF(A5631-B5631=0,"OK","Error?"))</f>
        <v>OK</v>
      </c>
      <c r="E5631" s="4" t="s">
        <v>1899</v>
      </c>
    </row>
    <row r="5632" spans="1:5" x14ac:dyDescent="0.2">
      <c r="A5632" s="10">
        <v>5571</v>
      </c>
      <c r="B5632" s="1832"/>
      <c r="D5632" s="2" t="str">
        <f t="shared" si="87"/>
        <v>OK</v>
      </c>
    </row>
    <row r="5633" spans="1:4" x14ac:dyDescent="0.2">
      <c r="A5633" s="10">
        <v>5572</v>
      </c>
      <c r="B5633" s="1832"/>
      <c r="D5633" s="2" t="str">
        <f t="shared" si="87"/>
        <v>OK</v>
      </c>
    </row>
    <row r="5634" spans="1:4" x14ac:dyDescent="0.2">
      <c r="A5634" s="10">
        <v>5573</v>
      </c>
      <c r="B5634" s="1832"/>
      <c r="D5634" s="2" t="str">
        <f t="shared" si="87"/>
        <v>OK</v>
      </c>
    </row>
    <row r="5635" spans="1:4" x14ac:dyDescent="0.2">
      <c r="A5635" s="10">
        <v>5574</v>
      </c>
      <c r="B5635" s="1832"/>
      <c r="D5635" s="2" t="str">
        <f t="shared" si="87"/>
        <v>OK</v>
      </c>
    </row>
    <row r="5636" spans="1:4" x14ac:dyDescent="0.2">
      <c r="A5636" s="10">
        <v>5575</v>
      </c>
      <c r="B5636" s="1832"/>
      <c r="D5636" s="2" t="str">
        <f t="shared" si="87"/>
        <v>OK</v>
      </c>
    </row>
    <row r="5637" spans="1:4" x14ac:dyDescent="0.2">
      <c r="A5637" s="10">
        <v>5576</v>
      </c>
      <c r="B5637" s="1832"/>
      <c r="D5637" s="2" t="str">
        <f t="shared" si="87"/>
        <v>OK</v>
      </c>
    </row>
    <row r="5638" spans="1:4" x14ac:dyDescent="0.2">
      <c r="A5638" s="10">
        <v>5577</v>
      </c>
      <c r="B5638" s="1832"/>
      <c r="D5638" s="2" t="str">
        <f t="shared" si="87"/>
        <v>OK</v>
      </c>
    </row>
    <row r="5639" spans="1:4" x14ac:dyDescent="0.2">
      <c r="A5639" s="10">
        <v>5578</v>
      </c>
      <c r="B5639" s="1832"/>
      <c r="D5639" s="2" t="str">
        <f t="shared" si="87"/>
        <v>OK</v>
      </c>
    </row>
    <row r="5640" spans="1:4" x14ac:dyDescent="0.2">
      <c r="A5640" s="10">
        <v>5579</v>
      </c>
      <c r="B5640" s="1832"/>
      <c r="D5640" s="2" t="str">
        <f t="shared" si="87"/>
        <v>OK</v>
      </c>
    </row>
    <row r="5641" spans="1:4" x14ac:dyDescent="0.2">
      <c r="A5641" s="10">
        <v>5580</v>
      </c>
      <c r="B5641" s="1832"/>
      <c r="D5641" s="2" t="str">
        <f t="shared" si="87"/>
        <v>OK</v>
      </c>
    </row>
    <row r="5642" spans="1:4" x14ac:dyDescent="0.2">
      <c r="A5642" s="10">
        <v>5581</v>
      </c>
      <c r="B5642" s="1832"/>
      <c r="D5642" s="2" t="str">
        <f t="shared" si="87"/>
        <v>OK</v>
      </c>
    </row>
    <row r="5643" spans="1:4" x14ac:dyDescent="0.2">
      <c r="A5643" s="10">
        <v>5582</v>
      </c>
      <c r="B5643" s="1832"/>
      <c r="D5643" s="2" t="str">
        <f t="shared" si="87"/>
        <v>OK</v>
      </c>
    </row>
    <row r="5644" spans="1:4" x14ac:dyDescent="0.2">
      <c r="A5644" s="5">
        <v>5583</v>
      </c>
      <c r="B5644" s="1832">
        <f>'Revenues 9-14'!F169</f>
        <v>378724</v>
      </c>
      <c r="C5644" s="2" t="s">
        <v>569</v>
      </c>
      <c r="D5644" s="2" t="str">
        <f t="shared" si="87"/>
        <v>Error?</v>
      </c>
    </row>
    <row r="5645" spans="1:4" x14ac:dyDescent="0.2">
      <c r="A5645" s="10">
        <v>5584</v>
      </c>
      <c r="B5645" s="1832"/>
      <c r="D5645" s="2" t="str">
        <f t="shared" si="87"/>
        <v>OK</v>
      </c>
    </row>
    <row r="5646" spans="1:4" x14ac:dyDescent="0.2">
      <c r="A5646" s="10">
        <v>5585</v>
      </c>
      <c r="B5646" s="1832"/>
      <c r="D5646" s="2" t="str">
        <f t="shared" si="87"/>
        <v>OK</v>
      </c>
    </row>
    <row r="5647" spans="1:4" x14ac:dyDescent="0.2">
      <c r="A5647" s="10">
        <v>5586</v>
      </c>
      <c r="B5647" s="1832"/>
      <c r="D5647" s="2" t="str">
        <f t="shared" si="87"/>
        <v>OK</v>
      </c>
    </row>
    <row r="5648" spans="1:4" x14ac:dyDescent="0.2">
      <c r="A5648" s="10">
        <v>5587</v>
      </c>
      <c r="B5648" s="1832"/>
      <c r="D5648" s="2" t="str">
        <f t="shared" si="87"/>
        <v>OK</v>
      </c>
    </row>
    <row r="5649" spans="1:4" x14ac:dyDescent="0.2">
      <c r="A5649" s="10">
        <v>5588</v>
      </c>
      <c r="B5649" s="1832"/>
      <c r="D5649" s="2" t="str">
        <f t="shared" si="87"/>
        <v>OK</v>
      </c>
    </row>
    <row r="5650" spans="1:4" x14ac:dyDescent="0.2">
      <c r="A5650" s="10">
        <v>5589</v>
      </c>
      <c r="B5650" s="1832"/>
      <c r="D5650" s="2" t="str">
        <f t="shared" si="87"/>
        <v>OK</v>
      </c>
    </row>
    <row r="5651" spans="1:4" x14ac:dyDescent="0.2">
      <c r="A5651" s="10">
        <v>5590</v>
      </c>
      <c r="B5651" s="1832"/>
      <c r="D5651" s="2" t="str">
        <f t="shared" si="87"/>
        <v>OK</v>
      </c>
    </row>
    <row r="5652" spans="1:4" x14ac:dyDescent="0.2">
      <c r="A5652" s="10">
        <v>5591</v>
      </c>
      <c r="B5652" s="1832"/>
      <c r="D5652" s="2" t="str">
        <f t="shared" si="87"/>
        <v>OK</v>
      </c>
    </row>
    <row r="5653" spans="1:4" x14ac:dyDescent="0.2">
      <c r="A5653" s="5">
        <v>5592</v>
      </c>
      <c r="B5653" s="1832">
        <f>'Revenues 9-14'!F170</f>
        <v>378724</v>
      </c>
      <c r="C5653" s="2" t="s">
        <v>569</v>
      </c>
      <c r="D5653" s="2" t="str">
        <f t="shared" si="87"/>
        <v>Error?</v>
      </c>
    </row>
    <row r="5654" spans="1:4" x14ac:dyDescent="0.2">
      <c r="A5654" s="5">
        <v>5593</v>
      </c>
      <c r="B5654" s="1832">
        <f>'Revenues 9-14'!F173</f>
        <v>0</v>
      </c>
      <c r="D5654" s="2" t="str">
        <f t="shared" si="87"/>
        <v>Error?</v>
      </c>
    </row>
    <row r="5655" spans="1:4" x14ac:dyDescent="0.2">
      <c r="A5655" s="5">
        <v>5594</v>
      </c>
      <c r="B5655" s="1832">
        <f>'Revenues 9-14'!F175</f>
        <v>0</v>
      </c>
      <c r="C5655" s="2" t="s">
        <v>569</v>
      </c>
      <c r="D5655" s="2" t="str">
        <f t="shared" si="87"/>
        <v>Error?</v>
      </c>
    </row>
    <row r="5656" spans="1:4" x14ac:dyDescent="0.2">
      <c r="A5656" s="10">
        <v>5595</v>
      </c>
      <c r="B5656" s="1832"/>
      <c r="D5656" s="2" t="str">
        <f t="shared" si="87"/>
        <v>OK</v>
      </c>
    </row>
    <row r="5657" spans="1:4" x14ac:dyDescent="0.2">
      <c r="A5657" s="10">
        <v>5596</v>
      </c>
      <c r="B5657" s="1832"/>
      <c r="D5657" s="2" t="str">
        <f t="shared" si="87"/>
        <v>OK</v>
      </c>
    </row>
    <row r="5658" spans="1:4" x14ac:dyDescent="0.2">
      <c r="A5658" s="5">
        <v>5597</v>
      </c>
      <c r="B5658" s="1832">
        <f>'Revenues 9-14'!F181</f>
        <v>0</v>
      </c>
      <c r="C5658" s="2" t="s">
        <v>569</v>
      </c>
      <c r="D5658" s="2" t="str">
        <f t="shared" si="87"/>
        <v>Error?</v>
      </c>
    </row>
    <row r="5659" spans="1:4" x14ac:dyDescent="0.2">
      <c r="A5659" s="5">
        <v>5598</v>
      </c>
      <c r="B5659" s="1832">
        <f>'Revenues 9-14'!F184</f>
        <v>0</v>
      </c>
      <c r="D5659" s="2" t="str">
        <f t="shared" si="87"/>
        <v>Error?</v>
      </c>
    </row>
    <row r="5660" spans="1:4" x14ac:dyDescent="0.2">
      <c r="A5660" s="10">
        <v>5599</v>
      </c>
      <c r="B5660" s="1832"/>
      <c r="D5660" s="2" t="str">
        <f t="shared" si="87"/>
        <v>OK</v>
      </c>
    </row>
    <row r="5661" spans="1:4" x14ac:dyDescent="0.2">
      <c r="A5661" s="10">
        <v>5600</v>
      </c>
      <c r="B5661" s="1832"/>
      <c r="D5661" s="2" t="str">
        <f t="shared" si="87"/>
        <v>OK</v>
      </c>
    </row>
    <row r="5662" spans="1:4" x14ac:dyDescent="0.2">
      <c r="A5662" s="10">
        <v>5601</v>
      </c>
      <c r="B5662" s="1832"/>
      <c r="D5662" s="2" t="str">
        <f t="shared" si="87"/>
        <v>OK</v>
      </c>
    </row>
    <row r="5663" spans="1:4" x14ac:dyDescent="0.2">
      <c r="A5663" s="10">
        <v>5602</v>
      </c>
      <c r="B5663" s="1832"/>
      <c r="D5663" s="2" t="str">
        <f t="shared" si="87"/>
        <v>OK</v>
      </c>
    </row>
    <row r="5664" spans="1:4" x14ac:dyDescent="0.2">
      <c r="A5664" s="5">
        <v>5603</v>
      </c>
      <c r="B5664" s="1832">
        <f>'Revenues 9-14'!F200</f>
        <v>0</v>
      </c>
      <c r="D5664" s="2" t="str">
        <f t="shared" si="87"/>
        <v>Error?</v>
      </c>
    </row>
    <row r="5665" spans="1:5" x14ac:dyDescent="0.2">
      <c r="A5665" s="5">
        <v>5604</v>
      </c>
      <c r="B5665" s="1832">
        <f>'Revenues 9-14'!F201</f>
        <v>0</v>
      </c>
      <c r="D5665" s="2" t="str">
        <f t="shared" si="87"/>
        <v>Error?</v>
      </c>
    </row>
    <row r="5666" spans="1:5" x14ac:dyDescent="0.2">
      <c r="A5666" s="10">
        <v>5605</v>
      </c>
      <c r="B5666" s="1832"/>
      <c r="D5666" s="2" t="str">
        <f t="shared" si="87"/>
        <v>OK</v>
      </c>
    </row>
    <row r="5667" spans="1:5" x14ac:dyDescent="0.2">
      <c r="A5667" s="10">
        <v>5606</v>
      </c>
      <c r="B5667" s="1832"/>
      <c r="D5667" s="2" t="str">
        <f t="shared" si="87"/>
        <v>OK</v>
      </c>
    </row>
    <row r="5668" spans="1:5" x14ac:dyDescent="0.2">
      <c r="A5668" s="10">
        <v>5607</v>
      </c>
      <c r="B5668" s="1832"/>
      <c r="D5668" s="2" t="str">
        <f t="shared" si="87"/>
        <v>OK</v>
      </c>
    </row>
    <row r="5669" spans="1:5" x14ac:dyDescent="0.2">
      <c r="A5669" s="10">
        <v>5608</v>
      </c>
      <c r="B5669" s="1832"/>
      <c r="D5669" s="2" t="str">
        <f t="shared" si="87"/>
        <v>OK</v>
      </c>
    </row>
    <row r="5670" spans="1:5" x14ac:dyDescent="0.2">
      <c r="A5670" s="10">
        <v>5609</v>
      </c>
      <c r="B5670" s="1832"/>
      <c r="D5670" s="2" t="str">
        <f t="shared" si="87"/>
        <v>OK</v>
      </c>
    </row>
    <row r="5671" spans="1:5" x14ac:dyDescent="0.2">
      <c r="A5671" s="10">
        <v>5610</v>
      </c>
      <c r="B5671" s="1832"/>
      <c r="D5671" s="2" t="str">
        <f t="shared" si="87"/>
        <v>OK</v>
      </c>
      <c r="E5671" s="4" t="s">
        <v>1899</v>
      </c>
    </row>
    <row r="5672" spans="1:5" x14ac:dyDescent="0.2">
      <c r="A5672" s="5">
        <v>5611</v>
      </c>
      <c r="B5672" s="1832">
        <f>'Revenues 9-14'!F202</f>
        <v>0</v>
      </c>
      <c r="D5672" s="2" t="str">
        <f t="shared" si="87"/>
        <v>Error?</v>
      </c>
    </row>
    <row r="5673" spans="1:5" x14ac:dyDescent="0.2">
      <c r="A5673" s="5">
        <v>5612</v>
      </c>
      <c r="B5673" s="1832">
        <f>'Revenues 9-14'!F206</f>
        <v>0</v>
      </c>
      <c r="D5673" s="2" t="str">
        <f t="shared" si="87"/>
        <v>Error?</v>
      </c>
    </row>
    <row r="5674" spans="1:5" x14ac:dyDescent="0.2">
      <c r="A5674" s="10">
        <v>5613</v>
      </c>
      <c r="B5674" s="1832"/>
      <c r="D5674" s="2" t="str">
        <f t="shared" si="87"/>
        <v>OK</v>
      </c>
    </row>
    <row r="5675" spans="1:5" x14ac:dyDescent="0.2">
      <c r="A5675" s="10">
        <v>5614</v>
      </c>
      <c r="B5675" s="1832"/>
      <c r="D5675" s="2" t="str">
        <f t="shared" si="87"/>
        <v>OK</v>
      </c>
    </row>
    <row r="5676" spans="1:5" x14ac:dyDescent="0.2">
      <c r="A5676" s="10">
        <v>5615</v>
      </c>
      <c r="B5676" s="1832"/>
      <c r="D5676" s="2" t="str">
        <f t="shared" si="87"/>
        <v>OK</v>
      </c>
    </row>
    <row r="5677" spans="1:5" x14ac:dyDescent="0.2">
      <c r="A5677" s="5">
        <v>5616</v>
      </c>
      <c r="B5677" s="1832">
        <f>'Revenues 9-14'!F204</f>
        <v>0</v>
      </c>
      <c r="C5677" s="2" t="s">
        <v>569</v>
      </c>
      <c r="D5677" s="2" t="str">
        <f t="shared" si="87"/>
        <v>Error?</v>
      </c>
    </row>
    <row r="5678" spans="1:5" x14ac:dyDescent="0.2">
      <c r="A5678" s="10">
        <v>5617</v>
      </c>
      <c r="B5678" s="1832"/>
      <c r="D5678" s="2" t="str">
        <f t="shared" si="87"/>
        <v>OK</v>
      </c>
    </row>
    <row r="5679" spans="1:5" x14ac:dyDescent="0.2">
      <c r="A5679" s="10">
        <v>5618</v>
      </c>
      <c r="B5679" s="1832"/>
      <c r="D5679" s="2" t="str">
        <f t="shared" si="87"/>
        <v>OK</v>
      </c>
    </row>
    <row r="5680" spans="1:5" x14ac:dyDescent="0.2">
      <c r="A5680" s="10">
        <v>5619</v>
      </c>
      <c r="B5680" s="1832"/>
      <c r="D5680" s="2" t="str">
        <f t="shared" si="87"/>
        <v>OK</v>
      </c>
    </row>
    <row r="5681" spans="1:4" x14ac:dyDescent="0.2">
      <c r="A5681" s="10">
        <v>5620</v>
      </c>
      <c r="B5681" s="1832"/>
      <c r="D5681" s="2" t="str">
        <f t="shared" si="87"/>
        <v>OK</v>
      </c>
    </row>
    <row r="5682" spans="1:4" x14ac:dyDescent="0.2">
      <c r="A5682" s="10">
        <v>5621</v>
      </c>
      <c r="B5682" s="1832"/>
      <c r="D5682" s="2" t="str">
        <f t="shared" si="87"/>
        <v>OK</v>
      </c>
    </row>
    <row r="5683" spans="1:4" x14ac:dyDescent="0.2">
      <c r="A5683" s="10">
        <v>5622</v>
      </c>
      <c r="B5683" s="1832"/>
      <c r="D5683" s="2" t="str">
        <f t="shared" si="87"/>
        <v>OK</v>
      </c>
    </row>
    <row r="5684" spans="1:4" x14ac:dyDescent="0.2">
      <c r="A5684" s="10">
        <v>5623</v>
      </c>
      <c r="B5684" s="1832"/>
      <c r="D5684" s="2" t="str">
        <f t="shared" si="87"/>
        <v>OK</v>
      </c>
    </row>
    <row r="5685" spans="1:4" x14ac:dyDescent="0.2">
      <c r="A5685" s="10">
        <v>5624</v>
      </c>
      <c r="B5685" s="1832"/>
      <c r="D5685" s="2" t="str">
        <f t="shared" si="87"/>
        <v>OK</v>
      </c>
    </row>
    <row r="5686" spans="1:4" x14ac:dyDescent="0.2">
      <c r="A5686" s="10">
        <v>5625</v>
      </c>
      <c r="B5686" s="1832"/>
      <c r="D5686" s="2" t="str">
        <f t="shared" si="87"/>
        <v>OK</v>
      </c>
    </row>
    <row r="5687" spans="1:4" x14ac:dyDescent="0.2">
      <c r="A5687" s="10">
        <v>5626</v>
      </c>
      <c r="B5687" s="1832"/>
      <c r="D5687" s="2" t="str">
        <f t="shared" si="87"/>
        <v>OK</v>
      </c>
    </row>
    <row r="5688" spans="1:4" x14ac:dyDescent="0.2">
      <c r="A5688" s="10">
        <v>5627</v>
      </c>
      <c r="B5688" s="1832"/>
      <c r="D5688" s="2" t="str">
        <f t="shared" si="87"/>
        <v>OK</v>
      </c>
    </row>
    <row r="5689" spans="1:4" x14ac:dyDescent="0.2">
      <c r="A5689" s="10">
        <v>5628</v>
      </c>
      <c r="B5689" s="1832"/>
      <c r="D5689" s="2" t="str">
        <f t="shared" si="87"/>
        <v>OK</v>
      </c>
    </row>
    <row r="5690" spans="1:4" x14ac:dyDescent="0.2">
      <c r="A5690" s="10">
        <v>5629</v>
      </c>
      <c r="B5690" s="1832"/>
      <c r="D5690" s="2" t="str">
        <f t="shared" si="87"/>
        <v>OK</v>
      </c>
    </row>
    <row r="5691" spans="1:4" x14ac:dyDescent="0.2">
      <c r="A5691" s="5">
        <v>5630</v>
      </c>
      <c r="B5691" s="1832">
        <f>'Revenues 9-14'!F211</f>
        <v>0</v>
      </c>
      <c r="D5691" s="2" t="str">
        <f t="shared" si="87"/>
        <v>Error?</v>
      </c>
    </row>
    <row r="5692" spans="1:4" x14ac:dyDescent="0.2">
      <c r="A5692" s="5">
        <v>5631</v>
      </c>
      <c r="B5692" s="1832">
        <f>'Revenues 9-14'!F212</f>
        <v>0</v>
      </c>
      <c r="D5692" s="2" t="str">
        <f t="shared" si="87"/>
        <v>Error?</v>
      </c>
    </row>
    <row r="5693" spans="1:4" x14ac:dyDescent="0.2">
      <c r="A5693" s="10">
        <v>5632</v>
      </c>
      <c r="B5693" s="1832"/>
      <c r="D5693" s="2" t="str">
        <f t="shared" si="87"/>
        <v>OK</v>
      </c>
    </row>
    <row r="5694" spans="1:4" x14ac:dyDescent="0.2">
      <c r="A5694" s="10">
        <v>5633</v>
      </c>
      <c r="B5694" s="1832"/>
      <c r="D5694" s="2" t="str">
        <f t="shared" si="87"/>
        <v>OK</v>
      </c>
    </row>
    <row r="5695" spans="1:4" x14ac:dyDescent="0.2">
      <c r="A5695" s="5">
        <v>5634</v>
      </c>
      <c r="B5695" s="1832">
        <f>'Revenues 9-14'!F213</f>
        <v>0</v>
      </c>
      <c r="D5695" s="2" t="str">
        <f t="shared" ref="D5695:D5758" si="88">IF(ISBLANK(B5695),"OK",IF(A5695-B5695=0,"OK","Error?"))</f>
        <v>Error?</v>
      </c>
    </row>
    <row r="5696" spans="1:4" x14ac:dyDescent="0.2">
      <c r="A5696" s="5">
        <v>5635</v>
      </c>
      <c r="B5696" s="1832">
        <f>'Revenues 9-14'!F214</f>
        <v>0</v>
      </c>
      <c r="D5696" s="2" t="str">
        <f t="shared" si="88"/>
        <v>Error?</v>
      </c>
    </row>
    <row r="5697" spans="1:5" x14ac:dyDescent="0.2">
      <c r="A5697" s="5">
        <v>5636</v>
      </c>
      <c r="B5697" s="1832">
        <f>'Revenues 9-14'!F215</f>
        <v>0</v>
      </c>
      <c r="D5697" s="2" t="str">
        <f t="shared" si="88"/>
        <v>Error?</v>
      </c>
    </row>
    <row r="5698" spans="1:5" x14ac:dyDescent="0.2">
      <c r="A5698" s="10">
        <v>5637</v>
      </c>
      <c r="B5698" s="1832"/>
      <c r="D5698" s="2" t="str">
        <f t="shared" si="88"/>
        <v>OK</v>
      </c>
    </row>
    <row r="5699" spans="1:5" x14ac:dyDescent="0.2">
      <c r="A5699" s="10">
        <v>5638</v>
      </c>
      <c r="B5699" s="1832"/>
      <c r="D5699" s="2" t="str">
        <f t="shared" si="88"/>
        <v>OK</v>
      </c>
    </row>
    <row r="5700" spans="1:5" x14ac:dyDescent="0.2">
      <c r="A5700" s="10">
        <v>5639</v>
      </c>
      <c r="B5700" s="1832"/>
      <c r="D5700" s="2" t="str">
        <f t="shared" si="88"/>
        <v>OK</v>
      </c>
    </row>
    <row r="5701" spans="1:5" x14ac:dyDescent="0.2">
      <c r="A5701" s="10">
        <v>5640</v>
      </c>
      <c r="B5701" s="1832"/>
      <c r="D5701" s="2" t="str">
        <f t="shared" si="88"/>
        <v>OK</v>
      </c>
    </row>
    <row r="5702" spans="1:5" x14ac:dyDescent="0.2">
      <c r="A5702" s="10">
        <v>5641</v>
      </c>
      <c r="B5702" s="1832"/>
      <c r="D5702" s="2" t="str">
        <f t="shared" si="88"/>
        <v>OK</v>
      </c>
    </row>
    <row r="5703" spans="1:5" x14ac:dyDescent="0.2">
      <c r="A5703" s="5">
        <v>5642</v>
      </c>
      <c r="B5703" s="1832">
        <f>'Revenues 9-14'!F217</f>
        <v>0</v>
      </c>
      <c r="C5703" s="2" t="s">
        <v>569</v>
      </c>
      <c r="D5703" s="2" t="str">
        <f t="shared" si="88"/>
        <v>Error?</v>
      </c>
    </row>
    <row r="5704" spans="1:5" x14ac:dyDescent="0.2">
      <c r="A5704" s="10">
        <v>5643</v>
      </c>
      <c r="B5704" s="1832"/>
      <c r="D5704" s="2" t="str">
        <f t="shared" si="88"/>
        <v>OK</v>
      </c>
    </row>
    <row r="5705" spans="1:5" x14ac:dyDescent="0.2">
      <c r="A5705" s="5">
        <v>5644</v>
      </c>
      <c r="B5705" s="1832">
        <f>'Revenues 9-14'!F255</f>
        <v>0</v>
      </c>
      <c r="D5705" s="2" t="str">
        <f t="shared" si="88"/>
        <v>Error?</v>
      </c>
    </row>
    <row r="5706" spans="1:5" x14ac:dyDescent="0.2">
      <c r="A5706" s="10">
        <v>5645</v>
      </c>
      <c r="B5706" s="1832"/>
      <c r="D5706" s="2" t="str">
        <f t="shared" si="88"/>
        <v>OK</v>
      </c>
      <c r="E5706" s="4" t="s">
        <v>1899</v>
      </c>
    </row>
    <row r="5707" spans="1:5" x14ac:dyDescent="0.2">
      <c r="A5707" s="10">
        <v>5646</v>
      </c>
      <c r="B5707" s="1832"/>
      <c r="D5707" s="2" t="str">
        <f t="shared" si="88"/>
        <v>OK</v>
      </c>
    </row>
    <row r="5708" spans="1:5" x14ac:dyDescent="0.2">
      <c r="A5708" s="5">
        <v>5647</v>
      </c>
      <c r="B5708" s="1832">
        <f>'Revenues 9-14'!F257</f>
        <v>0</v>
      </c>
      <c r="D5708" s="2" t="str">
        <f t="shared" si="88"/>
        <v>Error?</v>
      </c>
    </row>
    <row r="5709" spans="1:5" x14ac:dyDescent="0.2">
      <c r="A5709" s="10">
        <v>5648</v>
      </c>
      <c r="B5709" s="1832"/>
      <c r="D5709" s="2" t="str">
        <f t="shared" si="88"/>
        <v>OK</v>
      </c>
    </row>
    <row r="5710" spans="1:5" x14ac:dyDescent="0.2">
      <c r="A5710" s="5">
        <v>5649</v>
      </c>
      <c r="B5710" s="1832">
        <f>'Revenues 9-14'!F258</f>
        <v>0</v>
      </c>
      <c r="D5710" s="2" t="str">
        <f t="shared" si="88"/>
        <v>Error?</v>
      </c>
    </row>
    <row r="5711" spans="1:5" x14ac:dyDescent="0.2">
      <c r="A5711" s="10">
        <v>5650</v>
      </c>
      <c r="B5711" s="1832"/>
      <c r="D5711" s="2" t="str">
        <f t="shared" si="88"/>
        <v>OK</v>
      </c>
    </row>
    <row r="5712" spans="1:5" x14ac:dyDescent="0.2">
      <c r="A5712" s="10">
        <v>5651</v>
      </c>
      <c r="B5712" s="1832"/>
      <c r="D5712" s="2" t="str">
        <f t="shared" si="88"/>
        <v>OK</v>
      </c>
    </row>
    <row r="5713" spans="1:4" x14ac:dyDescent="0.2">
      <c r="A5713" s="5">
        <v>5652</v>
      </c>
      <c r="B5713" s="1832">
        <f>'Revenues 9-14'!F266</f>
        <v>0</v>
      </c>
      <c r="C5713" s="2" t="s">
        <v>569</v>
      </c>
      <c r="D5713" s="2" t="str">
        <f t="shared" si="88"/>
        <v>Error?</v>
      </c>
    </row>
    <row r="5714" spans="1:4" x14ac:dyDescent="0.2">
      <c r="A5714" s="10">
        <v>5653</v>
      </c>
      <c r="B5714" s="1832"/>
      <c r="D5714" s="2" t="str">
        <f t="shared" si="88"/>
        <v>OK</v>
      </c>
    </row>
    <row r="5715" spans="1:4" x14ac:dyDescent="0.2">
      <c r="A5715" s="10">
        <v>5654</v>
      </c>
      <c r="B5715" s="1832"/>
      <c r="D5715" s="2" t="str">
        <f t="shared" si="88"/>
        <v>OK</v>
      </c>
    </row>
    <row r="5716" spans="1:4" x14ac:dyDescent="0.2">
      <c r="A5716" s="10">
        <v>5655</v>
      </c>
      <c r="B5716" s="1832"/>
      <c r="D5716" s="2" t="str">
        <f t="shared" si="88"/>
        <v>OK</v>
      </c>
    </row>
    <row r="5717" spans="1:4" x14ac:dyDescent="0.2">
      <c r="A5717" s="10">
        <v>5656</v>
      </c>
      <c r="B5717" s="1832"/>
      <c r="D5717" s="2" t="str">
        <f t="shared" si="88"/>
        <v>OK</v>
      </c>
    </row>
    <row r="5718" spans="1:4" x14ac:dyDescent="0.2">
      <c r="A5718" s="10">
        <v>5657</v>
      </c>
      <c r="B5718" s="1832"/>
      <c r="D5718" s="2" t="str">
        <f t="shared" si="88"/>
        <v>OK</v>
      </c>
    </row>
    <row r="5719" spans="1:4" x14ac:dyDescent="0.2">
      <c r="A5719" s="5">
        <v>5658</v>
      </c>
      <c r="B5719" s="1832">
        <f>'Revenues 9-14'!F267</f>
        <v>0</v>
      </c>
      <c r="C5719" s="2" t="s">
        <v>569</v>
      </c>
      <c r="D5719" s="2" t="str">
        <f t="shared" si="88"/>
        <v>Error?</v>
      </c>
    </row>
    <row r="5720" spans="1:4" x14ac:dyDescent="0.2">
      <c r="A5720" s="5">
        <v>5659</v>
      </c>
      <c r="B5720" s="1832">
        <f>'Revenues 9-14'!F268</f>
        <v>717893</v>
      </c>
      <c r="C5720" s="2" t="s">
        <v>569</v>
      </c>
      <c r="D5720" s="2" t="str">
        <f t="shared" si="88"/>
        <v>Error?</v>
      </c>
    </row>
    <row r="5721" spans="1:4" x14ac:dyDescent="0.2">
      <c r="A5721" s="5">
        <v>5660</v>
      </c>
      <c r="B5721" s="1832">
        <f>'Revenues 9-14'!G5</f>
        <v>78526</v>
      </c>
      <c r="D5721" s="2" t="str">
        <f t="shared" si="88"/>
        <v>Error?</v>
      </c>
    </row>
    <row r="5722" spans="1:4" x14ac:dyDescent="0.2">
      <c r="A5722" s="5">
        <v>5661</v>
      </c>
      <c r="B5722" s="1832">
        <f>'Revenues 9-14'!G7</f>
        <v>0</v>
      </c>
      <c r="D5722" s="2" t="str">
        <f t="shared" si="88"/>
        <v>Error?</v>
      </c>
    </row>
    <row r="5723" spans="1:4" x14ac:dyDescent="0.2">
      <c r="A5723" s="5">
        <v>5662</v>
      </c>
      <c r="B5723" s="1832">
        <f>'Revenues 9-14'!G8</f>
        <v>148431</v>
      </c>
      <c r="D5723" s="2" t="str">
        <f t="shared" si="88"/>
        <v>Error?</v>
      </c>
    </row>
    <row r="5724" spans="1:4" x14ac:dyDescent="0.2">
      <c r="A5724" s="5">
        <v>5663</v>
      </c>
      <c r="B5724" s="1832">
        <f>'Revenues 9-14'!G11</f>
        <v>0</v>
      </c>
      <c r="D5724" s="2" t="str">
        <f t="shared" si="88"/>
        <v>Error?</v>
      </c>
    </row>
    <row r="5725" spans="1:4" x14ac:dyDescent="0.2">
      <c r="A5725" s="5">
        <v>5664</v>
      </c>
      <c r="B5725" s="1832">
        <f>'Revenues 9-14'!G12</f>
        <v>226957</v>
      </c>
      <c r="C5725" s="2" t="s">
        <v>569</v>
      </c>
      <c r="D5725" s="2" t="str">
        <f t="shared" si="88"/>
        <v>Error?</v>
      </c>
    </row>
    <row r="5726" spans="1:4" x14ac:dyDescent="0.2">
      <c r="A5726" s="5">
        <v>5665</v>
      </c>
      <c r="B5726" s="1832">
        <f>'Revenues 9-14'!G14</f>
        <v>0</v>
      </c>
      <c r="D5726" s="2" t="str">
        <f t="shared" si="88"/>
        <v>Error?</v>
      </c>
    </row>
    <row r="5727" spans="1:4" x14ac:dyDescent="0.2">
      <c r="A5727" s="5">
        <v>5666</v>
      </c>
      <c r="B5727" s="1832">
        <f>'Revenues 9-14'!G15</f>
        <v>0</v>
      </c>
      <c r="D5727" s="2" t="str">
        <f t="shared" si="88"/>
        <v>Error?</v>
      </c>
    </row>
    <row r="5728" spans="1:4" x14ac:dyDescent="0.2">
      <c r="A5728" s="5">
        <v>5667</v>
      </c>
      <c r="B5728" s="1832">
        <f>'Revenues 9-14'!G16</f>
        <v>6900</v>
      </c>
      <c r="D5728" s="2" t="str">
        <f t="shared" si="88"/>
        <v>Error?</v>
      </c>
    </row>
    <row r="5729" spans="1:4" x14ac:dyDescent="0.2">
      <c r="A5729" s="5">
        <v>5668</v>
      </c>
      <c r="B5729" s="1832">
        <f>'Revenues 9-14'!G17</f>
        <v>0</v>
      </c>
      <c r="D5729" s="2" t="str">
        <f t="shared" si="88"/>
        <v>Error?</v>
      </c>
    </row>
    <row r="5730" spans="1:4" x14ac:dyDescent="0.2">
      <c r="A5730" s="5">
        <v>5669</v>
      </c>
      <c r="B5730" s="1832">
        <f>'Revenues 9-14'!G18</f>
        <v>6900</v>
      </c>
      <c r="C5730" s="2" t="s">
        <v>569</v>
      </c>
      <c r="D5730" s="2" t="str">
        <f t="shared" si="88"/>
        <v>Error?</v>
      </c>
    </row>
    <row r="5731" spans="1:4" x14ac:dyDescent="0.2">
      <c r="A5731" s="5">
        <v>5670</v>
      </c>
      <c r="B5731" s="1832">
        <f>'Revenues 9-14'!G65</f>
        <v>3077</v>
      </c>
      <c r="D5731" s="2" t="str">
        <f t="shared" si="88"/>
        <v>Error?</v>
      </c>
    </row>
    <row r="5732" spans="1:4" x14ac:dyDescent="0.2">
      <c r="A5732" s="5">
        <v>5671</v>
      </c>
      <c r="B5732" s="1832">
        <f>'Revenues 9-14'!G66</f>
        <v>0</v>
      </c>
      <c r="D5732" s="2" t="str">
        <f t="shared" si="88"/>
        <v>Error?</v>
      </c>
    </row>
    <row r="5733" spans="1:4" x14ac:dyDescent="0.2">
      <c r="A5733" s="5">
        <v>5672</v>
      </c>
      <c r="B5733" s="1832">
        <f>'Revenues 9-14'!G67</f>
        <v>3077</v>
      </c>
      <c r="C5733" s="2" t="s">
        <v>569</v>
      </c>
      <c r="D5733" s="2" t="str">
        <f t="shared" si="88"/>
        <v>Error?</v>
      </c>
    </row>
    <row r="5734" spans="1:4" x14ac:dyDescent="0.2">
      <c r="A5734" s="5">
        <v>5673</v>
      </c>
      <c r="B5734" s="1832">
        <f>'Revenues 9-14'!G96</f>
        <v>0</v>
      </c>
      <c r="D5734" s="2" t="str">
        <f t="shared" si="88"/>
        <v>Error?</v>
      </c>
    </row>
    <row r="5735" spans="1:4" x14ac:dyDescent="0.2">
      <c r="A5735" s="5">
        <v>5674</v>
      </c>
      <c r="B5735" s="1832">
        <f>'Revenues 9-14'!G99</f>
        <v>0</v>
      </c>
      <c r="D5735" s="2" t="str">
        <f t="shared" si="88"/>
        <v>Error?</v>
      </c>
    </row>
    <row r="5736" spans="1:4" x14ac:dyDescent="0.2">
      <c r="A5736" s="5">
        <v>5675</v>
      </c>
      <c r="B5736" s="1832">
        <f>'Revenues 9-14'!G107</f>
        <v>0</v>
      </c>
      <c r="D5736" s="2" t="str">
        <f t="shared" si="88"/>
        <v>Error?</v>
      </c>
    </row>
    <row r="5737" spans="1:4" x14ac:dyDescent="0.2">
      <c r="A5737" s="5">
        <v>5676</v>
      </c>
      <c r="B5737" s="1832">
        <f>'Revenues 9-14'!G108</f>
        <v>0</v>
      </c>
      <c r="C5737" s="2" t="s">
        <v>569</v>
      </c>
      <c r="D5737" s="2" t="str">
        <f t="shared" si="88"/>
        <v>Error?</v>
      </c>
    </row>
    <row r="5738" spans="1:4" x14ac:dyDescent="0.2">
      <c r="A5738" s="5">
        <v>5677</v>
      </c>
      <c r="B5738" s="1832">
        <f>'Revenues 9-14'!G111</f>
        <v>0</v>
      </c>
      <c r="D5738" s="2" t="str">
        <f t="shared" si="88"/>
        <v>Error?</v>
      </c>
    </row>
    <row r="5739" spans="1:4" x14ac:dyDescent="0.2">
      <c r="A5739" s="5">
        <v>5678</v>
      </c>
      <c r="B5739" s="1832">
        <f>'Revenues 9-14'!G112</f>
        <v>0</v>
      </c>
      <c r="D5739" s="2" t="str">
        <f t="shared" si="88"/>
        <v>Error?</v>
      </c>
    </row>
    <row r="5740" spans="1:4" x14ac:dyDescent="0.2">
      <c r="A5740" s="5">
        <v>5679</v>
      </c>
      <c r="B5740" s="1832">
        <f>'Revenues 9-14'!G113</f>
        <v>0</v>
      </c>
      <c r="D5740" s="2" t="str">
        <f t="shared" si="88"/>
        <v>Error?</v>
      </c>
    </row>
    <row r="5741" spans="1:4" x14ac:dyDescent="0.2">
      <c r="A5741" s="5">
        <v>5680</v>
      </c>
      <c r="B5741" s="1832">
        <f>'Revenues 9-14'!G114</f>
        <v>0</v>
      </c>
      <c r="C5741" s="2" t="s">
        <v>569</v>
      </c>
      <c r="D5741" s="2" t="str">
        <f t="shared" si="88"/>
        <v>Error?</v>
      </c>
    </row>
    <row r="5742" spans="1:4" x14ac:dyDescent="0.2">
      <c r="A5742" s="5">
        <v>5681</v>
      </c>
      <c r="B5742" s="1832">
        <f>'Revenues 9-14'!G117</f>
        <v>0</v>
      </c>
      <c r="D5742" s="2" t="str">
        <f t="shared" si="88"/>
        <v>Error?</v>
      </c>
    </row>
    <row r="5743" spans="1:4" x14ac:dyDescent="0.2">
      <c r="A5743" s="5">
        <v>5682</v>
      </c>
      <c r="B5743" s="1832">
        <f>'Revenues 9-14'!G119</f>
        <v>0</v>
      </c>
      <c r="D5743" s="2" t="str">
        <f t="shared" si="88"/>
        <v>Error?</v>
      </c>
    </row>
    <row r="5744" spans="1:4" x14ac:dyDescent="0.2">
      <c r="A5744" s="10">
        <v>5683</v>
      </c>
      <c r="B5744" s="1832"/>
      <c r="D5744" s="2" t="str">
        <f t="shared" si="88"/>
        <v>OK</v>
      </c>
    </row>
    <row r="5745" spans="1:4" x14ac:dyDescent="0.2">
      <c r="A5745" s="10">
        <v>5684</v>
      </c>
      <c r="B5745" s="1832"/>
      <c r="D5745" s="2" t="str">
        <f t="shared" si="88"/>
        <v>OK</v>
      </c>
    </row>
    <row r="5746" spans="1:4" x14ac:dyDescent="0.2">
      <c r="A5746" s="10">
        <v>5685</v>
      </c>
      <c r="B5746" s="1832"/>
      <c r="D5746" s="2" t="str">
        <f t="shared" si="88"/>
        <v>OK</v>
      </c>
    </row>
    <row r="5747" spans="1:4" x14ac:dyDescent="0.2">
      <c r="A5747" s="10">
        <v>5686</v>
      </c>
      <c r="B5747" s="1832"/>
      <c r="D5747" s="2" t="str">
        <f t="shared" si="88"/>
        <v>OK</v>
      </c>
    </row>
    <row r="5748" spans="1:4" x14ac:dyDescent="0.2">
      <c r="A5748" s="5">
        <v>5687</v>
      </c>
      <c r="B5748" s="1832">
        <f>'Revenues 9-14'!G122</f>
        <v>0</v>
      </c>
      <c r="C5748" s="2" t="s">
        <v>569</v>
      </c>
      <c r="D5748" s="2" t="str">
        <f t="shared" si="88"/>
        <v>Error?</v>
      </c>
    </row>
    <row r="5749" spans="1:4" x14ac:dyDescent="0.2">
      <c r="A5749" s="5">
        <v>5688</v>
      </c>
      <c r="B5749" s="1832">
        <f>'Revenues 9-14'!G134</f>
        <v>0</v>
      </c>
      <c r="D5749" s="2" t="str">
        <f t="shared" si="88"/>
        <v>Error?</v>
      </c>
    </row>
    <row r="5750" spans="1:4" x14ac:dyDescent="0.2">
      <c r="A5750" s="10">
        <v>5689</v>
      </c>
      <c r="B5750" s="1832"/>
      <c r="D5750" s="2" t="str">
        <f t="shared" si="88"/>
        <v>OK</v>
      </c>
    </row>
    <row r="5751" spans="1:4" x14ac:dyDescent="0.2">
      <c r="A5751" s="10">
        <v>5690</v>
      </c>
      <c r="B5751" s="1832"/>
      <c r="D5751" s="2" t="str">
        <f t="shared" si="88"/>
        <v>OK</v>
      </c>
    </row>
    <row r="5752" spans="1:4" x14ac:dyDescent="0.2">
      <c r="A5752" s="5">
        <v>5691</v>
      </c>
      <c r="B5752" s="1832">
        <f>'Revenues 9-14'!G141</f>
        <v>0</v>
      </c>
      <c r="C5752" s="2" t="s">
        <v>569</v>
      </c>
      <c r="D5752" s="2" t="str">
        <f t="shared" si="88"/>
        <v>Error?</v>
      </c>
    </row>
    <row r="5753" spans="1:4" x14ac:dyDescent="0.2">
      <c r="A5753" s="10">
        <v>5692</v>
      </c>
      <c r="B5753" s="1832"/>
      <c r="D5753" s="2" t="str">
        <f t="shared" si="88"/>
        <v>OK</v>
      </c>
    </row>
    <row r="5754" spans="1:4" x14ac:dyDescent="0.2">
      <c r="A5754" s="5">
        <v>5693</v>
      </c>
      <c r="B5754" s="1832">
        <f>'Revenues 9-14'!G143</f>
        <v>0</v>
      </c>
      <c r="D5754" s="2" t="str">
        <f t="shared" si="88"/>
        <v>Error?</v>
      </c>
    </row>
    <row r="5755" spans="1:4" x14ac:dyDescent="0.2">
      <c r="A5755" s="5">
        <v>5694</v>
      </c>
      <c r="B5755" s="1832">
        <f>'Revenues 9-14'!G144</f>
        <v>0</v>
      </c>
      <c r="D5755" s="2" t="str">
        <f t="shared" si="88"/>
        <v>Error?</v>
      </c>
    </row>
    <row r="5756" spans="1:4" x14ac:dyDescent="0.2">
      <c r="A5756" s="5">
        <v>5695</v>
      </c>
      <c r="B5756" s="1832">
        <f>'Revenues 9-14'!G145</f>
        <v>0</v>
      </c>
      <c r="C5756" s="2" t="s">
        <v>569</v>
      </c>
      <c r="D5756" s="2" t="str">
        <f t="shared" si="88"/>
        <v>Error?</v>
      </c>
    </row>
    <row r="5757" spans="1:4" x14ac:dyDescent="0.2">
      <c r="A5757" s="5">
        <v>5696</v>
      </c>
      <c r="B5757" s="1832">
        <f>'Revenues 9-14'!G157</f>
        <v>0</v>
      </c>
      <c r="D5757" s="2" t="str">
        <f t="shared" si="88"/>
        <v>Error?</v>
      </c>
    </row>
    <row r="5758" spans="1:4" x14ac:dyDescent="0.2">
      <c r="A5758" s="10">
        <v>5697</v>
      </c>
      <c r="B5758" s="1832"/>
      <c r="D5758" s="2" t="str">
        <f t="shared" si="88"/>
        <v>OK</v>
      </c>
    </row>
    <row r="5759" spans="1:4" x14ac:dyDescent="0.2">
      <c r="A5759" s="10">
        <v>5698</v>
      </c>
      <c r="B5759" s="1832"/>
      <c r="D5759" s="2" t="str">
        <f t="shared" ref="D5759:D5822" si="89">IF(ISBLANK(B5759),"OK",IF(A5759-B5759=0,"OK","Error?"))</f>
        <v>OK</v>
      </c>
    </row>
    <row r="5760" spans="1:4" x14ac:dyDescent="0.2">
      <c r="A5760" s="10">
        <v>5699</v>
      </c>
      <c r="B5760" s="1832"/>
      <c r="D5760" s="2" t="str">
        <f t="shared" si="89"/>
        <v>OK</v>
      </c>
    </row>
    <row r="5761" spans="1:5" x14ac:dyDescent="0.2">
      <c r="A5761" s="10">
        <v>5700</v>
      </c>
      <c r="B5761" s="1832"/>
      <c r="D5761" s="2" t="str">
        <f t="shared" si="89"/>
        <v>OK</v>
      </c>
    </row>
    <row r="5762" spans="1:5" x14ac:dyDescent="0.2">
      <c r="A5762" s="10">
        <v>5701</v>
      </c>
      <c r="B5762" s="1832"/>
      <c r="D5762" s="2" t="str">
        <f t="shared" si="89"/>
        <v>OK</v>
      </c>
    </row>
    <row r="5763" spans="1:5" x14ac:dyDescent="0.2">
      <c r="A5763" s="5">
        <v>5702</v>
      </c>
      <c r="B5763" s="1832">
        <f>'Revenues 9-14'!G158</f>
        <v>0</v>
      </c>
      <c r="D5763" s="2" t="str">
        <f t="shared" si="89"/>
        <v>Error?</v>
      </c>
    </row>
    <row r="5764" spans="1:5" x14ac:dyDescent="0.2">
      <c r="A5764" s="10">
        <v>5703</v>
      </c>
      <c r="B5764" s="1832"/>
      <c r="D5764" s="2" t="str">
        <f t="shared" si="89"/>
        <v>OK</v>
      </c>
    </row>
    <row r="5765" spans="1:5" x14ac:dyDescent="0.2">
      <c r="A5765" s="5">
        <v>5704</v>
      </c>
      <c r="B5765" s="1832">
        <f>'Revenues 9-14'!G159</f>
        <v>0</v>
      </c>
      <c r="D5765" s="2" t="str">
        <f t="shared" si="89"/>
        <v>Error?</v>
      </c>
    </row>
    <row r="5766" spans="1:5" x14ac:dyDescent="0.2">
      <c r="A5766" s="10">
        <v>5705</v>
      </c>
      <c r="B5766" s="1832"/>
      <c r="D5766" s="2" t="str">
        <f t="shared" si="89"/>
        <v>OK</v>
      </c>
    </row>
    <row r="5767" spans="1:5" x14ac:dyDescent="0.2">
      <c r="A5767" s="10">
        <v>5706</v>
      </c>
      <c r="B5767" s="1832"/>
      <c r="D5767" s="2" t="str">
        <f t="shared" si="89"/>
        <v>OK</v>
      </c>
      <c r="E5767" s="4" t="s">
        <v>1899</v>
      </c>
    </row>
    <row r="5768" spans="1:5" x14ac:dyDescent="0.2">
      <c r="A5768" s="10">
        <v>5707</v>
      </c>
      <c r="B5768" s="1832"/>
      <c r="D5768" s="2" t="str">
        <f t="shared" si="89"/>
        <v>OK</v>
      </c>
      <c r="E5768" s="4" t="s">
        <v>1899</v>
      </c>
    </row>
    <row r="5769" spans="1:5" x14ac:dyDescent="0.2">
      <c r="A5769" s="10">
        <v>5708</v>
      </c>
      <c r="B5769" s="1832"/>
      <c r="D5769" s="2" t="str">
        <f t="shared" si="89"/>
        <v>OK</v>
      </c>
    </row>
    <row r="5770" spans="1:5" x14ac:dyDescent="0.2">
      <c r="A5770" s="5">
        <v>5709</v>
      </c>
      <c r="B5770" s="1832">
        <f>'Revenues 9-14'!G169</f>
        <v>0</v>
      </c>
      <c r="C5770" s="2" t="s">
        <v>569</v>
      </c>
      <c r="D5770" s="2" t="str">
        <f t="shared" si="89"/>
        <v>Error?</v>
      </c>
    </row>
    <row r="5771" spans="1:5" x14ac:dyDescent="0.2">
      <c r="A5771" s="10">
        <v>5710</v>
      </c>
      <c r="B5771" s="1832"/>
      <c r="D5771" s="2" t="str">
        <f t="shared" si="89"/>
        <v>OK</v>
      </c>
    </row>
    <row r="5772" spans="1:5" x14ac:dyDescent="0.2">
      <c r="A5772" s="10">
        <v>5711</v>
      </c>
      <c r="B5772" s="1832"/>
      <c r="D5772" s="2" t="str">
        <f t="shared" si="89"/>
        <v>OK</v>
      </c>
    </row>
    <row r="5773" spans="1:5" x14ac:dyDescent="0.2">
      <c r="A5773" s="10">
        <v>5712</v>
      </c>
      <c r="B5773" s="1832"/>
      <c r="D5773" s="2" t="str">
        <f t="shared" si="89"/>
        <v>OK</v>
      </c>
    </row>
    <row r="5774" spans="1:5" x14ac:dyDescent="0.2">
      <c r="A5774" s="10">
        <v>5713</v>
      </c>
      <c r="B5774" s="1832"/>
      <c r="D5774" s="2" t="str">
        <f t="shared" si="89"/>
        <v>OK</v>
      </c>
    </row>
    <row r="5775" spans="1:5" x14ac:dyDescent="0.2">
      <c r="A5775" s="10">
        <v>5714</v>
      </c>
      <c r="B5775" s="1832"/>
      <c r="D5775" s="2" t="str">
        <f t="shared" si="89"/>
        <v>OK</v>
      </c>
    </row>
    <row r="5776" spans="1:5" x14ac:dyDescent="0.2">
      <c r="A5776" s="10">
        <v>5715</v>
      </c>
      <c r="B5776" s="1832"/>
      <c r="D5776" s="2" t="str">
        <f t="shared" si="89"/>
        <v>OK</v>
      </c>
    </row>
    <row r="5777" spans="1:4" x14ac:dyDescent="0.2">
      <c r="A5777" s="10">
        <v>5716</v>
      </c>
      <c r="B5777" s="1832"/>
      <c r="D5777" s="2" t="str">
        <f t="shared" si="89"/>
        <v>OK</v>
      </c>
    </row>
    <row r="5778" spans="1:4" x14ac:dyDescent="0.2">
      <c r="A5778" s="5">
        <v>5717</v>
      </c>
      <c r="B5778" s="1832">
        <f>'Revenues 9-14'!G170</f>
        <v>0</v>
      </c>
      <c r="C5778" s="2" t="s">
        <v>569</v>
      </c>
      <c r="D5778" s="2" t="str">
        <f t="shared" si="89"/>
        <v>Error?</v>
      </c>
    </row>
    <row r="5779" spans="1:4" x14ac:dyDescent="0.2">
      <c r="A5779" s="5">
        <v>5718</v>
      </c>
      <c r="B5779" s="1832">
        <f>'Revenues 9-14'!G173</f>
        <v>0</v>
      </c>
      <c r="D5779" s="2" t="str">
        <f t="shared" si="89"/>
        <v>Error?</v>
      </c>
    </row>
    <row r="5780" spans="1:4" x14ac:dyDescent="0.2">
      <c r="A5780" s="5">
        <v>5719</v>
      </c>
      <c r="B5780" s="1832">
        <f>'Revenues 9-14'!G175</f>
        <v>0</v>
      </c>
      <c r="C5780" s="2" t="s">
        <v>569</v>
      </c>
      <c r="D5780" s="2" t="str">
        <f t="shared" si="89"/>
        <v>Error?</v>
      </c>
    </row>
    <row r="5781" spans="1:4" x14ac:dyDescent="0.2">
      <c r="A5781" s="10">
        <v>5720</v>
      </c>
      <c r="B5781" s="1832"/>
      <c r="D5781" s="2" t="str">
        <f t="shared" si="89"/>
        <v>OK</v>
      </c>
    </row>
    <row r="5782" spans="1:4" x14ac:dyDescent="0.2">
      <c r="A5782" s="10">
        <v>5721</v>
      </c>
      <c r="B5782" s="1832"/>
      <c r="D5782" s="2" t="str">
        <f t="shared" si="89"/>
        <v>OK</v>
      </c>
    </row>
    <row r="5783" spans="1:4" x14ac:dyDescent="0.2">
      <c r="A5783" s="10">
        <v>5722</v>
      </c>
      <c r="B5783" s="1832"/>
      <c r="D5783" s="2" t="str">
        <f t="shared" si="89"/>
        <v>OK</v>
      </c>
    </row>
    <row r="5784" spans="1:4" x14ac:dyDescent="0.2">
      <c r="A5784" s="5">
        <v>5723</v>
      </c>
      <c r="B5784" s="1832">
        <f>'Revenues 9-14'!G181</f>
        <v>0</v>
      </c>
      <c r="C5784" s="2" t="s">
        <v>569</v>
      </c>
      <c r="D5784" s="2" t="str">
        <f t="shared" si="89"/>
        <v>Error?</v>
      </c>
    </row>
    <row r="5785" spans="1:4" x14ac:dyDescent="0.2">
      <c r="A5785" s="5">
        <v>5724</v>
      </c>
      <c r="B5785" s="1832">
        <f>'Revenues 9-14'!G184</f>
        <v>0</v>
      </c>
      <c r="D5785" s="2" t="str">
        <f t="shared" si="89"/>
        <v>Error?</v>
      </c>
    </row>
    <row r="5786" spans="1:4" x14ac:dyDescent="0.2">
      <c r="A5786" s="10">
        <v>5725</v>
      </c>
      <c r="B5786" s="1832"/>
      <c r="D5786" s="2" t="str">
        <f t="shared" si="89"/>
        <v>OK</v>
      </c>
    </row>
    <row r="5787" spans="1:4" x14ac:dyDescent="0.2">
      <c r="A5787" s="10">
        <v>5726</v>
      </c>
      <c r="B5787" s="1832"/>
      <c r="D5787" s="2" t="str">
        <f t="shared" si="89"/>
        <v>OK</v>
      </c>
    </row>
    <row r="5788" spans="1:4" x14ac:dyDescent="0.2">
      <c r="A5788" s="10">
        <v>5727</v>
      </c>
      <c r="B5788" s="1832"/>
      <c r="D5788" s="2" t="str">
        <f t="shared" si="89"/>
        <v>OK</v>
      </c>
    </row>
    <row r="5789" spans="1:4" x14ac:dyDescent="0.2">
      <c r="A5789" s="10">
        <v>5728</v>
      </c>
      <c r="B5789" s="1832"/>
      <c r="D5789" s="2" t="str">
        <f t="shared" si="89"/>
        <v>OK</v>
      </c>
    </row>
    <row r="5790" spans="1:4" x14ac:dyDescent="0.2">
      <c r="A5790" s="5">
        <v>5729</v>
      </c>
      <c r="B5790" s="1832">
        <f>'Revenues 9-14'!G200</f>
        <v>0</v>
      </c>
      <c r="D5790" s="2" t="str">
        <f t="shared" si="89"/>
        <v>Error?</v>
      </c>
    </row>
    <row r="5791" spans="1:4" x14ac:dyDescent="0.2">
      <c r="A5791" s="5">
        <v>5730</v>
      </c>
      <c r="B5791" s="1832">
        <f>'Revenues 9-14'!G201</f>
        <v>0</v>
      </c>
      <c r="D5791" s="2" t="str">
        <f t="shared" si="89"/>
        <v>Error?</v>
      </c>
    </row>
    <row r="5792" spans="1:4" x14ac:dyDescent="0.2">
      <c r="A5792" s="10">
        <v>5731</v>
      </c>
      <c r="B5792" s="1832"/>
      <c r="D5792" s="2" t="str">
        <f t="shared" si="89"/>
        <v>OK</v>
      </c>
    </row>
    <row r="5793" spans="1:5" x14ac:dyDescent="0.2">
      <c r="A5793" s="10">
        <v>5732</v>
      </c>
      <c r="B5793" s="1832"/>
      <c r="D5793" s="2" t="str">
        <f t="shared" si="89"/>
        <v>OK</v>
      </c>
    </row>
    <row r="5794" spans="1:5" x14ac:dyDescent="0.2">
      <c r="A5794" s="10">
        <v>5733</v>
      </c>
      <c r="B5794" s="1832"/>
      <c r="D5794" s="2" t="str">
        <f t="shared" si="89"/>
        <v>OK</v>
      </c>
    </row>
    <row r="5795" spans="1:5" x14ac:dyDescent="0.2">
      <c r="A5795" s="10">
        <v>5734</v>
      </c>
      <c r="B5795" s="1832"/>
      <c r="D5795" s="2" t="str">
        <f t="shared" si="89"/>
        <v>OK</v>
      </c>
    </row>
    <row r="5796" spans="1:5" x14ac:dyDescent="0.2">
      <c r="A5796" s="10">
        <v>5735</v>
      </c>
      <c r="B5796" s="1832"/>
      <c r="D5796" s="2" t="str">
        <f t="shared" si="89"/>
        <v>OK</v>
      </c>
    </row>
    <row r="5797" spans="1:5" x14ac:dyDescent="0.2">
      <c r="A5797" s="10">
        <v>5736</v>
      </c>
      <c r="B5797" s="1832"/>
      <c r="D5797" s="2" t="str">
        <f t="shared" si="89"/>
        <v>OK</v>
      </c>
      <c r="E5797" s="4" t="s">
        <v>1899</v>
      </c>
    </row>
    <row r="5798" spans="1:5" x14ac:dyDescent="0.2">
      <c r="A5798" s="5">
        <v>5737</v>
      </c>
      <c r="B5798" s="1832">
        <f>'Revenues 9-14'!G202</f>
        <v>0</v>
      </c>
      <c r="D5798" s="2" t="str">
        <f t="shared" si="89"/>
        <v>Error?</v>
      </c>
    </row>
    <row r="5799" spans="1:5" x14ac:dyDescent="0.2">
      <c r="A5799" s="5">
        <v>5738</v>
      </c>
      <c r="B5799" s="1832">
        <f>'Revenues 9-14'!G206</f>
        <v>0</v>
      </c>
      <c r="D5799" s="2" t="str">
        <f t="shared" si="89"/>
        <v>Error?</v>
      </c>
    </row>
    <row r="5800" spans="1:5" x14ac:dyDescent="0.2">
      <c r="A5800" s="10">
        <v>5739</v>
      </c>
      <c r="B5800" s="1832"/>
      <c r="D5800" s="2" t="str">
        <f t="shared" si="89"/>
        <v>OK</v>
      </c>
    </row>
    <row r="5801" spans="1:5" x14ac:dyDescent="0.2">
      <c r="A5801" s="10">
        <v>5740</v>
      </c>
      <c r="B5801" s="1832"/>
      <c r="D5801" s="2" t="str">
        <f t="shared" si="89"/>
        <v>OK</v>
      </c>
    </row>
    <row r="5802" spans="1:5" x14ac:dyDescent="0.2">
      <c r="A5802" s="10">
        <v>5741</v>
      </c>
      <c r="B5802" s="1832"/>
      <c r="D5802" s="2" t="str">
        <f t="shared" si="89"/>
        <v>OK</v>
      </c>
    </row>
    <row r="5803" spans="1:5" x14ac:dyDescent="0.2">
      <c r="A5803" s="5">
        <v>5742</v>
      </c>
      <c r="B5803" s="1832">
        <f>'Revenues 9-14'!G204</f>
        <v>0</v>
      </c>
      <c r="C5803" s="2" t="s">
        <v>569</v>
      </c>
      <c r="D5803" s="2" t="str">
        <f t="shared" si="89"/>
        <v>Error?</v>
      </c>
    </row>
    <row r="5804" spans="1:5" x14ac:dyDescent="0.2">
      <c r="A5804" s="10">
        <v>5743</v>
      </c>
      <c r="B5804" s="1832"/>
      <c r="D5804" s="2" t="str">
        <f t="shared" si="89"/>
        <v>OK</v>
      </c>
    </row>
    <row r="5805" spans="1:5" x14ac:dyDescent="0.2">
      <c r="A5805" s="10">
        <v>5744</v>
      </c>
      <c r="B5805" s="1832"/>
      <c r="D5805" s="2" t="str">
        <f t="shared" si="89"/>
        <v>OK</v>
      </c>
    </row>
    <row r="5806" spans="1:5" x14ac:dyDescent="0.2">
      <c r="A5806" s="10">
        <v>5745</v>
      </c>
      <c r="B5806" s="1832"/>
      <c r="D5806" s="2" t="str">
        <f t="shared" si="89"/>
        <v>OK</v>
      </c>
    </row>
    <row r="5807" spans="1:5" x14ac:dyDescent="0.2">
      <c r="A5807" s="10">
        <v>5746</v>
      </c>
      <c r="B5807" s="1832"/>
      <c r="D5807" s="2" t="str">
        <f t="shared" si="89"/>
        <v>OK</v>
      </c>
    </row>
    <row r="5808" spans="1:5" x14ac:dyDescent="0.2">
      <c r="A5808" s="10">
        <v>5747</v>
      </c>
      <c r="B5808" s="1832"/>
      <c r="D5808" s="2" t="str">
        <f t="shared" si="89"/>
        <v>OK</v>
      </c>
    </row>
    <row r="5809" spans="1:4" x14ac:dyDescent="0.2">
      <c r="A5809" s="10">
        <v>5748</v>
      </c>
      <c r="B5809" s="1832"/>
      <c r="D5809" s="2" t="str">
        <f t="shared" si="89"/>
        <v>OK</v>
      </c>
    </row>
    <row r="5810" spans="1:4" x14ac:dyDescent="0.2">
      <c r="A5810" s="10">
        <v>5749</v>
      </c>
      <c r="B5810" s="1832"/>
      <c r="D5810" s="2" t="str">
        <f t="shared" si="89"/>
        <v>OK</v>
      </c>
    </row>
    <row r="5811" spans="1:4" x14ac:dyDescent="0.2">
      <c r="A5811" s="10">
        <v>5750</v>
      </c>
      <c r="B5811" s="1832"/>
      <c r="D5811" s="2" t="str">
        <f t="shared" si="89"/>
        <v>OK</v>
      </c>
    </row>
    <row r="5812" spans="1:4" x14ac:dyDescent="0.2">
      <c r="A5812" s="10">
        <v>5751</v>
      </c>
      <c r="B5812" s="1832"/>
      <c r="D5812" s="2" t="str">
        <f t="shared" si="89"/>
        <v>OK</v>
      </c>
    </row>
    <row r="5813" spans="1:4" x14ac:dyDescent="0.2">
      <c r="A5813" s="10">
        <v>5752</v>
      </c>
      <c r="B5813" s="1832"/>
      <c r="D5813" s="2" t="str">
        <f t="shared" si="89"/>
        <v>OK</v>
      </c>
    </row>
    <row r="5814" spans="1:4" x14ac:dyDescent="0.2">
      <c r="A5814" s="10">
        <v>5753</v>
      </c>
      <c r="B5814" s="1832"/>
      <c r="D5814" s="2" t="str">
        <f t="shared" si="89"/>
        <v>OK</v>
      </c>
    </row>
    <row r="5815" spans="1:4" x14ac:dyDescent="0.2">
      <c r="A5815" s="10">
        <v>5754</v>
      </c>
      <c r="B5815" s="1832"/>
      <c r="D5815" s="2" t="str">
        <f t="shared" si="89"/>
        <v>OK</v>
      </c>
    </row>
    <row r="5816" spans="1:4" x14ac:dyDescent="0.2">
      <c r="A5816" s="10">
        <v>5755</v>
      </c>
      <c r="B5816" s="1832"/>
      <c r="D5816" s="2" t="str">
        <f t="shared" si="89"/>
        <v>OK</v>
      </c>
    </row>
    <row r="5817" spans="1:4" x14ac:dyDescent="0.2">
      <c r="A5817" s="5">
        <v>5756</v>
      </c>
      <c r="B5817" s="1832">
        <f>'Revenues 9-14'!G211</f>
        <v>0</v>
      </c>
      <c r="D5817" s="2" t="str">
        <f t="shared" si="89"/>
        <v>Error?</v>
      </c>
    </row>
    <row r="5818" spans="1:4" x14ac:dyDescent="0.2">
      <c r="A5818" s="5">
        <v>5757</v>
      </c>
      <c r="B5818" s="1832">
        <f>'Revenues 9-14'!G212</f>
        <v>0</v>
      </c>
      <c r="D5818" s="2" t="str">
        <f t="shared" si="89"/>
        <v>Error?</v>
      </c>
    </row>
    <row r="5819" spans="1:4" x14ac:dyDescent="0.2">
      <c r="A5819" s="10">
        <v>5758</v>
      </c>
      <c r="B5819" s="1832"/>
      <c r="D5819" s="2" t="str">
        <f t="shared" si="89"/>
        <v>OK</v>
      </c>
    </row>
    <row r="5820" spans="1:4" x14ac:dyDescent="0.2">
      <c r="A5820" s="10">
        <v>5759</v>
      </c>
      <c r="B5820" s="1832"/>
      <c r="D5820" s="2" t="str">
        <f t="shared" si="89"/>
        <v>OK</v>
      </c>
    </row>
    <row r="5821" spans="1:4" x14ac:dyDescent="0.2">
      <c r="A5821" s="5">
        <v>5760</v>
      </c>
      <c r="B5821" s="1832">
        <f>'Revenues 9-14'!G213</f>
        <v>0</v>
      </c>
      <c r="D5821" s="2" t="str">
        <f t="shared" si="89"/>
        <v>Error?</v>
      </c>
    </row>
    <row r="5822" spans="1:4" x14ac:dyDescent="0.2">
      <c r="A5822" s="5">
        <v>5761</v>
      </c>
      <c r="B5822" s="1832">
        <f>'Revenues 9-14'!G214</f>
        <v>0</v>
      </c>
      <c r="D5822" s="2" t="str">
        <f t="shared" si="89"/>
        <v>Error?</v>
      </c>
    </row>
    <row r="5823" spans="1:4" x14ac:dyDescent="0.2">
      <c r="A5823" s="5">
        <v>5762</v>
      </c>
      <c r="B5823" s="1832">
        <f>'Revenues 9-14'!G215</f>
        <v>0</v>
      </c>
      <c r="D5823" s="2" t="str">
        <f t="shared" ref="D5823:D5886" si="90">IF(ISBLANK(B5823),"OK",IF(A5823-B5823=0,"OK","Error?"))</f>
        <v>Error?</v>
      </c>
    </row>
    <row r="5824" spans="1:4" x14ac:dyDescent="0.2">
      <c r="A5824" s="10">
        <v>5763</v>
      </c>
      <c r="B5824" s="1832"/>
      <c r="D5824" s="2" t="str">
        <f t="shared" si="90"/>
        <v>OK</v>
      </c>
    </row>
    <row r="5825" spans="1:4" x14ac:dyDescent="0.2">
      <c r="A5825" s="10">
        <v>5764</v>
      </c>
      <c r="B5825" s="1832"/>
      <c r="D5825" s="2" t="str">
        <f t="shared" si="90"/>
        <v>OK</v>
      </c>
    </row>
    <row r="5826" spans="1:4" x14ac:dyDescent="0.2">
      <c r="A5826" s="10">
        <v>5765</v>
      </c>
      <c r="B5826" s="1832"/>
      <c r="D5826" s="2" t="str">
        <f t="shared" si="90"/>
        <v>OK</v>
      </c>
    </row>
    <row r="5827" spans="1:4" x14ac:dyDescent="0.2">
      <c r="A5827" s="10">
        <v>5766</v>
      </c>
      <c r="B5827" s="1832"/>
      <c r="D5827" s="2" t="str">
        <f t="shared" si="90"/>
        <v>OK</v>
      </c>
    </row>
    <row r="5828" spans="1:4" x14ac:dyDescent="0.2">
      <c r="A5828" s="10">
        <v>5767</v>
      </c>
      <c r="B5828" s="1832"/>
      <c r="D5828" s="2" t="str">
        <f t="shared" si="90"/>
        <v>OK</v>
      </c>
    </row>
    <row r="5829" spans="1:4" x14ac:dyDescent="0.2">
      <c r="A5829" s="5">
        <v>5768</v>
      </c>
      <c r="B5829" s="1832">
        <f>'Revenues 9-14'!G217</f>
        <v>0</v>
      </c>
      <c r="C5829" s="2" t="s">
        <v>569</v>
      </c>
      <c r="D5829" s="2" t="str">
        <f t="shared" si="90"/>
        <v>Error?</v>
      </c>
    </row>
    <row r="5830" spans="1:4" x14ac:dyDescent="0.2">
      <c r="A5830" s="10">
        <v>5769</v>
      </c>
      <c r="B5830" s="1832"/>
      <c r="D5830" s="2" t="str">
        <f t="shared" si="90"/>
        <v>OK</v>
      </c>
    </row>
    <row r="5831" spans="1:4" x14ac:dyDescent="0.2">
      <c r="A5831" s="10">
        <v>5770</v>
      </c>
      <c r="B5831" s="1832"/>
      <c r="D5831" s="2" t="str">
        <f t="shared" si="90"/>
        <v>OK</v>
      </c>
    </row>
    <row r="5832" spans="1:4" x14ac:dyDescent="0.2">
      <c r="A5832" s="10">
        <v>5771</v>
      </c>
      <c r="B5832" s="1832"/>
      <c r="D5832" s="2" t="str">
        <f t="shared" si="90"/>
        <v>OK</v>
      </c>
    </row>
    <row r="5833" spans="1:4" x14ac:dyDescent="0.2">
      <c r="A5833" s="10">
        <v>5772</v>
      </c>
      <c r="B5833" s="1832"/>
      <c r="D5833" s="2" t="str">
        <f t="shared" si="90"/>
        <v>OK</v>
      </c>
    </row>
    <row r="5834" spans="1:4" x14ac:dyDescent="0.2">
      <c r="A5834" s="10">
        <v>5773</v>
      </c>
      <c r="B5834" s="1832"/>
      <c r="D5834" s="2" t="str">
        <f t="shared" si="90"/>
        <v>OK</v>
      </c>
    </row>
    <row r="5835" spans="1:4" x14ac:dyDescent="0.2">
      <c r="A5835" s="10">
        <v>5774</v>
      </c>
      <c r="B5835" s="1832"/>
      <c r="D5835" s="2" t="str">
        <f t="shared" si="90"/>
        <v>OK</v>
      </c>
    </row>
    <row r="5836" spans="1:4" x14ac:dyDescent="0.2">
      <c r="A5836" s="10">
        <v>5775</v>
      </c>
      <c r="B5836" s="1832"/>
      <c r="D5836" s="2" t="str">
        <f t="shared" si="90"/>
        <v>OK</v>
      </c>
    </row>
    <row r="5837" spans="1:4" x14ac:dyDescent="0.2">
      <c r="A5837" s="10">
        <v>5776</v>
      </c>
      <c r="B5837" s="1832"/>
      <c r="D5837" s="2" t="str">
        <f t="shared" si="90"/>
        <v>OK</v>
      </c>
    </row>
    <row r="5838" spans="1:4" x14ac:dyDescent="0.2">
      <c r="A5838" s="10">
        <v>5777</v>
      </c>
      <c r="B5838" s="1832"/>
      <c r="D5838" s="2" t="str">
        <f t="shared" si="90"/>
        <v>OK</v>
      </c>
    </row>
    <row r="5839" spans="1:4" x14ac:dyDescent="0.2">
      <c r="A5839" s="10">
        <v>5778</v>
      </c>
      <c r="B5839" s="1832"/>
      <c r="D5839" s="2" t="str">
        <f t="shared" si="90"/>
        <v>OK</v>
      </c>
    </row>
    <row r="5840" spans="1:4" x14ac:dyDescent="0.2">
      <c r="A5840" s="10">
        <v>5779</v>
      </c>
      <c r="B5840" s="1832"/>
      <c r="D5840" s="2" t="str">
        <f t="shared" si="90"/>
        <v>OK</v>
      </c>
    </row>
    <row r="5841" spans="1:5" x14ac:dyDescent="0.2">
      <c r="A5841" s="10">
        <v>5780</v>
      </c>
      <c r="B5841" s="1832"/>
      <c r="D5841" s="2" t="str">
        <f t="shared" si="90"/>
        <v>OK</v>
      </c>
    </row>
    <row r="5842" spans="1:5" x14ac:dyDescent="0.2">
      <c r="A5842" s="10">
        <v>5781</v>
      </c>
      <c r="B5842" s="1832"/>
      <c r="D5842" s="2" t="str">
        <f t="shared" si="90"/>
        <v>OK</v>
      </c>
    </row>
    <row r="5843" spans="1:5" x14ac:dyDescent="0.2">
      <c r="A5843" s="10">
        <v>5782</v>
      </c>
      <c r="B5843" s="1832"/>
      <c r="D5843" s="2" t="str">
        <f t="shared" si="90"/>
        <v>OK</v>
      </c>
    </row>
    <row r="5844" spans="1:5" x14ac:dyDescent="0.2">
      <c r="A5844" s="5">
        <v>5783</v>
      </c>
      <c r="B5844" s="1832">
        <f>'Revenues 9-14'!G219</f>
        <v>0</v>
      </c>
      <c r="D5844" s="2" t="str">
        <f t="shared" si="90"/>
        <v>Error?</v>
      </c>
    </row>
    <row r="5845" spans="1:5" x14ac:dyDescent="0.2">
      <c r="A5845" s="10">
        <v>5784</v>
      </c>
      <c r="B5845" s="1832"/>
      <c r="D5845" s="2" t="str">
        <f t="shared" si="90"/>
        <v>OK</v>
      </c>
    </row>
    <row r="5846" spans="1:5" x14ac:dyDescent="0.2">
      <c r="A5846" s="10">
        <v>5785</v>
      </c>
      <c r="B5846" s="1832"/>
      <c r="D5846" s="2" t="str">
        <f t="shared" si="90"/>
        <v>OK</v>
      </c>
    </row>
    <row r="5847" spans="1:5" x14ac:dyDescent="0.2">
      <c r="A5847" s="5">
        <v>5786</v>
      </c>
      <c r="B5847" s="1832">
        <f>'Revenues 9-14'!G221</f>
        <v>0</v>
      </c>
      <c r="C5847" s="2" t="s">
        <v>569</v>
      </c>
      <c r="D5847" s="2" t="str">
        <f t="shared" si="90"/>
        <v>Error?</v>
      </c>
    </row>
    <row r="5848" spans="1:5" x14ac:dyDescent="0.2">
      <c r="A5848" s="10">
        <v>5787</v>
      </c>
      <c r="B5848" s="1832"/>
      <c r="D5848" s="2" t="str">
        <f t="shared" si="90"/>
        <v>OK</v>
      </c>
    </row>
    <row r="5849" spans="1:5" x14ac:dyDescent="0.2">
      <c r="A5849" s="10">
        <v>5788</v>
      </c>
      <c r="B5849" s="1832"/>
      <c r="D5849" s="2" t="str">
        <f t="shared" si="90"/>
        <v>OK</v>
      </c>
    </row>
    <row r="5850" spans="1:5" x14ac:dyDescent="0.2">
      <c r="A5850" s="10">
        <v>5789</v>
      </c>
      <c r="B5850" s="1832"/>
      <c r="D5850" s="2" t="str">
        <f t="shared" si="90"/>
        <v>OK</v>
      </c>
    </row>
    <row r="5851" spans="1:5" x14ac:dyDescent="0.2">
      <c r="A5851" s="10">
        <v>5790</v>
      </c>
      <c r="B5851" s="1832"/>
      <c r="D5851" s="2" t="str">
        <f t="shared" si="90"/>
        <v>OK</v>
      </c>
    </row>
    <row r="5852" spans="1:5" x14ac:dyDescent="0.2">
      <c r="A5852" s="10">
        <v>5791</v>
      </c>
      <c r="B5852" s="1832"/>
      <c r="D5852" s="2" t="str">
        <f t="shared" si="90"/>
        <v>OK</v>
      </c>
    </row>
    <row r="5853" spans="1:5" x14ac:dyDescent="0.2">
      <c r="A5853" s="5">
        <v>5792</v>
      </c>
      <c r="B5853" s="1832">
        <f>'Revenues 9-14'!G222</f>
        <v>0</v>
      </c>
      <c r="D5853" s="2" t="str">
        <f t="shared" si="90"/>
        <v>Error?</v>
      </c>
    </row>
    <row r="5854" spans="1:5" x14ac:dyDescent="0.2">
      <c r="A5854" s="10">
        <v>5793</v>
      </c>
      <c r="B5854" s="1832"/>
      <c r="D5854" s="2" t="str">
        <f t="shared" si="90"/>
        <v>OK</v>
      </c>
    </row>
    <row r="5855" spans="1:5" x14ac:dyDescent="0.2">
      <c r="A5855" s="5">
        <v>5794</v>
      </c>
      <c r="B5855" s="1832">
        <f>'Revenues 9-14'!G255</f>
        <v>0</v>
      </c>
      <c r="D5855" s="2" t="str">
        <f t="shared" si="90"/>
        <v>Error?</v>
      </c>
    </row>
    <row r="5856" spans="1:5" x14ac:dyDescent="0.2">
      <c r="A5856" s="10">
        <v>5795</v>
      </c>
      <c r="B5856" s="1832"/>
      <c r="D5856" s="2" t="str">
        <f t="shared" si="90"/>
        <v>OK</v>
      </c>
      <c r="E5856" s="4" t="s">
        <v>1899</v>
      </c>
    </row>
    <row r="5857" spans="1:4" x14ac:dyDescent="0.2">
      <c r="A5857" s="10">
        <v>5796</v>
      </c>
      <c r="B5857" s="1832"/>
      <c r="D5857" s="2" t="str">
        <f t="shared" si="90"/>
        <v>OK</v>
      </c>
    </row>
    <row r="5858" spans="1:4" x14ac:dyDescent="0.2">
      <c r="A5858" s="5">
        <v>5797</v>
      </c>
      <c r="B5858" s="1832">
        <f>'Revenues 9-14'!G257</f>
        <v>0</v>
      </c>
      <c r="D5858" s="2" t="str">
        <f t="shared" si="90"/>
        <v>Error?</v>
      </c>
    </row>
    <row r="5859" spans="1:4" x14ac:dyDescent="0.2">
      <c r="A5859" s="10">
        <v>5798</v>
      </c>
      <c r="B5859" s="1832"/>
      <c r="D5859" s="2" t="str">
        <f t="shared" si="90"/>
        <v>OK</v>
      </c>
    </row>
    <row r="5860" spans="1:4" x14ac:dyDescent="0.2">
      <c r="A5860" s="5">
        <v>5799</v>
      </c>
      <c r="B5860" s="1832">
        <f>'Revenues 9-14'!G258</f>
        <v>0</v>
      </c>
      <c r="D5860" s="2" t="str">
        <f t="shared" si="90"/>
        <v>Error?</v>
      </c>
    </row>
    <row r="5861" spans="1:4" x14ac:dyDescent="0.2">
      <c r="A5861" s="10">
        <v>5800</v>
      </c>
      <c r="B5861" s="1832"/>
      <c r="D5861" s="2" t="str">
        <f t="shared" si="90"/>
        <v>OK</v>
      </c>
    </row>
    <row r="5862" spans="1:4" x14ac:dyDescent="0.2">
      <c r="A5862" s="10">
        <v>5801</v>
      </c>
      <c r="B5862" s="1832"/>
      <c r="D5862" s="2" t="str">
        <f t="shared" si="90"/>
        <v>OK</v>
      </c>
    </row>
    <row r="5863" spans="1:4" x14ac:dyDescent="0.2">
      <c r="A5863" s="5">
        <v>5802</v>
      </c>
      <c r="B5863" s="1832">
        <f>'Revenues 9-14'!G266</f>
        <v>0</v>
      </c>
      <c r="C5863" s="2" t="s">
        <v>569</v>
      </c>
      <c r="D5863" s="2" t="str">
        <f t="shared" si="90"/>
        <v>Error?</v>
      </c>
    </row>
    <row r="5864" spans="1:4" x14ac:dyDescent="0.2">
      <c r="A5864" s="10">
        <v>5803</v>
      </c>
      <c r="B5864" s="1832"/>
      <c r="D5864" s="2" t="str">
        <f t="shared" si="90"/>
        <v>OK</v>
      </c>
    </row>
    <row r="5865" spans="1:4" x14ac:dyDescent="0.2">
      <c r="A5865" s="10">
        <v>5804</v>
      </c>
      <c r="B5865" s="1832"/>
      <c r="D5865" s="2" t="str">
        <f t="shared" si="90"/>
        <v>OK</v>
      </c>
    </row>
    <row r="5866" spans="1:4" x14ac:dyDescent="0.2">
      <c r="A5866" s="10">
        <v>5805</v>
      </c>
      <c r="B5866" s="1832"/>
      <c r="D5866" s="2" t="str">
        <f t="shared" si="90"/>
        <v>OK</v>
      </c>
    </row>
    <row r="5867" spans="1:4" x14ac:dyDescent="0.2">
      <c r="A5867" s="10">
        <v>5806</v>
      </c>
      <c r="B5867" s="1832"/>
      <c r="D5867" s="2" t="str">
        <f t="shared" si="90"/>
        <v>OK</v>
      </c>
    </row>
    <row r="5868" spans="1:4" x14ac:dyDescent="0.2">
      <c r="A5868" s="10">
        <v>5807</v>
      </c>
      <c r="B5868" s="1832"/>
      <c r="D5868" s="2" t="str">
        <f t="shared" si="90"/>
        <v>OK</v>
      </c>
    </row>
    <row r="5869" spans="1:4" x14ac:dyDescent="0.2">
      <c r="A5869" s="5">
        <v>5808</v>
      </c>
      <c r="B5869" s="1832">
        <f>'Revenues 9-14'!G267</f>
        <v>0</v>
      </c>
      <c r="C5869" s="2" t="s">
        <v>569</v>
      </c>
      <c r="D5869" s="2" t="str">
        <f t="shared" si="90"/>
        <v>Error?</v>
      </c>
    </row>
    <row r="5870" spans="1:4" x14ac:dyDescent="0.2">
      <c r="A5870" s="5">
        <v>5809</v>
      </c>
      <c r="B5870" s="1832">
        <f>'Revenues 9-14'!G268</f>
        <v>236934</v>
      </c>
      <c r="C5870" s="2" t="s">
        <v>569</v>
      </c>
      <c r="D5870" s="2" t="str">
        <f t="shared" si="90"/>
        <v>Error?</v>
      </c>
    </row>
    <row r="5871" spans="1:4" x14ac:dyDescent="0.2">
      <c r="A5871" s="5">
        <v>5810</v>
      </c>
      <c r="B5871" s="1832">
        <f>'Revenues 9-14'!H5</f>
        <v>0</v>
      </c>
      <c r="D5871" s="2" t="str">
        <f t="shared" si="90"/>
        <v>Error?</v>
      </c>
    </row>
    <row r="5872" spans="1:4" x14ac:dyDescent="0.2">
      <c r="A5872" s="5">
        <v>5811</v>
      </c>
      <c r="B5872" s="1832">
        <f>'Revenues 9-14'!H11</f>
        <v>0</v>
      </c>
      <c r="D5872" s="2" t="str">
        <f t="shared" si="90"/>
        <v>Error?</v>
      </c>
    </row>
    <row r="5873" spans="1:4" x14ac:dyDescent="0.2">
      <c r="A5873" s="5">
        <v>5812</v>
      </c>
      <c r="B5873" s="1832">
        <f>'Revenues 9-14'!H12</f>
        <v>0</v>
      </c>
      <c r="C5873" s="2" t="s">
        <v>569</v>
      </c>
      <c r="D5873" s="2" t="str">
        <f t="shared" si="90"/>
        <v>Error?</v>
      </c>
    </row>
    <row r="5874" spans="1:4" x14ac:dyDescent="0.2">
      <c r="A5874" s="5">
        <v>5813</v>
      </c>
      <c r="B5874" s="1832">
        <f>'Revenues 9-14'!H14</f>
        <v>0</v>
      </c>
      <c r="D5874" s="2" t="str">
        <f t="shared" si="90"/>
        <v>Error?</v>
      </c>
    </row>
    <row r="5875" spans="1:4" x14ac:dyDescent="0.2">
      <c r="A5875" s="5">
        <v>5814</v>
      </c>
      <c r="B5875" s="1832">
        <f>'Revenues 9-14'!H15</f>
        <v>0</v>
      </c>
      <c r="D5875" s="2" t="str">
        <f t="shared" si="90"/>
        <v>Error?</v>
      </c>
    </row>
    <row r="5876" spans="1:4" x14ac:dyDescent="0.2">
      <c r="A5876" s="5">
        <v>5815</v>
      </c>
      <c r="B5876" s="1832">
        <f>'Revenues 9-14'!H16</f>
        <v>0</v>
      </c>
      <c r="D5876" s="2" t="str">
        <f t="shared" si="90"/>
        <v>Error?</v>
      </c>
    </row>
    <row r="5877" spans="1:4" x14ac:dyDescent="0.2">
      <c r="A5877" s="5">
        <v>5816</v>
      </c>
      <c r="B5877" s="1832">
        <f>'Revenues 9-14'!H17</f>
        <v>0</v>
      </c>
      <c r="D5877" s="2" t="str">
        <f t="shared" si="90"/>
        <v>Error?</v>
      </c>
    </row>
    <row r="5878" spans="1:4" x14ac:dyDescent="0.2">
      <c r="A5878" s="5">
        <v>5817</v>
      </c>
      <c r="B5878" s="1832">
        <f>'Revenues 9-14'!H18</f>
        <v>0</v>
      </c>
      <c r="C5878" s="2" t="s">
        <v>569</v>
      </c>
      <c r="D5878" s="2" t="str">
        <f t="shared" si="90"/>
        <v>Error?</v>
      </c>
    </row>
    <row r="5879" spans="1:4" x14ac:dyDescent="0.2">
      <c r="A5879" s="5">
        <v>5818</v>
      </c>
      <c r="B5879" s="1832">
        <f>'Revenues 9-14'!H65</f>
        <v>846</v>
      </c>
      <c r="D5879" s="2" t="str">
        <f t="shared" si="90"/>
        <v>Error?</v>
      </c>
    </row>
    <row r="5880" spans="1:4" x14ac:dyDescent="0.2">
      <c r="A5880" s="5">
        <v>5819</v>
      </c>
      <c r="B5880" s="1832">
        <f>'Revenues 9-14'!H66</f>
        <v>0</v>
      </c>
      <c r="D5880" s="2" t="str">
        <f t="shared" si="90"/>
        <v>Error?</v>
      </c>
    </row>
    <row r="5881" spans="1:4" x14ac:dyDescent="0.2">
      <c r="A5881" s="5">
        <v>5820</v>
      </c>
      <c r="B5881" s="1832">
        <f>'Revenues 9-14'!H67</f>
        <v>846</v>
      </c>
      <c r="C5881" s="2" t="s">
        <v>569</v>
      </c>
      <c r="D5881" s="2" t="str">
        <f t="shared" si="90"/>
        <v>Error?</v>
      </c>
    </row>
    <row r="5882" spans="1:4" x14ac:dyDescent="0.2">
      <c r="A5882" s="5">
        <v>5821</v>
      </c>
      <c r="B5882" s="1832">
        <f>'Revenues 9-14'!H96</f>
        <v>0</v>
      </c>
      <c r="D5882" s="2" t="str">
        <f t="shared" si="90"/>
        <v>Error?</v>
      </c>
    </row>
    <row r="5883" spans="1:4" x14ac:dyDescent="0.2">
      <c r="A5883" s="5">
        <v>5822</v>
      </c>
      <c r="B5883" s="1832">
        <f>'Revenues 9-14'!H99</f>
        <v>0</v>
      </c>
      <c r="D5883" s="2" t="str">
        <f t="shared" si="90"/>
        <v>Error?</v>
      </c>
    </row>
    <row r="5884" spans="1:4" x14ac:dyDescent="0.2">
      <c r="A5884" s="5">
        <v>5823</v>
      </c>
      <c r="B5884" s="1832">
        <f>'Revenues 9-14'!H104</f>
        <v>0</v>
      </c>
      <c r="D5884" s="2" t="str">
        <f t="shared" si="90"/>
        <v>Error?</v>
      </c>
    </row>
    <row r="5885" spans="1:4" x14ac:dyDescent="0.2">
      <c r="A5885" s="5">
        <v>5824</v>
      </c>
      <c r="B5885" s="1832">
        <f>'Revenues 9-14'!H107</f>
        <v>50000</v>
      </c>
      <c r="D5885" s="2" t="str">
        <f t="shared" si="90"/>
        <v>Error?</v>
      </c>
    </row>
    <row r="5886" spans="1:4" x14ac:dyDescent="0.2">
      <c r="A5886" s="5">
        <v>5825</v>
      </c>
      <c r="B5886" s="1832">
        <f>'Revenues 9-14'!H108</f>
        <v>347617</v>
      </c>
      <c r="C5886" s="2" t="s">
        <v>569</v>
      </c>
      <c r="D5886" s="2" t="str">
        <f t="shared" si="90"/>
        <v>Error?</v>
      </c>
    </row>
    <row r="5887" spans="1:4" x14ac:dyDescent="0.2">
      <c r="A5887" s="10">
        <v>5826</v>
      </c>
      <c r="B5887" s="1832"/>
      <c r="D5887" s="2" t="str">
        <f t="shared" ref="D5887:D5950" si="91">IF(ISBLANK(B5887),"OK",IF(A5887-B5887=0,"OK","Error?"))</f>
        <v>OK</v>
      </c>
    </row>
    <row r="5888" spans="1:4" x14ac:dyDescent="0.2">
      <c r="A5888" s="10">
        <v>5827</v>
      </c>
      <c r="B5888" s="1832"/>
      <c r="D5888" s="2" t="str">
        <f t="shared" si="91"/>
        <v>OK</v>
      </c>
    </row>
    <row r="5889" spans="1:4" x14ac:dyDescent="0.2">
      <c r="A5889" s="10">
        <v>5828</v>
      </c>
      <c r="B5889" s="1832"/>
      <c r="D5889" s="2" t="str">
        <f t="shared" si="91"/>
        <v>OK</v>
      </c>
    </row>
    <row r="5890" spans="1:4" x14ac:dyDescent="0.2">
      <c r="A5890" s="10">
        <v>5829</v>
      </c>
      <c r="B5890" s="1832"/>
      <c r="D5890" s="2" t="str">
        <f t="shared" si="91"/>
        <v>OK</v>
      </c>
    </row>
    <row r="5891" spans="1:4" x14ac:dyDescent="0.2">
      <c r="A5891" s="10">
        <v>5830</v>
      </c>
      <c r="B5891" s="1832"/>
      <c r="D5891" s="2" t="str">
        <f t="shared" si="91"/>
        <v>OK</v>
      </c>
    </row>
    <row r="5892" spans="1:4" x14ac:dyDescent="0.2">
      <c r="A5892" s="10">
        <v>5831</v>
      </c>
      <c r="B5892" s="1832"/>
      <c r="D5892" s="2" t="str">
        <f t="shared" si="91"/>
        <v>OK</v>
      </c>
    </row>
    <row r="5893" spans="1:4" x14ac:dyDescent="0.2">
      <c r="A5893" s="5">
        <v>5832</v>
      </c>
      <c r="B5893" s="1832">
        <f>'Revenues 9-14'!H122</f>
        <v>0</v>
      </c>
      <c r="C5893" s="2" t="s">
        <v>569</v>
      </c>
      <c r="D5893" s="2" t="str">
        <f t="shared" si="91"/>
        <v>Error?</v>
      </c>
    </row>
    <row r="5894" spans="1:4" x14ac:dyDescent="0.2">
      <c r="A5894" s="10">
        <v>5833</v>
      </c>
      <c r="B5894" s="1832"/>
      <c r="D5894" s="2" t="str">
        <f t="shared" si="91"/>
        <v>OK</v>
      </c>
    </row>
    <row r="5895" spans="1:4" x14ac:dyDescent="0.2">
      <c r="A5895" s="10">
        <v>5834</v>
      </c>
      <c r="B5895" s="1832"/>
      <c r="D5895" s="2" t="str">
        <f t="shared" si="91"/>
        <v>OK</v>
      </c>
    </row>
    <row r="5896" spans="1:4" x14ac:dyDescent="0.2">
      <c r="A5896" s="10">
        <v>5835</v>
      </c>
      <c r="B5896" s="1832"/>
      <c r="D5896" s="2" t="str">
        <f t="shared" si="91"/>
        <v>OK</v>
      </c>
    </row>
    <row r="5897" spans="1:4" x14ac:dyDescent="0.2">
      <c r="A5897" s="10">
        <v>5836</v>
      </c>
      <c r="B5897" s="1832"/>
      <c r="D5897" s="2" t="str">
        <f t="shared" si="91"/>
        <v>OK</v>
      </c>
    </row>
    <row r="5898" spans="1:4" x14ac:dyDescent="0.2">
      <c r="A5898" s="10">
        <v>5837</v>
      </c>
      <c r="B5898" s="1832"/>
      <c r="D5898" s="2" t="str">
        <f t="shared" si="91"/>
        <v>OK</v>
      </c>
    </row>
    <row r="5899" spans="1:4" x14ac:dyDescent="0.2">
      <c r="A5899" s="5">
        <v>5838</v>
      </c>
      <c r="B5899" s="1832">
        <f>'Revenues 9-14'!H169</f>
        <v>0</v>
      </c>
      <c r="C5899" s="2" t="s">
        <v>569</v>
      </c>
      <c r="D5899" s="2" t="str">
        <f t="shared" si="91"/>
        <v>Error?</v>
      </c>
    </row>
    <row r="5900" spans="1:4" x14ac:dyDescent="0.2">
      <c r="A5900" s="10">
        <v>5839</v>
      </c>
      <c r="B5900" s="1832"/>
      <c r="D5900" s="2" t="str">
        <f t="shared" si="91"/>
        <v>OK</v>
      </c>
    </row>
    <row r="5901" spans="1:4" x14ac:dyDescent="0.2">
      <c r="A5901" s="10">
        <v>5840</v>
      </c>
      <c r="B5901" s="1832"/>
      <c r="D5901" s="2" t="str">
        <f t="shared" si="91"/>
        <v>OK</v>
      </c>
    </row>
    <row r="5902" spans="1:4" x14ac:dyDescent="0.2">
      <c r="A5902" s="10">
        <v>5841</v>
      </c>
      <c r="B5902" s="1832"/>
      <c r="D5902" s="2" t="str">
        <f t="shared" si="91"/>
        <v>OK</v>
      </c>
    </row>
    <row r="5903" spans="1:4" x14ac:dyDescent="0.2">
      <c r="A5903" s="10">
        <v>5842</v>
      </c>
      <c r="B5903" s="1832"/>
      <c r="D5903" s="2" t="str">
        <f t="shared" si="91"/>
        <v>OK</v>
      </c>
    </row>
    <row r="5904" spans="1:4" x14ac:dyDescent="0.2">
      <c r="A5904" s="10">
        <v>5843</v>
      </c>
      <c r="B5904" s="1832"/>
      <c r="D5904" s="2" t="str">
        <f t="shared" si="91"/>
        <v>OK</v>
      </c>
    </row>
    <row r="5905" spans="1:4" x14ac:dyDescent="0.2">
      <c r="A5905" s="10">
        <v>5844</v>
      </c>
      <c r="B5905" s="1832"/>
      <c r="D5905" s="2" t="str">
        <f t="shared" si="91"/>
        <v>OK</v>
      </c>
    </row>
    <row r="5906" spans="1:4" x14ac:dyDescent="0.2">
      <c r="A5906" s="5">
        <v>5845</v>
      </c>
      <c r="B5906" s="1832">
        <f>'Revenues 9-14'!H170</f>
        <v>0</v>
      </c>
      <c r="C5906" s="2" t="s">
        <v>569</v>
      </c>
      <c r="D5906" s="2" t="str">
        <f t="shared" si="91"/>
        <v>Error?</v>
      </c>
    </row>
    <row r="5907" spans="1:4" x14ac:dyDescent="0.2">
      <c r="A5907" s="5">
        <v>5846</v>
      </c>
      <c r="B5907" s="1832">
        <f>'Revenues 9-14'!H178</f>
        <v>0</v>
      </c>
      <c r="D5907" s="2" t="str">
        <f t="shared" si="91"/>
        <v>Error?</v>
      </c>
    </row>
    <row r="5908" spans="1:4" x14ac:dyDescent="0.2">
      <c r="A5908" s="5">
        <v>5847</v>
      </c>
      <c r="B5908" s="1832">
        <f>'Revenues 9-14'!H181</f>
        <v>0</v>
      </c>
      <c r="C5908" s="2" t="s">
        <v>569</v>
      </c>
      <c r="D5908" s="2" t="str">
        <f t="shared" si="91"/>
        <v>Error?</v>
      </c>
    </row>
    <row r="5909" spans="1:4" x14ac:dyDescent="0.2">
      <c r="A5909" s="10">
        <v>5848</v>
      </c>
      <c r="B5909" s="1832"/>
      <c r="D5909" s="2" t="str">
        <f t="shared" si="91"/>
        <v>OK</v>
      </c>
    </row>
    <row r="5910" spans="1:4" x14ac:dyDescent="0.2">
      <c r="A5910" s="10">
        <v>5849</v>
      </c>
      <c r="B5910" s="1832"/>
      <c r="D5910" s="2" t="str">
        <f t="shared" si="91"/>
        <v>OK</v>
      </c>
    </row>
    <row r="5911" spans="1:4" x14ac:dyDescent="0.2">
      <c r="A5911" s="10">
        <v>5850</v>
      </c>
      <c r="B5911" s="1832"/>
      <c r="D5911" s="2" t="str">
        <f t="shared" si="91"/>
        <v>OK</v>
      </c>
    </row>
    <row r="5912" spans="1:4" x14ac:dyDescent="0.2">
      <c r="A5912" s="10">
        <v>5851</v>
      </c>
      <c r="B5912" s="1832"/>
      <c r="D5912" s="2" t="str">
        <f t="shared" si="91"/>
        <v>OK</v>
      </c>
    </row>
    <row r="5913" spans="1:4" x14ac:dyDescent="0.2">
      <c r="A5913" s="10">
        <v>5852</v>
      </c>
      <c r="B5913" s="1832"/>
      <c r="D5913" s="2" t="str">
        <f t="shared" si="91"/>
        <v>OK</v>
      </c>
    </row>
    <row r="5914" spans="1:4" x14ac:dyDescent="0.2">
      <c r="A5914" s="5">
        <v>5853</v>
      </c>
      <c r="B5914" s="1832">
        <f>'Revenues 9-14'!H267</f>
        <v>0</v>
      </c>
      <c r="C5914" s="2" t="s">
        <v>569</v>
      </c>
      <c r="D5914" s="2" t="str">
        <f t="shared" si="91"/>
        <v>Error?</v>
      </c>
    </row>
    <row r="5915" spans="1:4" x14ac:dyDescent="0.2">
      <c r="A5915" s="5">
        <v>5854</v>
      </c>
      <c r="B5915" s="1832">
        <f>'Revenues 9-14'!H268</f>
        <v>348463</v>
      </c>
      <c r="C5915" s="2" t="s">
        <v>569</v>
      </c>
      <c r="D5915" s="2" t="str">
        <f t="shared" si="91"/>
        <v>Error?</v>
      </c>
    </row>
    <row r="5916" spans="1:4" x14ac:dyDescent="0.2">
      <c r="A5916" s="5">
        <v>5855</v>
      </c>
      <c r="B5916" s="1832">
        <f>'Revenues 9-14'!I5</f>
        <v>7516</v>
      </c>
      <c r="D5916" s="2" t="str">
        <f t="shared" si="91"/>
        <v>Error?</v>
      </c>
    </row>
    <row r="5917" spans="1:4" x14ac:dyDescent="0.2">
      <c r="A5917" s="5">
        <v>5856</v>
      </c>
      <c r="B5917" s="1832">
        <f>'Revenues 9-14'!I11</f>
        <v>0</v>
      </c>
      <c r="D5917" s="2" t="str">
        <f t="shared" si="91"/>
        <v>Error?</v>
      </c>
    </row>
    <row r="5918" spans="1:4" x14ac:dyDescent="0.2">
      <c r="A5918" s="5">
        <v>5857</v>
      </c>
      <c r="B5918" s="1832">
        <f>'Revenues 9-14'!I12</f>
        <v>7516</v>
      </c>
      <c r="C5918" s="2" t="s">
        <v>569</v>
      </c>
      <c r="D5918" s="2" t="str">
        <f t="shared" si="91"/>
        <v>Error?</v>
      </c>
    </row>
    <row r="5919" spans="1:4" x14ac:dyDescent="0.2">
      <c r="A5919" s="5">
        <v>5858</v>
      </c>
      <c r="B5919" s="1832">
        <f>'Revenues 9-14'!I14</f>
        <v>0</v>
      </c>
      <c r="D5919" s="2" t="str">
        <f t="shared" si="91"/>
        <v>Error?</v>
      </c>
    </row>
    <row r="5920" spans="1:4" x14ac:dyDescent="0.2">
      <c r="A5920" s="5">
        <v>5859</v>
      </c>
      <c r="B5920" s="1832">
        <f>'Revenues 9-14'!I15</f>
        <v>0</v>
      </c>
      <c r="D5920" s="2" t="str">
        <f t="shared" si="91"/>
        <v>Error?</v>
      </c>
    </row>
    <row r="5921" spans="1:4" x14ac:dyDescent="0.2">
      <c r="A5921" s="5">
        <v>5860</v>
      </c>
      <c r="B5921" s="1832">
        <f>'Revenues 9-14'!I16</f>
        <v>0</v>
      </c>
      <c r="D5921" s="2" t="str">
        <f t="shared" si="91"/>
        <v>Error?</v>
      </c>
    </row>
    <row r="5922" spans="1:4" x14ac:dyDescent="0.2">
      <c r="A5922" s="5">
        <v>5861</v>
      </c>
      <c r="B5922" s="1832">
        <f>'Revenues 9-14'!I17</f>
        <v>0</v>
      </c>
      <c r="D5922" s="2" t="str">
        <f t="shared" si="91"/>
        <v>Error?</v>
      </c>
    </row>
    <row r="5923" spans="1:4" x14ac:dyDescent="0.2">
      <c r="A5923" s="5">
        <v>5862</v>
      </c>
      <c r="B5923" s="1832">
        <f>'Revenues 9-14'!I18</f>
        <v>0</v>
      </c>
      <c r="C5923" s="2" t="s">
        <v>569</v>
      </c>
      <c r="D5923" s="2" t="str">
        <f t="shared" si="91"/>
        <v>Error?</v>
      </c>
    </row>
    <row r="5924" spans="1:4" x14ac:dyDescent="0.2">
      <c r="A5924" s="5">
        <v>5863</v>
      </c>
      <c r="B5924" s="1832">
        <f>'Revenues 9-14'!I65</f>
        <v>14746</v>
      </c>
      <c r="D5924" s="2" t="str">
        <f t="shared" si="91"/>
        <v>Error?</v>
      </c>
    </row>
    <row r="5925" spans="1:4" x14ac:dyDescent="0.2">
      <c r="A5925" s="5">
        <v>5864</v>
      </c>
      <c r="B5925" s="1832">
        <f>'Revenues 9-14'!I66</f>
        <v>0</v>
      </c>
      <c r="D5925" s="2" t="str">
        <f t="shared" si="91"/>
        <v>Error?</v>
      </c>
    </row>
    <row r="5926" spans="1:4" x14ac:dyDescent="0.2">
      <c r="A5926" s="5">
        <v>5865</v>
      </c>
      <c r="B5926" s="1832">
        <f>'Revenues 9-14'!I67</f>
        <v>14746</v>
      </c>
      <c r="C5926" s="2" t="s">
        <v>569</v>
      </c>
      <c r="D5926" s="2" t="str">
        <f t="shared" si="91"/>
        <v>Error?</v>
      </c>
    </row>
    <row r="5927" spans="1:4" x14ac:dyDescent="0.2">
      <c r="A5927" s="5">
        <v>5866</v>
      </c>
      <c r="B5927" s="1832">
        <f>'Revenues 9-14'!I96</f>
        <v>0</v>
      </c>
      <c r="D5927" s="2" t="str">
        <f t="shared" si="91"/>
        <v>Error?</v>
      </c>
    </row>
    <row r="5928" spans="1:4" x14ac:dyDescent="0.2">
      <c r="A5928" s="10">
        <v>5867</v>
      </c>
      <c r="B5928" s="1832"/>
      <c r="D5928" s="2" t="str">
        <f t="shared" si="91"/>
        <v>OK</v>
      </c>
    </row>
    <row r="5929" spans="1:4" x14ac:dyDescent="0.2">
      <c r="A5929" s="5">
        <v>5868</v>
      </c>
      <c r="B5929" s="1832">
        <f>'Revenues 9-14'!I107</f>
        <v>0</v>
      </c>
      <c r="D5929" s="2" t="str">
        <f t="shared" si="91"/>
        <v>Error?</v>
      </c>
    </row>
    <row r="5930" spans="1:4" x14ac:dyDescent="0.2">
      <c r="A5930" s="5">
        <v>5869</v>
      </c>
      <c r="B5930" s="1832">
        <f>'Revenues 9-14'!I108</f>
        <v>0</v>
      </c>
      <c r="C5930" s="2" t="s">
        <v>569</v>
      </c>
      <c r="D5930" s="2" t="str">
        <f t="shared" si="91"/>
        <v>Error?</v>
      </c>
    </row>
    <row r="5931" spans="1:4" x14ac:dyDescent="0.2">
      <c r="A5931" s="10">
        <v>5870</v>
      </c>
      <c r="B5931" s="1832"/>
      <c r="D5931" s="2" t="str">
        <f t="shared" si="91"/>
        <v>OK</v>
      </c>
    </row>
    <row r="5932" spans="1:4" x14ac:dyDescent="0.2">
      <c r="A5932" s="10">
        <v>5871</v>
      </c>
      <c r="B5932" s="1832"/>
      <c r="D5932" s="2" t="str">
        <f t="shared" si="91"/>
        <v>OK</v>
      </c>
    </row>
    <row r="5933" spans="1:4" x14ac:dyDescent="0.2">
      <c r="A5933" s="10">
        <v>5872</v>
      </c>
      <c r="B5933" s="1832"/>
      <c r="D5933" s="2" t="str">
        <f t="shared" si="91"/>
        <v>OK</v>
      </c>
    </row>
    <row r="5934" spans="1:4" x14ac:dyDescent="0.2">
      <c r="A5934" s="10">
        <v>5873</v>
      </c>
      <c r="B5934" s="1832"/>
      <c r="D5934" s="2" t="str">
        <f t="shared" si="91"/>
        <v>OK</v>
      </c>
    </row>
    <row r="5935" spans="1:4" x14ac:dyDescent="0.2">
      <c r="A5935" s="10">
        <v>5874</v>
      </c>
      <c r="B5935" s="1832"/>
      <c r="D5935" s="2" t="str">
        <f t="shared" si="91"/>
        <v>OK</v>
      </c>
    </row>
    <row r="5936" spans="1:4" x14ac:dyDescent="0.2">
      <c r="A5936" s="10">
        <v>5875</v>
      </c>
      <c r="B5936" s="1832"/>
      <c r="D5936" s="2" t="str">
        <f t="shared" si="91"/>
        <v>OK</v>
      </c>
    </row>
    <row r="5937" spans="1:4" x14ac:dyDescent="0.2">
      <c r="A5937" s="10">
        <v>5876</v>
      </c>
      <c r="B5937" s="1832"/>
      <c r="D5937" s="2" t="str">
        <f t="shared" si="91"/>
        <v>OK</v>
      </c>
    </row>
    <row r="5938" spans="1:4" x14ac:dyDescent="0.2">
      <c r="A5938" s="10">
        <v>5877</v>
      </c>
      <c r="B5938" s="1832"/>
      <c r="D5938" s="2" t="str">
        <f t="shared" si="91"/>
        <v>OK</v>
      </c>
    </row>
    <row r="5939" spans="1:4" x14ac:dyDescent="0.2">
      <c r="A5939" s="10">
        <v>5878</v>
      </c>
      <c r="B5939" s="1832"/>
      <c r="D5939" s="2" t="str">
        <f t="shared" si="91"/>
        <v>OK</v>
      </c>
    </row>
    <row r="5940" spans="1:4" x14ac:dyDescent="0.2">
      <c r="A5940" s="10">
        <v>5879</v>
      </c>
      <c r="B5940" s="1832"/>
      <c r="D5940" s="2" t="str">
        <f t="shared" si="91"/>
        <v>OK</v>
      </c>
    </row>
    <row r="5941" spans="1:4" x14ac:dyDescent="0.2">
      <c r="A5941" s="10">
        <v>5880</v>
      </c>
      <c r="B5941" s="1832"/>
      <c r="D5941" s="2" t="str">
        <f t="shared" si="91"/>
        <v>OK</v>
      </c>
    </row>
    <row r="5942" spans="1:4" x14ac:dyDescent="0.2">
      <c r="A5942" s="10">
        <v>5881</v>
      </c>
      <c r="B5942" s="1832"/>
      <c r="D5942" s="2" t="str">
        <f t="shared" si="91"/>
        <v>OK</v>
      </c>
    </row>
    <row r="5943" spans="1:4" x14ac:dyDescent="0.2">
      <c r="A5943" s="10">
        <v>5882</v>
      </c>
      <c r="B5943" s="1832"/>
      <c r="D5943" s="2" t="str">
        <f t="shared" si="91"/>
        <v>OK</v>
      </c>
    </row>
    <row r="5944" spans="1:4" x14ac:dyDescent="0.2">
      <c r="A5944" s="10">
        <v>5883</v>
      </c>
      <c r="B5944" s="1832"/>
      <c r="D5944" s="2" t="str">
        <f t="shared" si="91"/>
        <v>OK</v>
      </c>
    </row>
    <row r="5945" spans="1:4" x14ac:dyDescent="0.2">
      <c r="A5945" s="10">
        <v>5884</v>
      </c>
      <c r="B5945" s="1832"/>
      <c r="D5945" s="2" t="str">
        <f t="shared" si="91"/>
        <v>OK</v>
      </c>
    </row>
    <row r="5946" spans="1:4" x14ac:dyDescent="0.2">
      <c r="A5946" s="5">
        <v>5885</v>
      </c>
      <c r="B5946" s="1832">
        <f>'Revenues 9-14'!I268</f>
        <v>22262</v>
      </c>
      <c r="C5946" s="2" t="s">
        <v>569</v>
      </c>
      <c r="D5946" s="2" t="str">
        <f t="shared" si="91"/>
        <v>Error?</v>
      </c>
    </row>
    <row r="5947" spans="1:4" x14ac:dyDescent="0.2">
      <c r="A5947" s="10">
        <v>5886</v>
      </c>
      <c r="B5947" s="1832"/>
      <c r="D5947" s="2" t="str">
        <f t="shared" si="91"/>
        <v>OK</v>
      </c>
    </row>
    <row r="5948" spans="1:4" x14ac:dyDescent="0.2">
      <c r="A5948" s="10">
        <v>5887</v>
      </c>
      <c r="B5948" s="1832"/>
      <c r="D5948" s="2" t="str">
        <f t="shared" si="91"/>
        <v>OK</v>
      </c>
    </row>
    <row r="5949" spans="1:4" x14ac:dyDescent="0.2">
      <c r="A5949" s="10">
        <v>5888</v>
      </c>
      <c r="B5949" s="1832"/>
      <c r="C5949" s="2" t="s">
        <v>569</v>
      </c>
      <c r="D5949" s="2" t="str">
        <f t="shared" si="91"/>
        <v>OK</v>
      </c>
    </row>
    <row r="5950" spans="1:4" x14ac:dyDescent="0.2">
      <c r="A5950" s="10">
        <v>5889</v>
      </c>
      <c r="B5950" s="1832"/>
      <c r="D5950" s="2" t="str">
        <f t="shared" si="91"/>
        <v>OK</v>
      </c>
    </row>
    <row r="5951" spans="1:4" x14ac:dyDescent="0.2">
      <c r="A5951" s="10">
        <v>5890</v>
      </c>
      <c r="B5951" s="1832"/>
      <c r="D5951" s="2" t="str">
        <f t="shared" ref="D5951:D6014" si="92">IF(ISBLANK(B5951),"OK",IF(A5951-B5951=0,"OK","Error?"))</f>
        <v>OK</v>
      </c>
    </row>
    <row r="5952" spans="1:4" x14ac:dyDescent="0.2">
      <c r="A5952" s="10">
        <v>5891</v>
      </c>
      <c r="B5952" s="1832"/>
      <c r="D5952" s="2" t="str">
        <f t="shared" si="92"/>
        <v>OK</v>
      </c>
    </row>
    <row r="5953" spans="1:4" x14ac:dyDescent="0.2">
      <c r="A5953" s="10">
        <v>5892</v>
      </c>
      <c r="B5953" s="1832"/>
      <c r="D5953" s="2" t="str">
        <f t="shared" si="92"/>
        <v>OK</v>
      </c>
    </row>
    <row r="5954" spans="1:4" x14ac:dyDescent="0.2">
      <c r="A5954" s="10">
        <v>5893</v>
      </c>
      <c r="B5954" s="1832"/>
      <c r="C5954" s="2" t="s">
        <v>569</v>
      </c>
      <c r="D5954" s="2" t="str">
        <f t="shared" si="92"/>
        <v>OK</v>
      </c>
    </row>
    <row r="5955" spans="1:4" x14ac:dyDescent="0.2">
      <c r="A5955" s="10">
        <v>5894</v>
      </c>
      <c r="B5955" s="1832"/>
      <c r="D5955" s="2" t="str">
        <f t="shared" si="92"/>
        <v>OK</v>
      </c>
    </row>
    <row r="5956" spans="1:4" x14ac:dyDescent="0.2">
      <c r="A5956" s="10">
        <v>5895</v>
      </c>
      <c r="B5956" s="1832"/>
      <c r="D5956" s="2" t="str">
        <f t="shared" si="92"/>
        <v>OK</v>
      </c>
    </row>
    <row r="5957" spans="1:4" x14ac:dyDescent="0.2">
      <c r="A5957" s="10">
        <v>5896</v>
      </c>
      <c r="B5957" s="1832"/>
      <c r="C5957" s="2" t="s">
        <v>569</v>
      </c>
      <c r="D5957" s="2" t="str">
        <f t="shared" si="92"/>
        <v>OK</v>
      </c>
    </row>
    <row r="5958" spans="1:4" x14ac:dyDescent="0.2">
      <c r="A5958" s="10">
        <v>5897</v>
      </c>
      <c r="B5958" s="1832"/>
      <c r="D5958" s="2" t="str">
        <f t="shared" si="92"/>
        <v>OK</v>
      </c>
    </row>
    <row r="5959" spans="1:4" x14ac:dyDescent="0.2">
      <c r="A5959" s="10">
        <v>5898</v>
      </c>
      <c r="B5959" s="1832"/>
      <c r="D5959" s="2" t="str">
        <f t="shared" si="92"/>
        <v>OK</v>
      </c>
    </row>
    <row r="5960" spans="1:4" x14ac:dyDescent="0.2">
      <c r="A5960" s="10">
        <v>5899</v>
      </c>
      <c r="B5960" s="1832"/>
      <c r="D5960" s="2" t="str">
        <f t="shared" si="92"/>
        <v>OK</v>
      </c>
    </row>
    <row r="5961" spans="1:4" x14ac:dyDescent="0.2">
      <c r="A5961" s="10">
        <v>5900</v>
      </c>
      <c r="B5961" s="1832"/>
      <c r="C5961" s="2" t="s">
        <v>569</v>
      </c>
      <c r="D5961" s="2" t="str">
        <f t="shared" si="92"/>
        <v>OK</v>
      </c>
    </row>
    <row r="5962" spans="1:4" x14ac:dyDescent="0.2">
      <c r="A5962" s="10">
        <v>5901</v>
      </c>
      <c r="B5962" s="1832"/>
      <c r="D5962" s="2" t="str">
        <f t="shared" si="92"/>
        <v>OK</v>
      </c>
    </row>
    <row r="5963" spans="1:4" x14ac:dyDescent="0.2">
      <c r="A5963" s="10">
        <v>5902</v>
      </c>
      <c r="B5963" s="1832"/>
      <c r="D5963" s="2" t="str">
        <f t="shared" si="92"/>
        <v>OK</v>
      </c>
    </row>
    <row r="5964" spans="1:4" x14ac:dyDescent="0.2">
      <c r="A5964" s="10">
        <v>5903</v>
      </c>
      <c r="B5964" s="1832"/>
      <c r="D5964" s="2" t="str">
        <f t="shared" si="92"/>
        <v>OK</v>
      </c>
    </row>
    <row r="5965" spans="1:4" x14ac:dyDescent="0.2">
      <c r="A5965" s="10">
        <v>5904</v>
      </c>
      <c r="B5965" s="1832"/>
      <c r="D5965" s="2" t="str">
        <f t="shared" si="92"/>
        <v>OK</v>
      </c>
    </row>
    <row r="5966" spans="1:4" x14ac:dyDescent="0.2">
      <c r="A5966" s="10">
        <v>5905</v>
      </c>
      <c r="B5966" s="1832"/>
      <c r="D5966" s="2" t="str">
        <f t="shared" si="92"/>
        <v>OK</v>
      </c>
    </row>
    <row r="5967" spans="1:4" x14ac:dyDescent="0.2">
      <c r="A5967" s="10">
        <v>5906</v>
      </c>
      <c r="B5967" s="1832"/>
      <c r="D5967" s="2" t="str">
        <f t="shared" si="92"/>
        <v>OK</v>
      </c>
    </row>
    <row r="5968" spans="1:4" x14ac:dyDescent="0.2">
      <c r="A5968" s="10">
        <v>5907</v>
      </c>
      <c r="B5968" s="1832"/>
      <c r="C5968" s="2" t="s">
        <v>569</v>
      </c>
      <c r="D5968" s="2" t="str">
        <f t="shared" si="92"/>
        <v>OK</v>
      </c>
    </row>
    <row r="5969" spans="1:4" x14ac:dyDescent="0.2">
      <c r="A5969" s="10">
        <v>5908</v>
      </c>
      <c r="B5969" s="1832"/>
      <c r="D5969" s="2" t="str">
        <f t="shared" si="92"/>
        <v>OK</v>
      </c>
    </row>
    <row r="5970" spans="1:4" x14ac:dyDescent="0.2">
      <c r="A5970" s="10">
        <v>5909</v>
      </c>
      <c r="B5970" s="1832"/>
      <c r="D5970" s="2" t="str">
        <f t="shared" si="92"/>
        <v>OK</v>
      </c>
    </row>
    <row r="5971" spans="1:4" x14ac:dyDescent="0.2">
      <c r="A5971" s="10">
        <v>5910</v>
      </c>
      <c r="B5971" s="1832"/>
      <c r="D5971" s="2" t="str">
        <f t="shared" si="92"/>
        <v>OK</v>
      </c>
    </row>
    <row r="5972" spans="1:4" x14ac:dyDescent="0.2">
      <c r="A5972" s="10">
        <v>5911</v>
      </c>
      <c r="B5972" s="1832"/>
      <c r="D5972" s="2" t="str">
        <f t="shared" si="92"/>
        <v>OK</v>
      </c>
    </row>
    <row r="5973" spans="1:4" x14ac:dyDescent="0.2">
      <c r="A5973" s="10">
        <v>5912</v>
      </c>
      <c r="B5973" s="1832"/>
      <c r="D5973" s="2" t="str">
        <f t="shared" si="92"/>
        <v>OK</v>
      </c>
    </row>
    <row r="5974" spans="1:4" x14ac:dyDescent="0.2">
      <c r="A5974" s="10">
        <v>5913</v>
      </c>
      <c r="B5974" s="1832"/>
      <c r="D5974" s="2" t="str">
        <f t="shared" si="92"/>
        <v>OK</v>
      </c>
    </row>
    <row r="5975" spans="1:4" x14ac:dyDescent="0.2">
      <c r="A5975" s="10">
        <v>5914</v>
      </c>
      <c r="B5975" s="1832"/>
      <c r="D5975" s="2" t="str">
        <f t="shared" si="92"/>
        <v>OK</v>
      </c>
    </row>
    <row r="5976" spans="1:4" x14ac:dyDescent="0.2">
      <c r="A5976" s="10">
        <v>5915</v>
      </c>
      <c r="B5976" s="1832"/>
      <c r="C5976" s="2" t="s">
        <v>569</v>
      </c>
      <c r="D5976" s="2" t="str">
        <f t="shared" si="92"/>
        <v>OK</v>
      </c>
    </row>
    <row r="5977" spans="1:4" x14ac:dyDescent="0.2">
      <c r="A5977" s="10">
        <v>5916</v>
      </c>
      <c r="B5977" s="1832"/>
      <c r="D5977" s="2" t="str">
        <f t="shared" si="92"/>
        <v>OK</v>
      </c>
    </row>
    <row r="5978" spans="1:4" x14ac:dyDescent="0.2">
      <c r="A5978" s="10">
        <v>5917</v>
      </c>
      <c r="B5978" s="1832"/>
      <c r="D5978" s="2" t="str">
        <f t="shared" si="92"/>
        <v>OK</v>
      </c>
    </row>
    <row r="5979" spans="1:4" x14ac:dyDescent="0.2">
      <c r="A5979" s="10">
        <v>5918</v>
      </c>
      <c r="B5979" s="1832"/>
      <c r="D5979" s="2" t="str">
        <f t="shared" si="92"/>
        <v>OK</v>
      </c>
    </row>
    <row r="5980" spans="1:4" x14ac:dyDescent="0.2">
      <c r="A5980" s="10">
        <v>5919</v>
      </c>
      <c r="B5980" s="1832"/>
      <c r="D5980" s="2" t="str">
        <f t="shared" si="92"/>
        <v>OK</v>
      </c>
    </row>
    <row r="5981" spans="1:4" x14ac:dyDescent="0.2">
      <c r="A5981" s="10">
        <v>5920</v>
      </c>
      <c r="B5981" s="1832"/>
      <c r="D5981" s="2" t="str">
        <f t="shared" si="92"/>
        <v>OK</v>
      </c>
    </row>
    <row r="5982" spans="1:4" x14ac:dyDescent="0.2">
      <c r="A5982" s="10">
        <v>5921</v>
      </c>
      <c r="B5982" s="1832"/>
      <c r="D5982" s="2" t="str">
        <f t="shared" si="92"/>
        <v>OK</v>
      </c>
    </row>
    <row r="5983" spans="1:4" x14ac:dyDescent="0.2">
      <c r="A5983" s="10">
        <v>5922</v>
      </c>
      <c r="B5983" s="1832"/>
      <c r="D5983" s="2" t="str">
        <f t="shared" si="92"/>
        <v>OK</v>
      </c>
    </row>
    <row r="5984" spans="1:4" x14ac:dyDescent="0.2">
      <c r="A5984" s="10">
        <v>5923</v>
      </c>
      <c r="B5984" s="1832"/>
      <c r="C5984" s="2" t="s">
        <v>569</v>
      </c>
      <c r="D5984" s="2" t="str">
        <f t="shared" si="92"/>
        <v>OK</v>
      </c>
    </row>
    <row r="5985" spans="1:4" x14ac:dyDescent="0.2">
      <c r="A5985" s="5">
        <v>5924</v>
      </c>
      <c r="B5985" s="1832">
        <f>'Revenues 9-14'!K5</f>
        <v>43479</v>
      </c>
      <c r="D5985" s="2" t="str">
        <f t="shared" si="92"/>
        <v>Error?</v>
      </c>
    </row>
    <row r="5986" spans="1:4" x14ac:dyDescent="0.2">
      <c r="A5986" s="5">
        <v>5925</v>
      </c>
      <c r="B5986" s="1832">
        <f>'Revenues 9-14'!K11</f>
        <v>0</v>
      </c>
      <c r="D5986" s="2" t="str">
        <f t="shared" si="92"/>
        <v>Error?</v>
      </c>
    </row>
    <row r="5987" spans="1:4" x14ac:dyDescent="0.2">
      <c r="A5987" s="5">
        <v>5926</v>
      </c>
      <c r="B5987" s="1832">
        <f>'Revenues 9-14'!K12</f>
        <v>43479</v>
      </c>
      <c r="C5987" s="2" t="s">
        <v>569</v>
      </c>
      <c r="D5987" s="2" t="str">
        <f t="shared" si="92"/>
        <v>Error?</v>
      </c>
    </row>
    <row r="5988" spans="1:4" x14ac:dyDescent="0.2">
      <c r="A5988" s="5">
        <v>5927</v>
      </c>
      <c r="B5988" s="1832">
        <f>'Revenues 9-14'!K14</f>
        <v>0</v>
      </c>
      <c r="D5988" s="2" t="str">
        <f t="shared" si="92"/>
        <v>Error?</v>
      </c>
    </row>
    <row r="5989" spans="1:4" x14ac:dyDescent="0.2">
      <c r="A5989" s="5">
        <v>5928</v>
      </c>
      <c r="B5989" s="1832">
        <f>'Revenues 9-14'!K15</f>
        <v>0</v>
      </c>
      <c r="D5989" s="2" t="str">
        <f t="shared" si="92"/>
        <v>Error?</v>
      </c>
    </row>
    <row r="5990" spans="1:4" x14ac:dyDescent="0.2">
      <c r="A5990" s="5">
        <v>5929</v>
      </c>
      <c r="B5990" s="1832">
        <f>'Revenues 9-14'!K16</f>
        <v>0</v>
      </c>
      <c r="D5990" s="2" t="str">
        <f t="shared" si="92"/>
        <v>Error?</v>
      </c>
    </row>
    <row r="5991" spans="1:4" x14ac:dyDescent="0.2">
      <c r="A5991" s="5">
        <v>5930</v>
      </c>
      <c r="B5991" s="1832">
        <f>'Revenues 9-14'!K17</f>
        <v>0</v>
      </c>
      <c r="D5991" s="2" t="str">
        <f t="shared" si="92"/>
        <v>Error?</v>
      </c>
    </row>
    <row r="5992" spans="1:4" x14ac:dyDescent="0.2">
      <c r="A5992" s="5">
        <v>5931</v>
      </c>
      <c r="B5992" s="1832">
        <f>'Revenues 9-14'!K18</f>
        <v>0</v>
      </c>
      <c r="C5992" s="2" t="s">
        <v>569</v>
      </c>
      <c r="D5992" s="2" t="str">
        <f t="shared" si="92"/>
        <v>Error?</v>
      </c>
    </row>
    <row r="5993" spans="1:4" x14ac:dyDescent="0.2">
      <c r="A5993" s="5">
        <v>5932</v>
      </c>
      <c r="B5993" s="1832">
        <f>'Revenues 9-14'!K65</f>
        <v>1894</v>
      </c>
      <c r="D5993" s="2" t="str">
        <f t="shared" si="92"/>
        <v>Error?</v>
      </c>
    </row>
    <row r="5994" spans="1:4" x14ac:dyDescent="0.2">
      <c r="A5994" s="5">
        <v>5933</v>
      </c>
      <c r="B5994" s="1832">
        <f>'Revenues 9-14'!K66</f>
        <v>0</v>
      </c>
      <c r="D5994" s="2" t="str">
        <f t="shared" si="92"/>
        <v>Error?</v>
      </c>
    </row>
    <row r="5995" spans="1:4" x14ac:dyDescent="0.2">
      <c r="A5995" s="5">
        <v>5934</v>
      </c>
      <c r="B5995" s="1832">
        <f>'Revenues 9-14'!K67</f>
        <v>1894</v>
      </c>
      <c r="C5995" s="2" t="s">
        <v>569</v>
      </c>
      <c r="D5995" s="2" t="str">
        <f t="shared" si="92"/>
        <v>Error?</v>
      </c>
    </row>
    <row r="5996" spans="1:4" x14ac:dyDescent="0.2">
      <c r="A5996" s="5">
        <v>5935</v>
      </c>
      <c r="B5996" s="1832">
        <f>'Revenues 9-14'!K96</f>
        <v>0</v>
      </c>
      <c r="D5996" s="2" t="str">
        <f t="shared" si="92"/>
        <v>Error?</v>
      </c>
    </row>
    <row r="5997" spans="1:4" x14ac:dyDescent="0.2">
      <c r="A5997" s="5">
        <v>5936</v>
      </c>
      <c r="B5997" s="1832">
        <f>'Revenues 9-14'!K99</f>
        <v>0</v>
      </c>
      <c r="D5997" s="2" t="str">
        <f t="shared" si="92"/>
        <v>Error?</v>
      </c>
    </row>
    <row r="5998" spans="1:4" x14ac:dyDescent="0.2">
      <c r="A5998" s="5">
        <v>5937</v>
      </c>
      <c r="B5998" s="1832">
        <f>'Revenues 9-14'!K107</f>
        <v>0</v>
      </c>
      <c r="D5998" s="2" t="str">
        <f t="shared" si="92"/>
        <v>Error?</v>
      </c>
    </row>
    <row r="5999" spans="1:4" x14ac:dyDescent="0.2">
      <c r="A5999" s="5">
        <v>5938</v>
      </c>
      <c r="B5999" s="1832">
        <f>'Revenues 9-14'!K108</f>
        <v>0</v>
      </c>
      <c r="C5999" s="2" t="s">
        <v>569</v>
      </c>
      <c r="D5999" s="2" t="str">
        <f t="shared" si="92"/>
        <v>Error?</v>
      </c>
    </row>
    <row r="6000" spans="1:4" x14ac:dyDescent="0.2">
      <c r="A6000" s="5">
        <v>5939</v>
      </c>
      <c r="B6000" s="1832">
        <f>'Revenues 9-14'!K117</f>
        <v>0</v>
      </c>
      <c r="D6000" s="2" t="str">
        <f t="shared" si="92"/>
        <v>Error?</v>
      </c>
    </row>
    <row r="6001" spans="1:4" x14ac:dyDescent="0.2">
      <c r="A6001" s="5">
        <v>5940</v>
      </c>
      <c r="B6001" s="1832">
        <f>'Revenues 9-14'!K119</f>
        <v>0</v>
      </c>
      <c r="D6001" s="2" t="str">
        <f t="shared" si="92"/>
        <v>Error?</v>
      </c>
    </row>
    <row r="6002" spans="1:4" x14ac:dyDescent="0.2">
      <c r="A6002" s="10">
        <v>5941</v>
      </c>
      <c r="B6002" s="1832"/>
      <c r="D6002" s="2" t="str">
        <f t="shared" si="92"/>
        <v>OK</v>
      </c>
    </row>
    <row r="6003" spans="1:4" x14ac:dyDescent="0.2">
      <c r="A6003" s="10">
        <v>5942</v>
      </c>
      <c r="B6003" s="1832"/>
      <c r="D6003" s="2" t="str">
        <f t="shared" si="92"/>
        <v>OK</v>
      </c>
    </row>
    <row r="6004" spans="1:4" x14ac:dyDescent="0.2">
      <c r="A6004" s="10">
        <v>5943</v>
      </c>
      <c r="B6004" s="1832"/>
      <c r="D6004" s="2" t="str">
        <f t="shared" si="92"/>
        <v>OK</v>
      </c>
    </row>
    <row r="6005" spans="1:4" x14ac:dyDescent="0.2">
      <c r="A6005" s="10">
        <v>5944</v>
      </c>
      <c r="B6005" s="1832"/>
      <c r="D6005" s="2" t="str">
        <f t="shared" si="92"/>
        <v>OK</v>
      </c>
    </row>
    <row r="6006" spans="1:4" x14ac:dyDescent="0.2">
      <c r="A6006" s="5">
        <v>5945</v>
      </c>
      <c r="B6006" s="1832">
        <f>'Revenues 9-14'!K122</f>
        <v>0</v>
      </c>
      <c r="C6006" s="2" t="s">
        <v>569</v>
      </c>
      <c r="D6006" s="2" t="str">
        <f t="shared" si="92"/>
        <v>Error?</v>
      </c>
    </row>
    <row r="6007" spans="1:4" x14ac:dyDescent="0.2">
      <c r="A6007" s="10">
        <v>5946</v>
      </c>
      <c r="B6007" s="1832"/>
      <c r="D6007" s="2" t="str">
        <f t="shared" si="92"/>
        <v>OK</v>
      </c>
    </row>
    <row r="6008" spans="1:4" x14ac:dyDescent="0.2">
      <c r="A6008" s="10">
        <v>5947</v>
      </c>
      <c r="B6008" s="1832"/>
      <c r="D6008" s="2" t="str">
        <f t="shared" si="92"/>
        <v>OK</v>
      </c>
    </row>
    <row r="6009" spans="1:4" x14ac:dyDescent="0.2">
      <c r="A6009" s="10">
        <v>5948</v>
      </c>
      <c r="B6009" s="1832"/>
      <c r="D6009" s="2" t="str">
        <f t="shared" si="92"/>
        <v>OK</v>
      </c>
    </row>
    <row r="6010" spans="1:4" x14ac:dyDescent="0.2">
      <c r="A6010" s="10">
        <v>5949</v>
      </c>
      <c r="B6010" s="1832"/>
      <c r="D6010" s="2" t="str">
        <f t="shared" si="92"/>
        <v>OK</v>
      </c>
    </row>
    <row r="6011" spans="1:4" x14ac:dyDescent="0.2">
      <c r="A6011" s="10">
        <v>5950</v>
      </c>
      <c r="B6011" s="1832"/>
      <c r="D6011" s="2" t="str">
        <f t="shared" si="92"/>
        <v>OK</v>
      </c>
    </row>
    <row r="6012" spans="1:4" x14ac:dyDescent="0.2">
      <c r="A6012" s="10">
        <v>5951</v>
      </c>
      <c r="B6012" s="1832"/>
      <c r="D6012" s="2" t="str">
        <f t="shared" si="92"/>
        <v>OK</v>
      </c>
    </row>
    <row r="6013" spans="1:4" x14ac:dyDescent="0.2">
      <c r="A6013" s="10">
        <v>5952</v>
      </c>
      <c r="B6013" s="1832"/>
      <c r="D6013" s="2" t="str">
        <f t="shared" si="92"/>
        <v>OK</v>
      </c>
    </row>
    <row r="6014" spans="1:4" x14ac:dyDescent="0.2">
      <c r="A6014" s="5">
        <v>5953</v>
      </c>
      <c r="B6014" s="1832">
        <f>'Revenues 9-14'!K170</f>
        <v>0</v>
      </c>
      <c r="C6014" s="2" t="s">
        <v>569</v>
      </c>
      <c r="D6014" s="2" t="str">
        <f t="shared" si="92"/>
        <v>Error?</v>
      </c>
    </row>
    <row r="6015" spans="1:4" x14ac:dyDescent="0.2">
      <c r="A6015" s="10">
        <v>5954</v>
      </c>
      <c r="B6015" s="1832"/>
      <c r="D6015" s="2" t="str">
        <f t="shared" ref="D6015:D6078" si="93">IF(ISBLANK(B6015),"OK",IF(A6015-B6015=0,"OK","Error?"))</f>
        <v>OK</v>
      </c>
    </row>
    <row r="6016" spans="1:4" x14ac:dyDescent="0.2">
      <c r="A6016" s="5">
        <v>5955</v>
      </c>
      <c r="B6016" s="1832">
        <f>'Revenues 9-14'!K181</f>
        <v>0</v>
      </c>
      <c r="C6016" s="2" t="s">
        <v>569</v>
      </c>
      <c r="D6016" s="2" t="str">
        <f t="shared" si="93"/>
        <v>Error?</v>
      </c>
    </row>
    <row r="6017" spans="1:5" x14ac:dyDescent="0.2">
      <c r="A6017" s="10">
        <v>5956</v>
      </c>
      <c r="B6017" s="1832"/>
      <c r="D6017" s="2" t="str">
        <f t="shared" si="93"/>
        <v>OK</v>
      </c>
    </row>
    <row r="6018" spans="1:5" x14ac:dyDescent="0.2">
      <c r="A6018" s="10">
        <v>5957</v>
      </c>
      <c r="B6018" s="1832"/>
      <c r="D6018" s="2" t="str">
        <f t="shared" si="93"/>
        <v>OK</v>
      </c>
    </row>
    <row r="6019" spans="1:5" x14ac:dyDescent="0.2">
      <c r="A6019" s="10">
        <v>5958</v>
      </c>
      <c r="B6019" s="1832"/>
      <c r="D6019" s="2" t="str">
        <f t="shared" si="93"/>
        <v>OK</v>
      </c>
    </row>
    <row r="6020" spans="1:5" x14ac:dyDescent="0.2">
      <c r="A6020" s="10">
        <v>5959</v>
      </c>
      <c r="B6020" s="1832"/>
      <c r="D6020" s="2" t="str">
        <f t="shared" si="93"/>
        <v>OK</v>
      </c>
    </row>
    <row r="6021" spans="1:5" x14ac:dyDescent="0.2">
      <c r="A6021" s="10">
        <v>5960</v>
      </c>
      <c r="B6021" s="1832"/>
      <c r="D6021" s="2" t="str">
        <f t="shared" si="93"/>
        <v>OK</v>
      </c>
    </row>
    <row r="6022" spans="1:5" x14ac:dyDescent="0.2">
      <c r="A6022" s="5">
        <v>5961</v>
      </c>
      <c r="B6022" s="1832">
        <f>'Revenues 9-14'!K267</f>
        <v>0</v>
      </c>
      <c r="C6022" s="2" t="s">
        <v>569</v>
      </c>
      <c r="D6022" s="2" t="str">
        <f t="shared" si="93"/>
        <v>Error?</v>
      </c>
    </row>
    <row r="6023" spans="1:5" x14ac:dyDescent="0.2">
      <c r="A6023" s="5">
        <v>5962</v>
      </c>
      <c r="B6023" s="1832">
        <f>'Revenues 9-14'!K268</f>
        <v>45373</v>
      </c>
      <c r="C6023" s="2" t="s">
        <v>569</v>
      </c>
      <c r="D6023" s="2" t="str">
        <f t="shared" si="93"/>
        <v>Error?</v>
      </c>
    </row>
    <row r="6024" spans="1:5" x14ac:dyDescent="0.2">
      <c r="A6024" s="5">
        <v>5963</v>
      </c>
      <c r="B6024" s="1832">
        <f>'Revenues 9-14'!G109</f>
        <v>236934</v>
      </c>
      <c r="C6024" s="2" t="s">
        <v>569</v>
      </c>
      <c r="D6024" s="2" t="str">
        <f t="shared" si="93"/>
        <v>Error?</v>
      </c>
    </row>
    <row r="6025" spans="1:5" x14ac:dyDescent="0.2">
      <c r="A6025" s="5">
        <v>5964</v>
      </c>
      <c r="B6025" s="1832">
        <f>'Revenues 9-14'!H109</f>
        <v>348463</v>
      </c>
      <c r="C6025" s="2" t="s">
        <v>569</v>
      </c>
      <c r="D6025" s="2" t="str">
        <f t="shared" si="93"/>
        <v>Error?</v>
      </c>
    </row>
    <row r="6026" spans="1:5" x14ac:dyDescent="0.2">
      <c r="A6026" s="5">
        <v>5965</v>
      </c>
      <c r="B6026" s="1832">
        <f>'Revenues 9-14'!I109</f>
        <v>22262</v>
      </c>
      <c r="C6026" s="2" t="s">
        <v>569</v>
      </c>
      <c r="D6026" s="2" t="str">
        <f t="shared" si="93"/>
        <v>Error?</v>
      </c>
    </row>
    <row r="6027" spans="1:5" x14ac:dyDescent="0.2">
      <c r="A6027" s="10">
        <v>5966</v>
      </c>
      <c r="B6027" s="1832"/>
      <c r="C6027" s="2" t="s">
        <v>569</v>
      </c>
      <c r="D6027" s="2" t="str">
        <f t="shared" si="93"/>
        <v>OK</v>
      </c>
    </row>
    <row r="6028" spans="1:5" x14ac:dyDescent="0.2">
      <c r="A6028" s="5">
        <v>5967</v>
      </c>
      <c r="B6028" s="1832">
        <f>'Revenues 9-14'!K109</f>
        <v>45373</v>
      </c>
      <c r="C6028" s="2" t="s">
        <v>569</v>
      </c>
      <c r="D6028" s="2" t="str">
        <f t="shared" si="93"/>
        <v>Error?</v>
      </c>
    </row>
    <row r="6029" spans="1:5" x14ac:dyDescent="0.2">
      <c r="A6029" s="10">
        <v>5968</v>
      </c>
      <c r="B6029" s="1832"/>
      <c r="D6029" s="2" t="str">
        <f t="shared" si="93"/>
        <v>OK</v>
      </c>
    </row>
    <row r="6030" spans="1:5" x14ac:dyDescent="0.2">
      <c r="A6030" s="10">
        <v>5969</v>
      </c>
      <c r="B6030" s="1832"/>
      <c r="D6030" s="2" t="str">
        <f t="shared" si="93"/>
        <v>OK</v>
      </c>
    </row>
    <row r="6031" spans="1:5" x14ac:dyDescent="0.2">
      <c r="A6031" s="5">
        <v>5970</v>
      </c>
      <c r="B6031" s="1832">
        <f>'Revenues 9-14'!C69</f>
        <v>74113</v>
      </c>
      <c r="D6031" s="2" t="str">
        <f t="shared" si="93"/>
        <v>Error?</v>
      </c>
    </row>
    <row r="6032" spans="1:5" x14ac:dyDescent="0.2">
      <c r="A6032" s="5">
        <v>5971</v>
      </c>
      <c r="B6032" s="1832">
        <f>'Acct Summary 7-8'!G15</f>
        <v>0</v>
      </c>
      <c r="C6032" s="2" t="s">
        <v>569</v>
      </c>
      <c r="D6032" s="2" t="str">
        <f t="shared" si="93"/>
        <v>Error?</v>
      </c>
      <c r="E6032" s="2" t="s">
        <v>102</v>
      </c>
    </row>
    <row r="6033" spans="1:5" x14ac:dyDescent="0.2">
      <c r="A6033" s="10">
        <v>5972</v>
      </c>
      <c r="B6033" s="1832"/>
      <c r="C6033" s="2" t="s">
        <v>569</v>
      </c>
      <c r="D6033" s="2" t="str">
        <f t="shared" si="93"/>
        <v>OK</v>
      </c>
      <c r="E6033" s="2" t="s">
        <v>102</v>
      </c>
    </row>
    <row r="6034" spans="1:5" x14ac:dyDescent="0.2">
      <c r="A6034" s="35">
        <v>5973</v>
      </c>
      <c r="B6034" s="1833"/>
      <c r="C6034" s="2" t="s">
        <v>569</v>
      </c>
      <c r="D6034" s="2" t="str">
        <f t="shared" si="93"/>
        <v>OK</v>
      </c>
      <c r="E6034" s="2" t="s">
        <v>748</v>
      </c>
    </row>
    <row r="6035" spans="1:5" x14ac:dyDescent="0.2">
      <c r="A6035" s="13">
        <v>5974</v>
      </c>
      <c r="B6035" s="1833">
        <f>'ICR Computation 30'!E11</f>
        <v>28237</v>
      </c>
      <c r="C6035" s="2" t="s">
        <v>569</v>
      </c>
      <c r="D6035" s="2" t="str">
        <f t="shared" si="93"/>
        <v>Error?</v>
      </c>
      <c r="E6035" s="2" t="s">
        <v>914</v>
      </c>
    </row>
    <row r="6036" spans="1:5" x14ac:dyDescent="0.2">
      <c r="A6036" s="35">
        <v>5975</v>
      </c>
      <c r="B6036" s="1833"/>
      <c r="D6036" s="2" t="str">
        <f t="shared" si="93"/>
        <v>OK</v>
      </c>
      <c r="E6036" s="2" t="s">
        <v>914</v>
      </c>
    </row>
    <row r="6037" spans="1:5" x14ac:dyDescent="0.2">
      <c r="A6037" s="35">
        <v>5976</v>
      </c>
      <c r="B6037" s="1833"/>
      <c r="D6037" s="2" t="str">
        <f t="shared" si="93"/>
        <v>OK</v>
      </c>
      <c r="E6037" s="2" t="s">
        <v>914</v>
      </c>
    </row>
    <row r="6038" spans="1:5" x14ac:dyDescent="0.2">
      <c r="A6038" s="35">
        <v>5977</v>
      </c>
      <c r="B6038" s="1833"/>
      <c r="D6038" s="2" t="str">
        <f t="shared" si="93"/>
        <v>OK</v>
      </c>
      <c r="E6038" s="2" t="s">
        <v>914</v>
      </c>
    </row>
    <row r="6039" spans="1:5" x14ac:dyDescent="0.2">
      <c r="A6039" s="35">
        <v>5978</v>
      </c>
      <c r="B6039" s="1833"/>
      <c r="D6039" s="2" t="str">
        <f t="shared" si="93"/>
        <v>OK</v>
      </c>
      <c r="E6039" s="2" t="s">
        <v>914</v>
      </c>
    </row>
    <row r="6040" spans="1:5" x14ac:dyDescent="0.2">
      <c r="A6040" s="35">
        <v>5979</v>
      </c>
      <c r="B6040" s="1833"/>
      <c r="D6040" s="2" t="str">
        <f t="shared" si="93"/>
        <v>OK</v>
      </c>
      <c r="E6040" s="2" t="s">
        <v>914</v>
      </c>
    </row>
    <row r="6041" spans="1:5" x14ac:dyDescent="0.2">
      <c r="A6041" s="35">
        <v>5980</v>
      </c>
      <c r="B6041" s="1833"/>
      <c r="D6041" s="2" t="str">
        <f t="shared" si="93"/>
        <v>OK</v>
      </c>
      <c r="E6041" s="2" t="s">
        <v>914</v>
      </c>
    </row>
    <row r="6042" spans="1:5" x14ac:dyDescent="0.2">
      <c r="A6042" s="35">
        <v>5981</v>
      </c>
      <c r="B6042" s="1833"/>
      <c r="D6042" s="2" t="str">
        <f t="shared" si="93"/>
        <v>OK</v>
      </c>
      <c r="E6042" s="2" t="s">
        <v>914</v>
      </c>
    </row>
    <row r="6043" spans="1:5" x14ac:dyDescent="0.2">
      <c r="A6043" s="35">
        <v>5982</v>
      </c>
      <c r="B6043" s="1833"/>
      <c r="D6043" s="2" t="str">
        <f t="shared" si="93"/>
        <v>OK</v>
      </c>
      <c r="E6043" s="2" t="s">
        <v>914</v>
      </c>
    </row>
    <row r="6044" spans="1:5" x14ac:dyDescent="0.2">
      <c r="A6044" s="35">
        <v>5983</v>
      </c>
      <c r="B6044" s="1833"/>
      <c r="D6044" s="2" t="str">
        <f t="shared" si="93"/>
        <v>OK</v>
      </c>
      <c r="E6044" s="2" t="s">
        <v>914</v>
      </c>
    </row>
    <row r="6045" spans="1:5" x14ac:dyDescent="0.2">
      <c r="A6045" s="35">
        <v>5984</v>
      </c>
      <c r="B6045" s="1833"/>
      <c r="D6045" s="2" t="str">
        <f t="shared" si="93"/>
        <v>OK</v>
      </c>
      <c r="E6045" s="2" t="s">
        <v>914</v>
      </c>
    </row>
    <row r="6046" spans="1:5" x14ac:dyDescent="0.2">
      <c r="A6046" s="35">
        <v>5985</v>
      </c>
      <c r="B6046" s="1833"/>
      <c r="D6046" s="2" t="str">
        <f t="shared" si="93"/>
        <v>OK</v>
      </c>
      <c r="E6046" s="2" t="s">
        <v>914</v>
      </c>
    </row>
    <row r="6047" spans="1:5" x14ac:dyDescent="0.2">
      <c r="A6047" s="35">
        <v>5986</v>
      </c>
      <c r="B6047" s="1833"/>
      <c r="D6047" s="2" t="str">
        <f t="shared" si="93"/>
        <v>OK</v>
      </c>
      <c r="E6047" s="2" t="s">
        <v>914</v>
      </c>
    </row>
    <row r="6048" spans="1:5" x14ac:dyDescent="0.2">
      <c r="A6048" s="35">
        <v>5987</v>
      </c>
      <c r="B6048" s="1833"/>
      <c r="D6048" s="2" t="str">
        <f t="shared" si="93"/>
        <v>OK</v>
      </c>
      <c r="E6048" s="2" t="s">
        <v>914</v>
      </c>
    </row>
    <row r="6049" spans="1:5" x14ac:dyDescent="0.2">
      <c r="A6049" s="35">
        <v>5988</v>
      </c>
      <c r="B6049" s="1833"/>
      <c r="D6049" s="2" t="str">
        <f t="shared" si="93"/>
        <v>OK</v>
      </c>
      <c r="E6049" s="2" t="s">
        <v>914</v>
      </c>
    </row>
    <row r="6050" spans="1:5" x14ac:dyDescent="0.2">
      <c r="A6050" s="35">
        <v>5989</v>
      </c>
      <c r="B6050" s="1833"/>
      <c r="D6050" s="2" t="str">
        <f t="shared" si="93"/>
        <v>OK</v>
      </c>
      <c r="E6050" s="2" t="s">
        <v>914</v>
      </c>
    </row>
    <row r="6051" spans="1:5" x14ac:dyDescent="0.2">
      <c r="A6051" s="35">
        <v>5990</v>
      </c>
      <c r="B6051" s="1833"/>
      <c r="D6051" s="2" t="str">
        <f t="shared" si="93"/>
        <v>OK</v>
      </c>
      <c r="E6051" s="2" t="s">
        <v>914</v>
      </c>
    </row>
    <row r="6052" spans="1:5" x14ac:dyDescent="0.2">
      <c r="A6052" s="35">
        <v>5991</v>
      </c>
      <c r="B6052" s="1833"/>
      <c r="D6052" s="2" t="str">
        <f t="shared" si="93"/>
        <v>OK</v>
      </c>
      <c r="E6052" s="2" t="s">
        <v>914</v>
      </c>
    </row>
    <row r="6053" spans="1:5" x14ac:dyDescent="0.2">
      <c r="A6053" s="35">
        <v>5992</v>
      </c>
      <c r="B6053" s="1833"/>
      <c r="D6053" s="2" t="str">
        <f t="shared" si="93"/>
        <v>OK</v>
      </c>
      <c r="E6053" s="2" t="s">
        <v>914</v>
      </c>
    </row>
    <row r="6054" spans="1:5" x14ac:dyDescent="0.2">
      <c r="A6054" s="35">
        <v>5993</v>
      </c>
      <c r="B6054" s="1833"/>
      <c r="C6054" s="2" t="s">
        <v>569</v>
      </c>
      <c r="D6054" s="2" t="str">
        <f t="shared" si="93"/>
        <v>OK</v>
      </c>
      <c r="E6054" s="2" t="s">
        <v>914</v>
      </c>
    </row>
    <row r="6055" spans="1:5" x14ac:dyDescent="0.2">
      <c r="A6055" s="35">
        <v>5994</v>
      </c>
      <c r="B6055" s="1833"/>
      <c r="D6055" s="2" t="str">
        <f t="shared" si="93"/>
        <v>OK</v>
      </c>
      <c r="E6055" s="2" t="s">
        <v>914</v>
      </c>
    </row>
    <row r="6056" spans="1:5" x14ac:dyDescent="0.2">
      <c r="A6056" s="35">
        <v>5995</v>
      </c>
      <c r="B6056" s="1833"/>
      <c r="D6056" s="2" t="str">
        <f t="shared" si="93"/>
        <v>OK</v>
      </c>
      <c r="E6056" s="2" t="s">
        <v>914</v>
      </c>
    </row>
    <row r="6057" spans="1:5" x14ac:dyDescent="0.2">
      <c r="A6057" s="35">
        <v>5996</v>
      </c>
      <c r="B6057" s="1833"/>
      <c r="D6057" s="2" t="str">
        <f t="shared" si="93"/>
        <v>OK</v>
      </c>
      <c r="E6057" s="2" t="s">
        <v>914</v>
      </c>
    </row>
    <row r="6058" spans="1:5" x14ac:dyDescent="0.2">
      <c r="A6058" s="35">
        <v>5997</v>
      </c>
      <c r="B6058" s="1833"/>
      <c r="D6058" s="2" t="str">
        <f t="shared" si="93"/>
        <v>OK</v>
      </c>
      <c r="E6058" s="2" t="s">
        <v>914</v>
      </c>
    </row>
    <row r="6059" spans="1:5" x14ac:dyDescent="0.2">
      <c r="A6059" s="35">
        <v>5998</v>
      </c>
      <c r="B6059" s="1833"/>
      <c r="D6059" s="2" t="str">
        <f t="shared" si="93"/>
        <v>OK</v>
      </c>
      <c r="E6059" s="2" t="s">
        <v>914</v>
      </c>
    </row>
    <row r="6060" spans="1:5" x14ac:dyDescent="0.2">
      <c r="A6060" s="35">
        <v>5999</v>
      </c>
      <c r="B6060" s="1833"/>
      <c r="D6060" s="2" t="str">
        <f t="shared" si="93"/>
        <v>OK</v>
      </c>
      <c r="E6060" s="2" t="s">
        <v>914</v>
      </c>
    </row>
    <row r="6061" spans="1:5" x14ac:dyDescent="0.2">
      <c r="A6061" s="35">
        <v>6000</v>
      </c>
      <c r="B6061" s="1833"/>
      <c r="D6061" s="2" t="str">
        <f t="shared" si="93"/>
        <v>OK</v>
      </c>
      <c r="E6061" s="2" t="s">
        <v>914</v>
      </c>
    </row>
    <row r="6062" spans="1:5" x14ac:dyDescent="0.2">
      <c r="A6062" s="35">
        <v>6001</v>
      </c>
      <c r="B6062" s="1833"/>
      <c r="D6062" s="2" t="str">
        <f t="shared" si="93"/>
        <v>OK</v>
      </c>
      <c r="E6062" s="2" t="s">
        <v>914</v>
      </c>
    </row>
    <row r="6063" spans="1:5" x14ac:dyDescent="0.2">
      <c r="A6063" s="35">
        <v>6002</v>
      </c>
      <c r="B6063" s="1833"/>
      <c r="D6063" s="2" t="str">
        <f t="shared" si="93"/>
        <v>OK</v>
      </c>
      <c r="E6063" s="2" t="s">
        <v>914</v>
      </c>
    </row>
    <row r="6064" spans="1:5" x14ac:dyDescent="0.2">
      <c r="A6064" s="35">
        <v>6003</v>
      </c>
      <c r="B6064" s="1833"/>
      <c r="D6064" s="2" t="str">
        <f t="shared" si="93"/>
        <v>OK</v>
      </c>
      <c r="E6064" s="2" t="s">
        <v>914</v>
      </c>
    </row>
    <row r="6065" spans="1:5" x14ac:dyDescent="0.2">
      <c r="A6065" s="35">
        <v>6004</v>
      </c>
      <c r="B6065" s="1833"/>
      <c r="D6065" s="2" t="str">
        <f t="shared" si="93"/>
        <v>OK</v>
      </c>
      <c r="E6065" s="2" t="s">
        <v>914</v>
      </c>
    </row>
    <row r="6066" spans="1:5" x14ac:dyDescent="0.2">
      <c r="A6066" s="35">
        <v>6005</v>
      </c>
      <c r="B6066" s="1833"/>
      <c r="D6066" s="2" t="str">
        <f t="shared" si="93"/>
        <v>OK</v>
      </c>
      <c r="E6066" s="2" t="s">
        <v>914</v>
      </c>
    </row>
    <row r="6067" spans="1:5" x14ac:dyDescent="0.2">
      <c r="A6067" s="124">
        <v>6006</v>
      </c>
      <c r="B6067" s="1833"/>
      <c r="D6067" s="2" t="str">
        <f t="shared" si="93"/>
        <v>OK</v>
      </c>
      <c r="E6067" s="2" t="s">
        <v>914</v>
      </c>
    </row>
    <row r="6068" spans="1:5" x14ac:dyDescent="0.2">
      <c r="A6068" s="124">
        <v>6007</v>
      </c>
      <c r="B6068" s="1833"/>
      <c r="D6068" s="2" t="str">
        <f t="shared" si="93"/>
        <v>OK</v>
      </c>
      <c r="E6068" s="2" t="s">
        <v>914</v>
      </c>
    </row>
    <row r="6069" spans="1:5" x14ac:dyDescent="0.2">
      <c r="A6069" s="124">
        <v>6008</v>
      </c>
      <c r="B6069" s="1833"/>
      <c r="D6069" s="2" t="str">
        <f t="shared" si="93"/>
        <v>OK</v>
      </c>
      <c r="E6069" s="2" t="s">
        <v>914</v>
      </c>
    </row>
    <row r="6070" spans="1:5" x14ac:dyDescent="0.2">
      <c r="A6070" s="124">
        <v>6009</v>
      </c>
      <c r="B6070" s="1833"/>
      <c r="D6070" s="2" t="str">
        <f t="shared" si="93"/>
        <v>OK</v>
      </c>
      <c r="E6070" s="2" t="s">
        <v>914</v>
      </c>
    </row>
    <row r="6071" spans="1:5" x14ac:dyDescent="0.2">
      <c r="A6071" s="124">
        <v>6010</v>
      </c>
      <c r="B6071" s="1833"/>
      <c r="D6071" s="2" t="str">
        <f t="shared" si="93"/>
        <v>OK</v>
      </c>
      <c r="E6071" s="2" t="s">
        <v>914</v>
      </c>
    </row>
    <row r="6072" spans="1:5" x14ac:dyDescent="0.2">
      <c r="A6072" s="124">
        <v>6011</v>
      </c>
      <c r="B6072" s="1833"/>
      <c r="D6072" s="2" t="str">
        <f t="shared" si="93"/>
        <v>OK</v>
      </c>
      <c r="E6072" s="2" t="s">
        <v>914</v>
      </c>
    </row>
    <row r="6073" spans="1:5" x14ac:dyDescent="0.2">
      <c r="A6073" s="124">
        <v>6012</v>
      </c>
      <c r="B6073" s="1833"/>
      <c r="C6073" s="2" t="s">
        <v>569</v>
      </c>
      <c r="D6073" s="2" t="str">
        <f t="shared" si="93"/>
        <v>OK</v>
      </c>
      <c r="E6073" s="2" t="s">
        <v>914</v>
      </c>
    </row>
    <row r="6074" spans="1:5" x14ac:dyDescent="0.2">
      <c r="A6074" s="8">
        <v>6013</v>
      </c>
      <c r="B6074" s="1833">
        <f>'PCTC-OEPP 27-28'!F79</f>
        <v>645.20000000000005</v>
      </c>
      <c r="D6074" s="2" t="str">
        <f t="shared" si="93"/>
        <v>Error?</v>
      </c>
      <c r="E6074" s="2" t="s">
        <v>924</v>
      </c>
    </row>
    <row r="6075" spans="1:5" x14ac:dyDescent="0.2">
      <c r="A6075" s="124">
        <v>6014</v>
      </c>
      <c r="B6075" s="1833"/>
      <c r="D6075" s="2" t="str">
        <f t="shared" si="93"/>
        <v>OK</v>
      </c>
      <c r="E6075" s="2" t="s">
        <v>924</v>
      </c>
    </row>
    <row r="6076" spans="1:5" x14ac:dyDescent="0.2">
      <c r="A6076">
        <v>6015</v>
      </c>
      <c r="B6076" s="1832">
        <f>'Short-Term Long-Term Debt 24'!C27</f>
        <v>0</v>
      </c>
      <c r="D6076" s="2" t="str">
        <f t="shared" si="93"/>
        <v>Error?</v>
      </c>
      <c r="E6076" s="2" t="s">
        <v>924</v>
      </c>
    </row>
    <row r="6077" spans="1:5" x14ac:dyDescent="0.2">
      <c r="A6077">
        <v>6016</v>
      </c>
      <c r="B6077" s="1832">
        <f>'Short-Term Long-Term Debt 24'!D27</f>
        <v>0</v>
      </c>
      <c r="D6077" s="2" t="str">
        <f t="shared" si="93"/>
        <v>Error?</v>
      </c>
      <c r="E6077" s="2" t="s">
        <v>924</v>
      </c>
    </row>
    <row r="6078" spans="1:5" x14ac:dyDescent="0.2">
      <c r="A6078">
        <v>6017</v>
      </c>
      <c r="B6078" s="1832">
        <f>'Short-Term Long-Term Debt 24'!E27</f>
        <v>0</v>
      </c>
      <c r="D6078" s="2" t="str">
        <f t="shared" si="93"/>
        <v>Error?</v>
      </c>
      <c r="E6078" s="2" t="s">
        <v>924</v>
      </c>
    </row>
    <row r="6079" spans="1:5" x14ac:dyDescent="0.2">
      <c r="A6079">
        <v>6018</v>
      </c>
      <c r="B6079" s="1832">
        <f>'Short-Term Long-Term Debt 24'!F27</f>
        <v>0</v>
      </c>
      <c r="D6079" s="2" t="str">
        <f t="shared" ref="D6079:D6142" si="94">IF(ISBLANK(B6079),"OK",IF(A6079-B6079=0,"OK","Error?"))</f>
        <v>Error?</v>
      </c>
      <c r="E6079" s="2" t="s">
        <v>153</v>
      </c>
    </row>
    <row r="6080" spans="1:5" x14ac:dyDescent="0.2">
      <c r="A6080" s="126">
        <v>6019</v>
      </c>
      <c r="B6080" s="1832"/>
      <c r="D6080" s="2" t="str">
        <f t="shared" si="94"/>
        <v>OK</v>
      </c>
      <c r="E6080" s="2" t="s">
        <v>479</v>
      </c>
    </row>
    <row r="6081" spans="1:5" x14ac:dyDescent="0.2">
      <c r="A6081">
        <v>6020</v>
      </c>
      <c r="B6081" s="1832">
        <f>'Assets-Liab 5-6'!C7</f>
        <v>0</v>
      </c>
      <c r="D6081" s="2" t="str">
        <f t="shared" si="94"/>
        <v>Error?</v>
      </c>
      <c r="E6081" s="2" t="s">
        <v>189</v>
      </c>
    </row>
    <row r="6082" spans="1:5" x14ac:dyDescent="0.2">
      <c r="A6082">
        <v>6021</v>
      </c>
      <c r="B6082" s="1832">
        <f>'Assets-Liab 5-6'!D7</f>
        <v>0</v>
      </c>
      <c r="D6082" s="2" t="str">
        <f t="shared" si="94"/>
        <v>Error?</v>
      </c>
      <c r="E6082" s="2" t="s">
        <v>189</v>
      </c>
    </row>
    <row r="6083" spans="1:5" x14ac:dyDescent="0.2">
      <c r="A6083">
        <v>6022</v>
      </c>
      <c r="B6083" s="1832">
        <f>'Assets-Liab 5-6'!E7</f>
        <v>0</v>
      </c>
      <c r="D6083" s="2" t="str">
        <f t="shared" si="94"/>
        <v>Error?</v>
      </c>
      <c r="E6083" s="2" t="s">
        <v>189</v>
      </c>
    </row>
    <row r="6084" spans="1:5" x14ac:dyDescent="0.2">
      <c r="A6084">
        <v>6023</v>
      </c>
      <c r="B6084" s="1832">
        <f>'Assets-Liab 5-6'!F7</f>
        <v>0</v>
      </c>
      <c r="D6084" s="2" t="str">
        <f t="shared" si="94"/>
        <v>Error?</v>
      </c>
      <c r="E6084" s="2" t="s">
        <v>189</v>
      </c>
    </row>
    <row r="6085" spans="1:5" x14ac:dyDescent="0.2">
      <c r="A6085">
        <v>6024</v>
      </c>
      <c r="B6085" s="1832">
        <f>'Assets-Liab 5-6'!G7</f>
        <v>0</v>
      </c>
      <c r="D6085" s="2" t="str">
        <f t="shared" si="94"/>
        <v>Error?</v>
      </c>
      <c r="E6085" s="2" t="s">
        <v>189</v>
      </c>
    </row>
    <row r="6086" spans="1:5" x14ac:dyDescent="0.2">
      <c r="A6086">
        <v>6025</v>
      </c>
      <c r="B6086" s="1832">
        <f>'Assets-Liab 5-6'!H7</f>
        <v>0</v>
      </c>
      <c r="D6086" s="2" t="str">
        <f t="shared" si="94"/>
        <v>Error?</v>
      </c>
      <c r="E6086" s="2" t="s">
        <v>189</v>
      </c>
    </row>
    <row r="6087" spans="1:5" x14ac:dyDescent="0.2">
      <c r="A6087">
        <v>6026</v>
      </c>
      <c r="B6087" s="1832">
        <f>'Assets-Liab 5-6'!I7</f>
        <v>0</v>
      </c>
      <c r="D6087" s="2" t="str">
        <f t="shared" si="94"/>
        <v>Error?</v>
      </c>
      <c r="E6087" s="2" t="s">
        <v>189</v>
      </c>
    </row>
    <row r="6088" spans="1:5" x14ac:dyDescent="0.2">
      <c r="A6088">
        <v>6027</v>
      </c>
      <c r="B6088" s="1832">
        <f>'Assets-Liab 5-6'!J7</f>
        <v>0</v>
      </c>
      <c r="D6088" s="2" t="str">
        <f t="shared" si="94"/>
        <v>Error?</v>
      </c>
      <c r="E6088" s="2" t="s">
        <v>189</v>
      </c>
    </row>
    <row r="6089" spans="1:5" x14ac:dyDescent="0.2">
      <c r="A6089">
        <v>6028</v>
      </c>
      <c r="B6089" s="1832">
        <f>'Assets-Liab 5-6'!K7</f>
        <v>0</v>
      </c>
      <c r="D6089" s="2" t="str">
        <f t="shared" si="94"/>
        <v>Error?</v>
      </c>
      <c r="E6089" s="2" t="s">
        <v>189</v>
      </c>
    </row>
    <row r="6090" spans="1:5" x14ac:dyDescent="0.2">
      <c r="A6090">
        <v>6029</v>
      </c>
      <c r="B6090" s="1832">
        <f>'Assets-Liab 5-6'!C8</f>
        <v>0</v>
      </c>
      <c r="D6090" s="2" t="str">
        <f t="shared" si="94"/>
        <v>Error?</v>
      </c>
      <c r="E6090" s="2" t="s">
        <v>189</v>
      </c>
    </row>
    <row r="6091" spans="1:5" x14ac:dyDescent="0.2">
      <c r="A6091">
        <v>6030</v>
      </c>
      <c r="B6091" s="1832">
        <f>'Assets-Liab 5-6'!D8</f>
        <v>0</v>
      </c>
      <c r="D6091" s="2" t="str">
        <f t="shared" si="94"/>
        <v>Error?</v>
      </c>
      <c r="E6091" s="2" t="s">
        <v>189</v>
      </c>
    </row>
    <row r="6092" spans="1:5" x14ac:dyDescent="0.2">
      <c r="A6092">
        <v>6031</v>
      </c>
      <c r="B6092" s="1832">
        <f>'Assets-Liab 5-6'!E8</f>
        <v>0</v>
      </c>
      <c r="D6092" s="2" t="str">
        <f t="shared" si="94"/>
        <v>Error?</v>
      </c>
      <c r="E6092" s="2" t="s">
        <v>189</v>
      </c>
    </row>
    <row r="6093" spans="1:5" x14ac:dyDescent="0.2">
      <c r="A6093">
        <v>6032</v>
      </c>
      <c r="B6093" s="1832">
        <f>'Assets-Liab 5-6'!F8</f>
        <v>0</v>
      </c>
      <c r="D6093" s="2" t="str">
        <f t="shared" si="94"/>
        <v>Error?</v>
      </c>
      <c r="E6093" s="2" t="s">
        <v>189</v>
      </c>
    </row>
    <row r="6094" spans="1:5" x14ac:dyDescent="0.2">
      <c r="A6094">
        <v>6033</v>
      </c>
      <c r="B6094" s="1832">
        <f>'Assets-Liab 5-6'!G8</f>
        <v>0</v>
      </c>
      <c r="D6094" s="2" t="str">
        <f t="shared" si="94"/>
        <v>Error?</v>
      </c>
      <c r="E6094" s="2" t="s">
        <v>189</v>
      </c>
    </row>
    <row r="6095" spans="1:5" x14ac:dyDescent="0.2">
      <c r="A6095">
        <v>6034</v>
      </c>
      <c r="B6095" s="1832">
        <f>'Assets-Liab 5-6'!H8</f>
        <v>0</v>
      </c>
      <c r="D6095" s="2" t="str">
        <f t="shared" si="94"/>
        <v>Error?</v>
      </c>
      <c r="E6095" s="2" t="s">
        <v>189</v>
      </c>
    </row>
    <row r="6096" spans="1:5" x14ac:dyDescent="0.2">
      <c r="A6096">
        <v>6035</v>
      </c>
      <c r="B6096" s="1832">
        <f>'Assets-Liab 5-6'!I8</f>
        <v>0</v>
      </c>
      <c r="D6096" s="2" t="str">
        <f t="shared" si="94"/>
        <v>Error?</v>
      </c>
      <c r="E6096" s="2" t="s">
        <v>189</v>
      </c>
    </row>
    <row r="6097" spans="1:5" x14ac:dyDescent="0.2">
      <c r="A6097">
        <v>6036</v>
      </c>
      <c r="B6097" s="1832">
        <f>'Assets-Liab 5-6'!J8</f>
        <v>0</v>
      </c>
      <c r="D6097" s="2" t="str">
        <f t="shared" si="94"/>
        <v>Error?</v>
      </c>
      <c r="E6097" s="2" t="s">
        <v>189</v>
      </c>
    </row>
    <row r="6098" spans="1:5" x14ac:dyDescent="0.2">
      <c r="A6098">
        <v>6037</v>
      </c>
      <c r="B6098" s="1832">
        <f>'Assets-Liab 5-6'!K8</f>
        <v>0</v>
      </c>
      <c r="D6098" s="2" t="str">
        <f t="shared" si="94"/>
        <v>Error?</v>
      </c>
      <c r="E6098" s="2" t="s">
        <v>189</v>
      </c>
    </row>
    <row r="6099" spans="1:5" x14ac:dyDescent="0.2">
      <c r="A6099">
        <v>6038</v>
      </c>
      <c r="B6099" s="1832">
        <f>'Assets-Liab 5-6'!C9</f>
        <v>0</v>
      </c>
      <c r="D6099" s="2" t="str">
        <f t="shared" si="94"/>
        <v>Error?</v>
      </c>
      <c r="E6099" s="2" t="s">
        <v>189</v>
      </c>
    </row>
    <row r="6100" spans="1:5" x14ac:dyDescent="0.2">
      <c r="A6100">
        <v>6039</v>
      </c>
      <c r="B6100" s="1832">
        <f>'Assets-Liab 5-6'!D9</f>
        <v>0</v>
      </c>
      <c r="D6100" s="2" t="str">
        <f t="shared" si="94"/>
        <v>Error?</v>
      </c>
      <c r="E6100" s="2" t="s">
        <v>189</v>
      </c>
    </row>
    <row r="6101" spans="1:5" x14ac:dyDescent="0.2">
      <c r="A6101">
        <v>6040</v>
      </c>
      <c r="B6101" s="1832">
        <f>'Assets-Liab 5-6'!E9</f>
        <v>0</v>
      </c>
      <c r="D6101" s="2" t="str">
        <f t="shared" si="94"/>
        <v>Error?</v>
      </c>
      <c r="E6101" s="2" t="s">
        <v>189</v>
      </c>
    </row>
    <row r="6102" spans="1:5" x14ac:dyDescent="0.2">
      <c r="A6102">
        <v>6041</v>
      </c>
      <c r="B6102" s="1832">
        <f>'Assets-Liab 5-6'!F9</f>
        <v>0</v>
      </c>
      <c r="D6102" s="2" t="str">
        <f t="shared" si="94"/>
        <v>Error?</v>
      </c>
      <c r="E6102" s="2" t="s">
        <v>189</v>
      </c>
    </row>
    <row r="6103" spans="1:5" x14ac:dyDescent="0.2">
      <c r="A6103">
        <f>A6102+1</f>
        <v>6042</v>
      </c>
      <c r="B6103" s="1832">
        <f>'Assets-Liab 5-6'!G9</f>
        <v>0</v>
      </c>
      <c r="D6103" s="2" t="str">
        <f t="shared" si="94"/>
        <v>Error?</v>
      </c>
      <c r="E6103" s="2" t="s">
        <v>189</v>
      </c>
    </row>
    <row r="6104" spans="1:5" x14ac:dyDescent="0.2">
      <c r="A6104">
        <v>6043</v>
      </c>
      <c r="B6104" s="1832">
        <f>'Assets-Liab 5-6'!H9</f>
        <v>0</v>
      </c>
      <c r="D6104" s="2" t="str">
        <f t="shared" si="94"/>
        <v>Error?</v>
      </c>
      <c r="E6104" s="2" t="s">
        <v>189</v>
      </c>
    </row>
    <row r="6105" spans="1:5" x14ac:dyDescent="0.2">
      <c r="A6105">
        <v>6044</v>
      </c>
      <c r="B6105" s="1832">
        <f>'Assets-Liab 5-6'!I9</f>
        <v>0</v>
      </c>
      <c r="D6105" s="2" t="str">
        <f t="shared" si="94"/>
        <v>Error?</v>
      </c>
      <c r="E6105" s="2" t="s">
        <v>189</v>
      </c>
    </row>
    <row r="6106" spans="1:5" x14ac:dyDescent="0.2">
      <c r="A6106">
        <v>6045</v>
      </c>
      <c r="B6106" s="1832">
        <f>'Assets-Liab 5-6'!J9</f>
        <v>0</v>
      </c>
      <c r="D6106" s="2" t="str">
        <f t="shared" si="94"/>
        <v>Error?</v>
      </c>
      <c r="E6106" s="2" t="s">
        <v>189</v>
      </c>
    </row>
    <row r="6107" spans="1:5" x14ac:dyDescent="0.2">
      <c r="A6107">
        <v>6046</v>
      </c>
      <c r="B6107" s="1832">
        <f>'Assets-Liab 5-6'!K9</f>
        <v>0</v>
      </c>
      <c r="D6107" s="2" t="str">
        <f t="shared" si="94"/>
        <v>Error?</v>
      </c>
      <c r="E6107" s="2" t="s">
        <v>189</v>
      </c>
    </row>
    <row r="6108" spans="1:5" x14ac:dyDescent="0.2">
      <c r="A6108">
        <v>6047</v>
      </c>
      <c r="B6108" s="1832">
        <f>'Assets-Liab 5-6'!L9</f>
        <v>0</v>
      </c>
      <c r="D6108" s="2" t="str">
        <f t="shared" si="94"/>
        <v>Error?</v>
      </c>
      <c r="E6108" s="2" t="s">
        <v>189</v>
      </c>
    </row>
    <row r="6109" spans="1:5" x14ac:dyDescent="0.2">
      <c r="A6109">
        <v>6048</v>
      </c>
      <c r="B6109" s="1832">
        <f>'Assets-Liab 5-6'!E10</f>
        <v>0</v>
      </c>
      <c r="D6109" s="2" t="str">
        <f t="shared" si="94"/>
        <v>Error?</v>
      </c>
      <c r="E6109" s="2" t="s">
        <v>189</v>
      </c>
    </row>
    <row r="6110" spans="1:5" x14ac:dyDescent="0.2">
      <c r="A6110">
        <v>6049</v>
      </c>
      <c r="B6110" s="1832">
        <f>'Assets-Liab 5-6'!G10</f>
        <v>0</v>
      </c>
      <c r="D6110" s="2" t="str">
        <f t="shared" si="94"/>
        <v>Error?</v>
      </c>
      <c r="E6110" s="2" t="s">
        <v>189</v>
      </c>
    </row>
    <row r="6111" spans="1:5" x14ac:dyDescent="0.2">
      <c r="A6111">
        <v>6050</v>
      </c>
      <c r="B6111" s="1832">
        <f>'Assets-Liab 5-6'!I10</f>
        <v>0</v>
      </c>
      <c r="D6111" s="2" t="str">
        <f t="shared" si="94"/>
        <v>Error?</v>
      </c>
      <c r="E6111" s="2" t="s">
        <v>189</v>
      </c>
    </row>
    <row r="6112" spans="1:5" x14ac:dyDescent="0.2">
      <c r="A6112">
        <v>6051</v>
      </c>
      <c r="B6112" s="1832">
        <f>'Assets-Liab 5-6'!J10</f>
        <v>0</v>
      </c>
      <c r="D6112" s="2" t="str">
        <f t="shared" si="94"/>
        <v>Error?</v>
      </c>
      <c r="E6112" s="2" t="s">
        <v>189</v>
      </c>
    </row>
    <row r="6113" spans="1:5" x14ac:dyDescent="0.2">
      <c r="A6113">
        <v>6052</v>
      </c>
      <c r="B6113" s="1832">
        <f>'Assets-Liab 5-6'!C11</f>
        <v>0</v>
      </c>
      <c r="D6113" s="2" t="str">
        <f t="shared" si="94"/>
        <v>Error?</v>
      </c>
      <c r="E6113" s="2" t="s">
        <v>189</v>
      </c>
    </row>
    <row r="6114" spans="1:5" x14ac:dyDescent="0.2">
      <c r="A6114">
        <v>6053</v>
      </c>
      <c r="B6114" s="1832">
        <f>'Assets-Liab 5-6'!D11</f>
        <v>0</v>
      </c>
      <c r="D6114" s="2" t="str">
        <f t="shared" si="94"/>
        <v>Error?</v>
      </c>
      <c r="E6114" s="2" t="s">
        <v>189</v>
      </c>
    </row>
    <row r="6115" spans="1:5" x14ac:dyDescent="0.2">
      <c r="A6115">
        <v>6054</v>
      </c>
      <c r="B6115" s="1832">
        <f>'Assets-Liab 5-6'!E11</f>
        <v>0</v>
      </c>
      <c r="D6115" s="2" t="str">
        <f t="shared" si="94"/>
        <v>Error?</v>
      </c>
      <c r="E6115" s="2" t="s">
        <v>189</v>
      </c>
    </row>
    <row r="6116" spans="1:5" x14ac:dyDescent="0.2">
      <c r="A6116">
        <v>6055</v>
      </c>
      <c r="B6116" s="1832">
        <f>'Assets-Liab 5-6'!F11</f>
        <v>0</v>
      </c>
      <c r="D6116" s="2" t="str">
        <f t="shared" si="94"/>
        <v>Error?</v>
      </c>
      <c r="E6116" s="2" t="s">
        <v>189</v>
      </c>
    </row>
    <row r="6117" spans="1:5" x14ac:dyDescent="0.2">
      <c r="A6117">
        <v>6056</v>
      </c>
      <c r="B6117" s="1832">
        <f>'Assets-Liab 5-6'!G11</f>
        <v>0</v>
      </c>
      <c r="D6117" s="2" t="str">
        <f t="shared" si="94"/>
        <v>Error?</v>
      </c>
      <c r="E6117" s="2" t="s">
        <v>189</v>
      </c>
    </row>
    <row r="6118" spans="1:5" x14ac:dyDescent="0.2">
      <c r="A6118">
        <v>6057</v>
      </c>
      <c r="B6118" s="1832">
        <f>'Assets-Liab 5-6'!H11</f>
        <v>0</v>
      </c>
      <c r="D6118" s="2" t="str">
        <f t="shared" si="94"/>
        <v>Error?</v>
      </c>
      <c r="E6118" s="2" t="s">
        <v>189</v>
      </c>
    </row>
    <row r="6119" spans="1:5" x14ac:dyDescent="0.2">
      <c r="A6119">
        <v>6058</v>
      </c>
      <c r="B6119" s="1832">
        <f>'Assets-Liab 5-6'!I11</f>
        <v>0</v>
      </c>
      <c r="D6119" s="2" t="str">
        <f t="shared" si="94"/>
        <v>Error?</v>
      </c>
      <c r="E6119" s="2" t="s">
        <v>189</v>
      </c>
    </row>
    <row r="6120" spans="1:5" x14ac:dyDescent="0.2">
      <c r="A6120">
        <v>6059</v>
      </c>
      <c r="B6120" s="1832">
        <f>'Assets-Liab 5-6'!J11</f>
        <v>0</v>
      </c>
      <c r="D6120" s="2" t="str">
        <f t="shared" si="94"/>
        <v>Error?</v>
      </c>
      <c r="E6120" s="2" t="s">
        <v>189</v>
      </c>
    </row>
    <row r="6121" spans="1:5" x14ac:dyDescent="0.2">
      <c r="A6121">
        <v>6060</v>
      </c>
      <c r="B6121" s="1832">
        <f>'Assets-Liab 5-6'!K11</f>
        <v>0</v>
      </c>
      <c r="D6121" s="2" t="str">
        <f t="shared" si="94"/>
        <v>Error?</v>
      </c>
      <c r="E6121" s="2" t="s">
        <v>189</v>
      </c>
    </row>
    <row r="6122" spans="1:5" x14ac:dyDescent="0.2">
      <c r="A6122">
        <v>6061</v>
      </c>
      <c r="B6122" s="1832">
        <f>'Assets-Liab 5-6'!L11</f>
        <v>0</v>
      </c>
      <c r="D6122" s="2" t="str">
        <f t="shared" si="94"/>
        <v>Error?</v>
      </c>
      <c r="E6122" s="2" t="s">
        <v>189</v>
      </c>
    </row>
    <row r="6123" spans="1:5" x14ac:dyDescent="0.2">
      <c r="A6123">
        <v>6062</v>
      </c>
      <c r="B6123" s="1832">
        <f>'Assets-Liab 5-6'!J12</f>
        <v>0</v>
      </c>
      <c r="D6123" s="2" t="str">
        <f t="shared" si="94"/>
        <v>Error?</v>
      </c>
      <c r="E6123" s="2" t="s">
        <v>189</v>
      </c>
    </row>
    <row r="6124" spans="1:5" x14ac:dyDescent="0.2">
      <c r="A6124">
        <v>6063</v>
      </c>
      <c r="B6124" s="1832">
        <f>'Assets-Liab 5-6'!J13</f>
        <v>210252</v>
      </c>
      <c r="D6124" s="2" t="str">
        <f t="shared" si="94"/>
        <v>Error?</v>
      </c>
      <c r="E6124" s="2" t="s">
        <v>189</v>
      </c>
    </row>
    <row r="6125" spans="1:5" x14ac:dyDescent="0.2">
      <c r="A6125">
        <v>6064</v>
      </c>
      <c r="B6125" s="1832">
        <f>'Assets-Liab 5-6'!C25</f>
        <v>0</v>
      </c>
      <c r="D6125" s="2" t="str">
        <f t="shared" si="94"/>
        <v>Error?</v>
      </c>
      <c r="E6125" s="2" t="s">
        <v>189</v>
      </c>
    </row>
    <row r="6126" spans="1:5" x14ac:dyDescent="0.2">
      <c r="A6126">
        <v>6065</v>
      </c>
      <c r="B6126" s="1832">
        <f>'Assets-Liab 5-6'!D25</f>
        <v>0</v>
      </c>
      <c r="D6126" s="2" t="str">
        <f t="shared" si="94"/>
        <v>Error?</v>
      </c>
      <c r="E6126" s="2" t="s">
        <v>189</v>
      </c>
    </row>
    <row r="6127" spans="1:5" x14ac:dyDescent="0.2">
      <c r="A6127">
        <v>6066</v>
      </c>
      <c r="B6127" s="1832">
        <f>'Assets-Liab 5-6'!E25</f>
        <v>0</v>
      </c>
      <c r="D6127" s="2" t="str">
        <f t="shared" si="94"/>
        <v>Error?</v>
      </c>
      <c r="E6127" s="2" t="s">
        <v>189</v>
      </c>
    </row>
    <row r="6128" spans="1:5" x14ac:dyDescent="0.2">
      <c r="A6128">
        <v>6067</v>
      </c>
      <c r="B6128" s="1832">
        <f>'Assets-Liab 5-6'!F25</f>
        <v>0</v>
      </c>
      <c r="D6128" s="2" t="str">
        <f t="shared" si="94"/>
        <v>Error?</v>
      </c>
      <c r="E6128" s="2" t="s">
        <v>189</v>
      </c>
    </row>
    <row r="6129" spans="1:5" x14ac:dyDescent="0.2">
      <c r="A6129">
        <v>6068</v>
      </c>
      <c r="B6129" s="1832">
        <f>'Assets-Liab 5-6'!G25</f>
        <v>0</v>
      </c>
      <c r="D6129" s="2" t="str">
        <f t="shared" si="94"/>
        <v>Error?</v>
      </c>
      <c r="E6129" s="2" t="s">
        <v>189</v>
      </c>
    </row>
    <row r="6130" spans="1:5" x14ac:dyDescent="0.2">
      <c r="A6130">
        <v>6069</v>
      </c>
      <c r="B6130" s="1832">
        <f>'Assets-Liab 5-6'!H25</f>
        <v>0</v>
      </c>
      <c r="D6130" s="2" t="str">
        <f t="shared" si="94"/>
        <v>Error?</v>
      </c>
      <c r="E6130" s="2" t="s">
        <v>189</v>
      </c>
    </row>
    <row r="6131" spans="1:5" x14ac:dyDescent="0.2">
      <c r="A6131">
        <v>6070</v>
      </c>
      <c r="B6131" s="1832">
        <f>'Assets-Liab 5-6'!J25</f>
        <v>0</v>
      </c>
      <c r="D6131" s="2" t="str">
        <f t="shared" si="94"/>
        <v>Error?</v>
      </c>
      <c r="E6131" s="2" t="s">
        <v>189</v>
      </c>
    </row>
    <row r="6132" spans="1:5" x14ac:dyDescent="0.2">
      <c r="A6132">
        <v>6071</v>
      </c>
      <c r="B6132" s="1832">
        <f>'Assets-Liab 5-6'!K25</f>
        <v>0</v>
      </c>
      <c r="D6132" s="2" t="str">
        <f t="shared" si="94"/>
        <v>Error?</v>
      </c>
      <c r="E6132" s="2" t="s">
        <v>189</v>
      </c>
    </row>
    <row r="6133" spans="1:5" x14ac:dyDescent="0.2">
      <c r="A6133">
        <v>6072</v>
      </c>
      <c r="B6133" s="1832">
        <f>'Assets-Liab 5-6'!C26</f>
        <v>0</v>
      </c>
      <c r="D6133" s="2" t="str">
        <f t="shared" si="94"/>
        <v>Error?</v>
      </c>
      <c r="E6133" s="2" t="s">
        <v>189</v>
      </c>
    </row>
    <row r="6134" spans="1:5" x14ac:dyDescent="0.2">
      <c r="A6134">
        <v>6073</v>
      </c>
      <c r="B6134" s="1832">
        <f>'Assets-Liab 5-6'!D26</f>
        <v>0</v>
      </c>
      <c r="D6134" s="2" t="str">
        <f t="shared" si="94"/>
        <v>Error?</v>
      </c>
      <c r="E6134" s="2" t="s">
        <v>189</v>
      </c>
    </row>
    <row r="6135" spans="1:5" x14ac:dyDescent="0.2">
      <c r="A6135">
        <v>6074</v>
      </c>
      <c r="B6135" s="1832">
        <f>'Assets-Liab 5-6'!E26</f>
        <v>0</v>
      </c>
      <c r="D6135" s="2" t="str">
        <f t="shared" si="94"/>
        <v>Error?</v>
      </c>
      <c r="E6135" s="2" t="s">
        <v>189</v>
      </c>
    </row>
    <row r="6136" spans="1:5" x14ac:dyDescent="0.2">
      <c r="A6136">
        <v>6075</v>
      </c>
      <c r="B6136" s="1832">
        <f>'Assets-Liab 5-6'!F26</f>
        <v>0</v>
      </c>
      <c r="D6136" s="2" t="str">
        <f t="shared" si="94"/>
        <v>Error?</v>
      </c>
      <c r="E6136" s="2" t="s">
        <v>189</v>
      </c>
    </row>
    <row r="6137" spans="1:5" x14ac:dyDescent="0.2">
      <c r="A6137">
        <v>6076</v>
      </c>
      <c r="B6137" s="1832">
        <f>'Assets-Liab 5-6'!G26</f>
        <v>0</v>
      </c>
      <c r="D6137" s="2" t="str">
        <f t="shared" si="94"/>
        <v>Error?</v>
      </c>
      <c r="E6137" s="2" t="s">
        <v>189</v>
      </c>
    </row>
    <row r="6138" spans="1:5" x14ac:dyDescent="0.2">
      <c r="A6138">
        <v>6077</v>
      </c>
      <c r="B6138" s="1832">
        <f>'Assets-Liab 5-6'!H26</f>
        <v>0</v>
      </c>
      <c r="D6138" s="2" t="str">
        <f t="shared" si="94"/>
        <v>Error?</v>
      </c>
      <c r="E6138" s="2" t="s">
        <v>189</v>
      </c>
    </row>
    <row r="6139" spans="1:5" x14ac:dyDescent="0.2">
      <c r="A6139">
        <v>6078</v>
      </c>
      <c r="B6139" s="1832">
        <f>'Assets-Liab 5-6'!I26</f>
        <v>0</v>
      </c>
      <c r="D6139" s="2" t="str">
        <f t="shared" si="94"/>
        <v>Error?</v>
      </c>
      <c r="E6139" s="2" t="s">
        <v>189</v>
      </c>
    </row>
    <row r="6140" spans="1:5" x14ac:dyDescent="0.2">
      <c r="A6140">
        <v>6079</v>
      </c>
      <c r="B6140" s="1832">
        <f>'Assets-Liab 5-6'!J26</f>
        <v>0</v>
      </c>
      <c r="D6140" s="2" t="str">
        <f t="shared" si="94"/>
        <v>Error?</v>
      </c>
      <c r="E6140" s="2" t="s">
        <v>189</v>
      </c>
    </row>
    <row r="6141" spans="1:5" x14ac:dyDescent="0.2">
      <c r="A6141">
        <v>6080</v>
      </c>
      <c r="B6141" s="1832">
        <f>'Assets-Liab 5-6'!K26</f>
        <v>0</v>
      </c>
      <c r="D6141" s="2" t="str">
        <f t="shared" si="94"/>
        <v>Error?</v>
      </c>
      <c r="E6141" s="2" t="s">
        <v>189</v>
      </c>
    </row>
    <row r="6142" spans="1:5" x14ac:dyDescent="0.2">
      <c r="A6142">
        <v>6081</v>
      </c>
      <c r="B6142" s="1832">
        <f>'Assets-Liab 5-6'!C27</f>
        <v>0</v>
      </c>
      <c r="D6142" s="2" t="str">
        <f t="shared" si="94"/>
        <v>Error?</v>
      </c>
      <c r="E6142" s="2" t="s">
        <v>189</v>
      </c>
    </row>
    <row r="6143" spans="1:5" x14ac:dyDescent="0.2">
      <c r="A6143">
        <v>6082</v>
      </c>
      <c r="B6143" s="1832">
        <f>'Assets-Liab 5-6'!D27</f>
        <v>0</v>
      </c>
      <c r="D6143" s="2" t="str">
        <f t="shared" ref="D6143:D6206" si="95">IF(ISBLANK(B6143),"OK",IF(A6143-B6143=0,"OK","Error?"))</f>
        <v>Error?</v>
      </c>
      <c r="E6143" s="2" t="s">
        <v>189</v>
      </c>
    </row>
    <row r="6144" spans="1:5" x14ac:dyDescent="0.2">
      <c r="A6144">
        <v>6083</v>
      </c>
      <c r="B6144" s="1832">
        <f>'Assets-Liab 5-6'!E27</f>
        <v>0</v>
      </c>
      <c r="D6144" s="2" t="str">
        <f t="shared" si="95"/>
        <v>Error?</v>
      </c>
      <c r="E6144" s="2" t="s">
        <v>189</v>
      </c>
    </row>
    <row r="6145" spans="1:5" x14ac:dyDescent="0.2">
      <c r="A6145">
        <v>6084</v>
      </c>
      <c r="B6145" s="1832">
        <f>'Assets-Liab 5-6'!F27</f>
        <v>0</v>
      </c>
      <c r="D6145" s="2" t="str">
        <f t="shared" si="95"/>
        <v>Error?</v>
      </c>
      <c r="E6145" s="2" t="s">
        <v>189</v>
      </c>
    </row>
    <row r="6146" spans="1:5" x14ac:dyDescent="0.2">
      <c r="A6146">
        <v>6085</v>
      </c>
      <c r="B6146" s="1832">
        <f>'Assets-Liab 5-6'!G27</f>
        <v>0</v>
      </c>
      <c r="D6146" s="2" t="str">
        <f t="shared" si="95"/>
        <v>Error?</v>
      </c>
      <c r="E6146" s="2" t="s">
        <v>189</v>
      </c>
    </row>
    <row r="6147" spans="1:5" x14ac:dyDescent="0.2">
      <c r="A6147">
        <v>6086</v>
      </c>
      <c r="B6147" s="1832">
        <f>'Assets-Liab 5-6'!H27</f>
        <v>0</v>
      </c>
      <c r="D6147" s="2" t="str">
        <f t="shared" si="95"/>
        <v>Error?</v>
      </c>
      <c r="E6147" s="2" t="s">
        <v>189</v>
      </c>
    </row>
    <row r="6148" spans="1:5" x14ac:dyDescent="0.2">
      <c r="A6148">
        <v>6087</v>
      </c>
      <c r="B6148" s="1832">
        <f>'Assets-Liab 5-6'!I27</f>
        <v>0</v>
      </c>
      <c r="D6148" s="2" t="str">
        <f t="shared" si="95"/>
        <v>Error?</v>
      </c>
      <c r="E6148" s="2" t="s">
        <v>189</v>
      </c>
    </row>
    <row r="6149" spans="1:5" x14ac:dyDescent="0.2">
      <c r="A6149">
        <v>6088</v>
      </c>
      <c r="B6149" s="1832">
        <f>'Assets-Liab 5-6'!J27</f>
        <v>0</v>
      </c>
      <c r="D6149" s="2" t="str">
        <f t="shared" si="95"/>
        <v>Error?</v>
      </c>
      <c r="E6149" s="2" t="s">
        <v>189</v>
      </c>
    </row>
    <row r="6150" spans="1:5" x14ac:dyDescent="0.2">
      <c r="A6150">
        <v>6089</v>
      </c>
      <c r="B6150" s="1832">
        <f>'Assets-Liab 5-6'!K27</f>
        <v>0</v>
      </c>
      <c r="D6150" s="2" t="str">
        <f t="shared" si="95"/>
        <v>Error?</v>
      </c>
      <c r="E6150" s="2" t="s">
        <v>189</v>
      </c>
    </row>
    <row r="6151" spans="1:5" x14ac:dyDescent="0.2">
      <c r="A6151">
        <v>6090</v>
      </c>
      <c r="B6151" s="1832">
        <f>'Assets-Liab 5-6'!C28</f>
        <v>0</v>
      </c>
      <c r="D6151" s="2" t="str">
        <f t="shared" si="95"/>
        <v>Error?</v>
      </c>
      <c r="E6151" s="2" t="s">
        <v>189</v>
      </c>
    </row>
    <row r="6152" spans="1:5" x14ac:dyDescent="0.2">
      <c r="A6152">
        <v>6091</v>
      </c>
      <c r="B6152" s="1832">
        <f>'Assets-Liab 5-6'!D28</f>
        <v>0</v>
      </c>
      <c r="D6152" s="2" t="str">
        <f t="shared" si="95"/>
        <v>Error?</v>
      </c>
      <c r="E6152" s="2" t="s">
        <v>189</v>
      </c>
    </row>
    <row r="6153" spans="1:5" x14ac:dyDescent="0.2">
      <c r="A6153">
        <v>6092</v>
      </c>
      <c r="B6153" s="1832">
        <f>'Assets-Liab 5-6'!E28</f>
        <v>0</v>
      </c>
      <c r="D6153" s="2" t="str">
        <f t="shared" si="95"/>
        <v>Error?</v>
      </c>
      <c r="E6153" s="2" t="s">
        <v>189</v>
      </c>
    </row>
    <row r="6154" spans="1:5" x14ac:dyDescent="0.2">
      <c r="A6154">
        <v>6093</v>
      </c>
      <c r="B6154" s="1832">
        <f>'Assets-Liab 5-6'!F28</f>
        <v>0</v>
      </c>
      <c r="D6154" s="2" t="str">
        <f t="shared" si="95"/>
        <v>Error?</v>
      </c>
      <c r="E6154" s="2" t="s">
        <v>189</v>
      </c>
    </row>
    <row r="6155" spans="1:5" x14ac:dyDescent="0.2">
      <c r="A6155">
        <v>6094</v>
      </c>
      <c r="B6155" s="1832">
        <f>'Assets-Liab 5-6'!G28</f>
        <v>0</v>
      </c>
      <c r="D6155" s="2" t="str">
        <f t="shared" si="95"/>
        <v>Error?</v>
      </c>
      <c r="E6155" s="2" t="s">
        <v>189</v>
      </c>
    </row>
    <row r="6156" spans="1:5" x14ac:dyDescent="0.2">
      <c r="A6156">
        <v>6095</v>
      </c>
      <c r="B6156" s="1832">
        <f>'Assets-Liab 5-6'!H28</f>
        <v>0</v>
      </c>
      <c r="D6156" s="2" t="str">
        <f t="shared" si="95"/>
        <v>Error?</v>
      </c>
      <c r="E6156" s="2" t="s">
        <v>189</v>
      </c>
    </row>
    <row r="6157" spans="1:5" x14ac:dyDescent="0.2">
      <c r="A6157">
        <v>6096</v>
      </c>
      <c r="B6157" s="1832">
        <f>'Assets-Liab 5-6'!I28</f>
        <v>0</v>
      </c>
      <c r="D6157" s="2" t="str">
        <f t="shared" si="95"/>
        <v>Error?</v>
      </c>
      <c r="E6157" s="2" t="s">
        <v>189</v>
      </c>
    </row>
    <row r="6158" spans="1:5" x14ac:dyDescent="0.2">
      <c r="A6158">
        <v>6097</v>
      </c>
      <c r="B6158" s="1832">
        <f>'Assets-Liab 5-6'!J28</f>
        <v>0</v>
      </c>
      <c r="D6158" s="2" t="str">
        <f t="shared" si="95"/>
        <v>Error?</v>
      </c>
      <c r="E6158" s="2" t="s">
        <v>189</v>
      </c>
    </row>
    <row r="6159" spans="1:5" x14ac:dyDescent="0.2">
      <c r="A6159">
        <v>6098</v>
      </c>
      <c r="B6159" s="1832">
        <f>'Assets-Liab 5-6'!K28</f>
        <v>0</v>
      </c>
      <c r="D6159" s="2" t="str">
        <f t="shared" si="95"/>
        <v>Error?</v>
      </c>
      <c r="E6159" s="2" t="s">
        <v>189</v>
      </c>
    </row>
    <row r="6160" spans="1:5" x14ac:dyDescent="0.2">
      <c r="A6160">
        <v>6099</v>
      </c>
      <c r="B6160" s="1832">
        <f>'Assets-Liab 5-6'!C29</f>
        <v>0</v>
      </c>
      <c r="D6160" s="2" t="str">
        <f t="shared" si="95"/>
        <v>Error?</v>
      </c>
      <c r="E6160" s="2" t="s">
        <v>189</v>
      </c>
    </row>
    <row r="6161" spans="1:5" x14ac:dyDescent="0.2">
      <c r="A6161">
        <v>6100</v>
      </c>
      <c r="B6161" s="1832">
        <f>'Assets-Liab 5-6'!D29</f>
        <v>0</v>
      </c>
      <c r="D6161" s="2" t="str">
        <f t="shared" si="95"/>
        <v>Error?</v>
      </c>
      <c r="E6161" s="2" t="s">
        <v>189</v>
      </c>
    </row>
    <row r="6162" spans="1:5" x14ac:dyDescent="0.2">
      <c r="A6162">
        <v>6101</v>
      </c>
      <c r="B6162" s="1832">
        <f>'Assets-Liab 5-6'!E29</f>
        <v>0</v>
      </c>
      <c r="D6162" s="2" t="str">
        <f t="shared" si="95"/>
        <v>Error?</v>
      </c>
      <c r="E6162" s="2" t="s">
        <v>189</v>
      </c>
    </row>
    <row r="6163" spans="1:5" x14ac:dyDescent="0.2">
      <c r="A6163">
        <v>6102</v>
      </c>
      <c r="B6163" s="1832">
        <f>'Assets-Liab 5-6'!F29</f>
        <v>0</v>
      </c>
      <c r="D6163" s="2" t="str">
        <f t="shared" si="95"/>
        <v>Error?</v>
      </c>
      <c r="E6163" s="2" t="s">
        <v>189</v>
      </c>
    </row>
    <row r="6164" spans="1:5" x14ac:dyDescent="0.2">
      <c r="A6164">
        <v>6103</v>
      </c>
      <c r="B6164" s="1832">
        <f>'Assets-Liab 5-6'!G29</f>
        <v>0</v>
      </c>
      <c r="D6164" s="2" t="str">
        <f t="shared" si="95"/>
        <v>Error?</v>
      </c>
      <c r="E6164" s="2" t="s">
        <v>189</v>
      </c>
    </row>
    <row r="6165" spans="1:5" x14ac:dyDescent="0.2">
      <c r="A6165">
        <v>6104</v>
      </c>
      <c r="B6165" s="1832">
        <f>'Assets-Liab 5-6'!H29</f>
        <v>0</v>
      </c>
      <c r="D6165" s="2" t="str">
        <f t="shared" si="95"/>
        <v>Error?</v>
      </c>
      <c r="E6165" s="2" t="s">
        <v>189</v>
      </c>
    </row>
    <row r="6166" spans="1:5" x14ac:dyDescent="0.2">
      <c r="A6166">
        <v>6105</v>
      </c>
      <c r="B6166" s="1832">
        <f>'Assets-Liab 5-6'!I29</f>
        <v>0</v>
      </c>
      <c r="D6166" s="2" t="str">
        <f t="shared" si="95"/>
        <v>Error?</v>
      </c>
      <c r="E6166" s="2" t="s">
        <v>189</v>
      </c>
    </row>
    <row r="6167" spans="1:5" x14ac:dyDescent="0.2">
      <c r="A6167">
        <v>6106</v>
      </c>
      <c r="B6167" s="1832">
        <f>'Assets-Liab 5-6'!J29</f>
        <v>0</v>
      </c>
      <c r="D6167" s="2" t="str">
        <f t="shared" si="95"/>
        <v>Error?</v>
      </c>
      <c r="E6167" s="2" t="s">
        <v>189</v>
      </c>
    </row>
    <row r="6168" spans="1:5" x14ac:dyDescent="0.2">
      <c r="A6168">
        <v>6107</v>
      </c>
      <c r="B6168" s="1832">
        <f>'Assets-Liab 5-6'!K29</f>
        <v>0</v>
      </c>
      <c r="D6168" s="2" t="str">
        <f t="shared" si="95"/>
        <v>Error?</v>
      </c>
      <c r="E6168" s="2" t="s">
        <v>189</v>
      </c>
    </row>
    <row r="6169" spans="1:5" x14ac:dyDescent="0.2">
      <c r="A6169">
        <v>6108</v>
      </c>
      <c r="B6169" s="1832">
        <f>'Assets-Liab 5-6'!C30</f>
        <v>0</v>
      </c>
      <c r="D6169" s="2" t="str">
        <f t="shared" si="95"/>
        <v>Error?</v>
      </c>
      <c r="E6169" s="2" t="s">
        <v>189</v>
      </c>
    </row>
    <row r="6170" spans="1:5" x14ac:dyDescent="0.2">
      <c r="A6170">
        <v>6109</v>
      </c>
      <c r="B6170" s="1832">
        <f>'Assets-Liab 5-6'!D30</f>
        <v>0</v>
      </c>
      <c r="D6170" s="2" t="str">
        <f t="shared" si="95"/>
        <v>Error?</v>
      </c>
      <c r="E6170" s="2" t="s">
        <v>189</v>
      </c>
    </row>
    <row r="6171" spans="1:5" x14ac:dyDescent="0.2">
      <c r="A6171">
        <v>6110</v>
      </c>
      <c r="B6171" s="1832">
        <f>'Assets-Liab 5-6'!E30</f>
        <v>0</v>
      </c>
      <c r="D6171" s="2" t="str">
        <f t="shared" si="95"/>
        <v>Error?</v>
      </c>
      <c r="E6171" s="2" t="s">
        <v>189</v>
      </c>
    </row>
    <row r="6172" spans="1:5" x14ac:dyDescent="0.2">
      <c r="A6172">
        <v>6111</v>
      </c>
      <c r="B6172" s="1832">
        <f>'Assets-Liab 5-6'!F30</f>
        <v>0</v>
      </c>
      <c r="D6172" s="2" t="str">
        <f t="shared" si="95"/>
        <v>Error?</v>
      </c>
      <c r="E6172" s="2" t="s">
        <v>189</v>
      </c>
    </row>
    <row r="6173" spans="1:5" x14ac:dyDescent="0.2">
      <c r="A6173">
        <v>6112</v>
      </c>
      <c r="B6173" s="1832">
        <f>'Assets-Liab 5-6'!G30</f>
        <v>0</v>
      </c>
      <c r="D6173" s="2" t="str">
        <f t="shared" si="95"/>
        <v>Error?</v>
      </c>
      <c r="E6173" s="2" t="s">
        <v>189</v>
      </c>
    </row>
    <row r="6174" spans="1:5" x14ac:dyDescent="0.2">
      <c r="A6174">
        <v>6113</v>
      </c>
      <c r="B6174" s="1832">
        <f>'Assets-Liab 5-6'!H30</f>
        <v>0</v>
      </c>
      <c r="D6174" s="2" t="str">
        <f t="shared" si="95"/>
        <v>Error?</v>
      </c>
      <c r="E6174" s="2" t="s">
        <v>189</v>
      </c>
    </row>
    <row r="6175" spans="1:5" x14ac:dyDescent="0.2">
      <c r="A6175">
        <v>6114</v>
      </c>
      <c r="B6175" s="1832">
        <f>'Assets-Liab 5-6'!I30</f>
        <v>0</v>
      </c>
      <c r="D6175" s="2" t="str">
        <f t="shared" si="95"/>
        <v>Error?</v>
      </c>
      <c r="E6175" s="2" t="s">
        <v>189</v>
      </c>
    </row>
    <row r="6176" spans="1:5" x14ac:dyDescent="0.2">
      <c r="A6176">
        <v>6115</v>
      </c>
      <c r="B6176" s="1832">
        <f>'Assets-Liab 5-6'!J30</f>
        <v>0</v>
      </c>
      <c r="D6176" s="2" t="str">
        <f t="shared" si="95"/>
        <v>Error?</v>
      </c>
      <c r="E6176" s="2" t="s">
        <v>189</v>
      </c>
    </row>
    <row r="6177" spans="1:5" x14ac:dyDescent="0.2">
      <c r="A6177">
        <v>6116</v>
      </c>
      <c r="B6177" s="1832">
        <f>'Assets-Liab 5-6'!K30</f>
        <v>0</v>
      </c>
      <c r="D6177" s="2" t="str">
        <f t="shared" si="95"/>
        <v>Error?</v>
      </c>
      <c r="E6177" s="2" t="s">
        <v>189</v>
      </c>
    </row>
    <row r="6178" spans="1:5" x14ac:dyDescent="0.2">
      <c r="A6178">
        <v>6117</v>
      </c>
      <c r="B6178" s="1832">
        <f>'Assets-Liab 5-6'!E31</f>
        <v>0</v>
      </c>
      <c r="D6178" s="2" t="str">
        <f t="shared" si="95"/>
        <v>Error?</v>
      </c>
      <c r="E6178" s="2" t="s">
        <v>189</v>
      </c>
    </row>
    <row r="6179" spans="1:5" x14ac:dyDescent="0.2">
      <c r="A6179">
        <v>6118</v>
      </c>
      <c r="B6179" s="1832">
        <f>'Assets-Liab 5-6'!I31</f>
        <v>0</v>
      </c>
      <c r="D6179" s="2" t="str">
        <f t="shared" si="95"/>
        <v>Error?</v>
      </c>
      <c r="E6179" s="2" t="s">
        <v>189</v>
      </c>
    </row>
    <row r="6180" spans="1:5" x14ac:dyDescent="0.2">
      <c r="A6180">
        <v>6119</v>
      </c>
      <c r="B6180" s="1832">
        <f>'Assets-Liab 5-6'!J31</f>
        <v>0</v>
      </c>
      <c r="D6180" s="2" t="str">
        <f t="shared" si="95"/>
        <v>Error?</v>
      </c>
      <c r="E6180" s="2" t="s">
        <v>189</v>
      </c>
    </row>
    <row r="6181" spans="1:5" x14ac:dyDescent="0.2">
      <c r="A6181">
        <v>6120</v>
      </c>
      <c r="B6181" s="1832">
        <f>'Assets-Liab 5-6'!J32</f>
        <v>0</v>
      </c>
      <c r="D6181" s="2" t="str">
        <f t="shared" si="95"/>
        <v>Error?</v>
      </c>
      <c r="E6181" s="2" t="s">
        <v>189</v>
      </c>
    </row>
    <row r="6182" spans="1:5" x14ac:dyDescent="0.2">
      <c r="A6182">
        <v>6121</v>
      </c>
      <c r="B6182" s="1832">
        <f>'Assets-Liab 5-6'!C33</f>
        <v>0</v>
      </c>
      <c r="D6182" s="2" t="str">
        <f t="shared" si="95"/>
        <v>Error?</v>
      </c>
      <c r="E6182" s="2" t="s">
        <v>189</v>
      </c>
    </row>
    <row r="6183" spans="1:5" x14ac:dyDescent="0.2">
      <c r="A6183">
        <v>6122</v>
      </c>
      <c r="B6183" s="1832">
        <f>'Assets-Liab 5-6'!D33</f>
        <v>0</v>
      </c>
      <c r="D6183" s="2" t="str">
        <f t="shared" si="95"/>
        <v>Error?</v>
      </c>
      <c r="E6183" s="2" t="s">
        <v>189</v>
      </c>
    </row>
    <row r="6184" spans="1:5" x14ac:dyDescent="0.2">
      <c r="A6184">
        <v>6123</v>
      </c>
      <c r="B6184" s="1832">
        <f>'Assets-Liab 5-6'!E33</f>
        <v>0</v>
      </c>
      <c r="D6184" s="2" t="str">
        <f t="shared" si="95"/>
        <v>Error?</v>
      </c>
      <c r="E6184" s="2" t="s">
        <v>189</v>
      </c>
    </row>
    <row r="6185" spans="1:5" x14ac:dyDescent="0.2">
      <c r="A6185">
        <v>6124</v>
      </c>
      <c r="B6185" s="1832">
        <f>'Assets-Liab 5-6'!F33</f>
        <v>0</v>
      </c>
      <c r="D6185" s="2" t="str">
        <f t="shared" si="95"/>
        <v>Error?</v>
      </c>
      <c r="E6185" s="2" t="s">
        <v>189</v>
      </c>
    </row>
    <row r="6186" spans="1:5" x14ac:dyDescent="0.2">
      <c r="A6186">
        <v>6125</v>
      </c>
      <c r="B6186" s="1832">
        <f>'Assets-Liab 5-6'!G33</f>
        <v>0</v>
      </c>
      <c r="D6186" s="2" t="str">
        <f t="shared" si="95"/>
        <v>Error?</v>
      </c>
      <c r="E6186" s="2" t="s">
        <v>189</v>
      </c>
    </row>
    <row r="6187" spans="1:5" x14ac:dyDescent="0.2">
      <c r="A6187">
        <v>6126</v>
      </c>
      <c r="B6187" s="1832">
        <f>'Assets-Liab 5-6'!H33</f>
        <v>0</v>
      </c>
      <c r="D6187" s="2" t="str">
        <f t="shared" si="95"/>
        <v>Error?</v>
      </c>
      <c r="E6187" s="2" t="s">
        <v>189</v>
      </c>
    </row>
    <row r="6188" spans="1:5" x14ac:dyDescent="0.2">
      <c r="A6188">
        <v>6127</v>
      </c>
      <c r="B6188" s="1832">
        <f>'Assets-Liab 5-6'!I33</f>
        <v>0</v>
      </c>
      <c r="D6188" s="2" t="str">
        <f t="shared" si="95"/>
        <v>Error?</v>
      </c>
      <c r="E6188" s="2" t="s">
        <v>189</v>
      </c>
    </row>
    <row r="6189" spans="1:5" x14ac:dyDescent="0.2">
      <c r="A6189">
        <v>6128</v>
      </c>
      <c r="B6189" s="1832">
        <f>'Assets-Liab 5-6'!J33</f>
        <v>0</v>
      </c>
      <c r="D6189" s="2" t="str">
        <f t="shared" si="95"/>
        <v>Error?</v>
      </c>
      <c r="E6189" s="2" t="s">
        <v>189</v>
      </c>
    </row>
    <row r="6190" spans="1:5" x14ac:dyDescent="0.2">
      <c r="A6190">
        <v>6129</v>
      </c>
      <c r="B6190" s="1832">
        <f>'Assets-Liab 5-6'!K33</f>
        <v>0</v>
      </c>
      <c r="D6190" s="2" t="str">
        <f t="shared" si="95"/>
        <v>Error?</v>
      </c>
      <c r="E6190" s="2" t="s">
        <v>189</v>
      </c>
    </row>
    <row r="6191" spans="1:5" x14ac:dyDescent="0.2">
      <c r="A6191">
        <v>6130</v>
      </c>
      <c r="B6191" s="1832">
        <f>'Assets-Liab 5-6'!J34</f>
        <v>0</v>
      </c>
      <c r="D6191" s="2" t="str">
        <f t="shared" si="95"/>
        <v>Error?</v>
      </c>
      <c r="E6191" s="2" t="s">
        <v>189</v>
      </c>
    </row>
    <row r="6192" spans="1:5" x14ac:dyDescent="0.2">
      <c r="A6192" s="126">
        <v>6131</v>
      </c>
      <c r="B6192" s="1832"/>
      <c r="D6192" s="2" t="str">
        <f t="shared" si="95"/>
        <v>OK</v>
      </c>
      <c r="E6192" s="2" t="s">
        <v>135</v>
      </c>
    </row>
    <row r="6193" spans="1:5" x14ac:dyDescent="0.2">
      <c r="A6193" s="126">
        <v>6132</v>
      </c>
      <c r="B6193" s="1832"/>
      <c r="D6193" s="2" t="str">
        <f t="shared" si="95"/>
        <v>OK</v>
      </c>
      <c r="E6193" s="2" t="s">
        <v>135</v>
      </c>
    </row>
    <row r="6194" spans="1:5" x14ac:dyDescent="0.2">
      <c r="A6194" s="126">
        <v>6133</v>
      </c>
      <c r="B6194" s="1832"/>
      <c r="D6194" s="2" t="str">
        <f t="shared" si="95"/>
        <v>OK</v>
      </c>
      <c r="E6194" s="2" t="s">
        <v>135</v>
      </c>
    </row>
    <row r="6195" spans="1:5" x14ac:dyDescent="0.2">
      <c r="A6195" s="126">
        <v>6134</v>
      </c>
      <c r="B6195" s="1832"/>
      <c r="D6195" s="2" t="str">
        <f t="shared" si="95"/>
        <v>OK</v>
      </c>
      <c r="E6195" s="2" t="s">
        <v>135</v>
      </c>
    </row>
    <row r="6196" spans="1:5" x14ac:dyDescent="0.2">
      <c r="A6196" s="126">
        <v>6135</v>
      </c>
      <c r="B6196" s="1832"/>
      <c r="D6196" s="2" t="str">
        <f t="shared" si="95"/>
        <v>OK</v>
      </c>
      <c r="E6196" s="2" t="s">
        <v>135</v>
      </c>
    </row>
    <row r="6197" spans="1:5" x14ac:dyDescent="0.2">
      <c r="A6197" s="126">
        <v>6136</v>
      </c>
      <c r="B6197" s="1832"/>
      <c r="D6197" s="2" t="str">
        <f t="shared" si="95"/>
        <v>OK</v>
      </c>
      <c r="E6197" s="2" t="s">
        <v>135</v>
      </c>
    </row>
    <row r="6198" spans="1:5" x14ac:dyDescent="0.2">
      <c r="A6198" s="126">
        <v>6137</v>
      </c>
      <c r="B6198" s="1832"/>
      <c r="D6198" s="2" t="str">
        <f t="shared" si="95"/>
        <v>OK</v>
      </c>
      <c r="E6198" s="2" t="s">
        <v>135</v>
      </c>
    </row>
    <row r="6199" spans="1:5" x14ac:dyDescent="0.2">
      <c r="A6199" s="126">
        <v>6138</v>
      </c>
      <c r="B6199" s="1832"/>
      <c r="D6199" s="2" t="str">
        <f t="shared" si="95"/>
        <v>OK</v>
      </c>
      <c r="E6199" s="2" t="s">
        <v>135</v>
      </c>
    </row>
    <row r="6200" spans="1:5" x14ac:dyDescent="0.2">
      <c r="A6200" s="126">
        <v>6139</v>
      </c>
      <c r="B6200" s="1832"/>
      <c r="D6200" s="2" t="str">
        <f t="shared" si="95"/>
        <v>OK</v>
      </c>
      <c r="E6200" s="2" t="s">
        <v>135</v>
      </c>
    </row>
    <row r="6201" spans="1:5" x14ac:dyDescent="0.2">
      <c r="A6201" s="126">
        <v>6140</v>
      </c>
      <c r="B6201" s="1832"/>
      <c r="D6201" s="2" t="str">
        <f t="shared" si="95"/>
        <v>OK</v>
      </c>
      <c r="E6201" s="2" t="s">
        <v>135</v>
      </c>
    </row>
    <row r="6202" spans="1:5" x14ac:dyDescent="0.2">
      <c r="A6202" s="126">
        <v>6141</v>
      </c>
      <c r="B6202" s="1832"/>
      <c r="D6202" s="2" t="str">
        <f t="shared" si="95"/>
        <v>OK</v>
      </c>
      <c r="E6202" s="2" t="s">
        <v>135</v>
      </c>
    </row>
    <row r="6203" spans="1:5" x14ac:dyDescent="0.2">
      <c r="A6203" s="126">
        <v>6142</v>
      </c>
      <c r="B6203" s="1832"/>
      <c r="D6203" s="2" t="str">
        <f t="shared" si="95"/>
        <v>OK</v>
      </c>
      <c r="E6203" s="2" t="s">
        <v>135</v>
      </c>
    </row>
    <row r="6204" spans="1:5" x14ac:dyDescent="0.2">
      <c r="A6204" s="126">
        <v>6143</v>
      </c>
      <c r="B6204" s="1832"/>
      <c r="D6204" s="2" t="str">
        <f t="shared" si="95"/>
        <v>OK</v>
      </c>
      <c r="E6204" s="2" t="s">
        <v>135</v>
      </c>
    </row>
    <row r="6205" spans="1:5" x14ac:dyDescent="0.2">
      <c r="A6205" s="126">
        <v>6144</v>
      </c>
      <c r="B6205" s="1832"/>
      <c r="D6205" s="2" t="str">
        <f t="shared" si="95"/>
        <v>OK</v>
      </c>
      <c r="E6205" s="2" t="s">
        <v>135</v>
      </c>
    </row>
    <row r="6206" spans="1:5" x14ac:dyDescent="0.2">
      <c r="A6206" s="126">
        <v>6145</v>
      </c>
      <c r="B6206" s="1832"/>
      <c r="D6206" s="2" t="str">
        <f t="shared" si="95"/>
        <v>OK</v>
      </c>
      <c r="E6206" s="2" t="s">
        <v>135</v>
      </c>
    </row>
    <row r="6207" spans="1:5" x14ac:dyDescent="0.2">
      <c r="A6207" s="126">
        <v>6146</v>
      </c>
      <c r="B6207" s="1832"/>
      <c r="D6207" s="2" t="str">
        <f t="shared" ref="D6207:D6270" si="96">IF(ISBLANK(B6207),"OK",IF(A6207-B6207=0,"OK","Error?"))</f>
        <v>OK</v>
      </c>
      <c r="E6207" s="2" t="s">
        <v>135</v>
      </c>
    </row>
    <row r="6208" spans="1:5" x14ac:dyDescent="0.2">
      <c r="A6208" s="126">
        <v>6147</v>
      </c>
      <c r="B6208" s="1832"/>
      <c r="D6208" s="2" t="str">
        <f t="shared" si="96"/>
        <v>OK</v>
      </c>
      <c r="E6208" s="2" t="s">
        <v>135</v>
      </c>
    </row>
    <row r="6209" spans="1:5" x14ac:dyDescent="0.2">
      <c r="A6209" s="126">
        <v>6148</v>
      </c>
      <c r="B6209" s="1832"/>
      <c r="D6209" s="2" t="str">
        <f t="shared" si="96"/>
        <v>OK</v>
      </c>
      <c r="E6209" s="2" t="s">
        <v>135</v>
      </c>
    </row>
    <row r="6210" spans="1:5" x14ac:dyDescent="0.2">
      <c r="A6210" s="126">
        <v>6149</v>
      </c>
      <c r="B6210" s="1832"/>
      <c r="D6210" s="2" t="str">
        <f t="shared" si="96"/>
        <v>OK</v>
      </c>
      <c r="E6210" s="2" t="s">
        <v>135</v>
      </c>
    </row>
    <row r="6211" spans="1:5" x14ac:dyDescent="0.2">
      <c r="A6211" s="126">
        <v>6150</v>
      </c>
      <c r="B6211" s="1832"/>
      <c r="D6211" s="2" t="str">
        <f t="shared" si="96"/>
        <v>OK</v>
      </c>
      <c r="E6211" s="2" t="s">
        <v>135</v>
      </c>
    </row>
    <row r="6212" spans="1:5" x14ac:dyDescent="0.2">
      <c r="A6212" s="126">
        <v>6151</v>
      </c>
      <c r="B6212" s="1832"/>
      <c r="D6212" s="2" t="str">
        <f t="shared" si="96"/>
        <v>OK</v>
      </c>
      <c r="E6212" s="2" t="s">
        <v>135</v>
      </c>
    </row>
    <row r="6213" spans="1:5" x14ac:dyDescent="0.2">
      <c r="A6213" s="126">
        <v>6152</v>
      </c>
      <c r="B6213" s="1832"/>
      <c r="D6213" s="2" t="str">
        <f t="shared" si="96"/>
        <v>OK</v>
      </c>
      <c r="E6213" s="2" t="s">
        <v>135</v>
      </c>
    </row>
    <row r="6214" spans="1:5" x14ac:dyDescent="0.2">
      <c r="A6214">
        <v>6153</v>
      </c>
      <c r="B6214" s="1832">
        <f>'Assets-Liab 5-6'!J38</f>
        <v>0</v>
      </c>
      <c r="D6214" s="2" t="str">
        <f t="shared" si="96"/>
        <v>Error?</v>
      </c>
      <c r="E6214" s="2" t="s">
        <v>189</v>
      </c>
    </row>
    <row r="6215" spans="1:5" x14ac:dyDescent="0.2">
      <c r="A6215">
        <v>6154</v>
      </c>
      <c r="B6215" s="1832">
        <f>'Assets-Liab 5-6'!J39</f>
        <v>210252</v>
      </c>
      <c r="D6215" s="2" t="str">
        <f t="shared" si="96"/>
        <v>Error?</v>
      </c>
      <c r="E6215" s="2" t="s">
        <v>189</v>
      </c>
    </row>
    <row r="6216" spans="1:5" x14ac:dyDescent="0.2">
      <c r="A6216">
        <v>6155</v>
      </c>
      <c r="B6216" s="1832">
        <f>'Assets-Liab 5-6'!J41</f>
        <v>210252</v>
      </c>
      <c r="D6216" s="2" t="str">
        <f t="shared" si="96"/>
        <v>Error?</v>
      </c>
      <c r="E6216" s="2" t="s">
        <v>189</v>
      </c>
    </row>
    <row r="6217" spans="1:5" x14ac:dyDescent="0.2">
      <c r="A6217">
        <v>6156</v>
      </c>
      <c r="B6217" s="1832">
        <f>'Assets-Liab 5-6'!J4</f>
        <v>210252</v>
      </c>
      <c r="D6217" s="2" t="str">
        <f t="shared" si="96"/>
        <v>Error?</v>
      </c>
      <c r="E6217" s="2" t="s">
        <v>189</v>
      </c>
    </row>
    <row r="6218" spans="1:5" x14ac:dyDescent="0.2">
      <c r="A6218">
        <v>6157</v>
      </c>
      <c r="B6218" s="1832">
        <f>'Assets-Liab 5-6'!J5</f>
        <v>0</v>
      </c>
      <c r="D6218" s="2" t="str">
        <f t="shared" si="96"/>
        <v>Error?</v>
      </c>
      <c r="E6218" s="2" t="s">
        <v>189</v>
      </c>
    </row>
    <row r="6219" spans="1:5" x14ac:dyDescent="0.2">
      <c r="A6219">
        <v>6158</v>
      </c>
      <c r="B6219" s="1832">
        <f>'Assets-Liab 5-6'!J6</f>
        <v>0</v>
      </c>
      <c r="D6219" s="2" t="str">
        <f t="shared" si="96"/>
        <v>Error?</v>
      </c>
      <c r="E6219" s="2" t="s">
        <v>189</v>
      </c>
    </row>
    <row r="6220" spans="1:5" x14ac:dyDescent="0.2">
      <c r="A6220">
        <v>6159</v>
      </c>
      <c r="B6220" s="1832">
        <f>'Acct Summary 7-8'!J4</f>
        <v>182102</v>
      </c>
      <c r="D6220" s="2" t="str">
        <f t="shared" si="96"/>
        <v>Error?</v>
      </c>
      <c r="E6220" s="2" t="s">
        <v>189</v>
      </c>
    </row>
    <row r="6221" spans="1:5" x14ac:dyDescent="0.2">
      <c r="A6221">
        <v>6160</v>
      </c>
      <c r="B6221" s="1832">
        <f>'Acct Summary 7-8'!J6</f>
        <v>0</v>
      </c>
      <c r="D6221" s="2" t="str">
        <f t="shared" si="96"/>
        <v>Error?</v>
      </c>
      <c r="E6221" s="2" t="s">
        <v>189</v>
      </c>
    </row>
    <row r="6222" spans="1:5" x14ac:dyDescent="0.2">
      <c r="A6222">
        <v>6161</v>
      </c>
      <c r="B6222" s="1832">
        <f>'Acct Summary 7-8'!J7</f>
        <v>0</v>
      </c>
      <c r="D6222" s="2" t="str">
        <f t="shared" si="96"/>
        <v>Error?</v>
      </c>
      <c r="E6222" s="2" t="s">
        <v>189</v>
      </c>
    </row>
    <row r="6223" spans="1:5" x14ac:dyDescent="0.2">
      <c r="A6223">
        <v>6162</v>
      </c>
      <c r="B6223" s="1832">
        <f>'Acct Summary 7-8'!J8</f>
        <v>182102</v>
      </c>
      <c r="D6223" s="2" t="str">
        <f t="shared" si="96"/>
        <v>Error?</v>
      </c>
      <c r="E6223" s="2" t="s">
        <v>189</v>
      </c>
    </row>
    <row r="6224" spans="1:5" x14ac:dyDescent="0.2">
      <c r="A6224">
        <v>6163</v>
      </c>
      <c r="B6224" s="1832">
        <f>'Acct Summary 7-8'!J9</f>
        <v>0</v>
      </c>
      <c r="D6224" s="2" t="str">
        <f t="shared" si="96"/>
        <v>Error?</v>
      </c>
      <c r="E6224" s="2" t="s">
        <v>189</v>
      </c>
    </row>
    <row r="6225" spans="1:5" x14ac:dyDescent="0.2">
      <c r="A6225">
        <v>6164</v>
      </c>
      <c r="B6225" s="1832">
        <f>'Acct Summary 7-8'!J10</f>
        <v>182102</v>
      </c>
      <c r="D6225" s="2" t="str">
        <f t="shared" si="96"/>
        <v>Error?</v>
      </c>
      <c r="E6225" s="2" t="s">
        <v>189</v>
      </c>
    </row>
    <row r="6226" spans="1:5" x14ac:dyDescent="0.2">
      <c r="A6226">
        <v>6165</v>
      </c>
      <c r="B6226" s="1832">
        <f>'Acct Summary 7-8'!J16</f>
        <v>0</v>
      </c>
      <c r="D6226" s="2" t="str">
        <f t="shared" si="96"/>
        <v>Error?</v>
      </c>
      <c r="E6226" s="2" t="s">
        <v>189</v>
      </c>
    </row>
    <row r="6227" spans="1:5" x14ac:dyDescent="0.2">
      <c r="A6227">
        <v>6166</v>
      </c>
      <c r="B6227" s="1832">
        <f>'Acct Summary 7-8'!J17</f>
        <v>162168</v>
      </c>
      <c r="D6227" s="2" t="str">
        <f t="shared" si="96"/>
        <v>Error?</v>
      </c>
      <c r="E6227" s="2" t="s">
        <v>189</v>
      </c>
    </row>
    <row r="6228" spans="1:5" x14ac:dyDescent="0.2">
      <c r="A6228">
        <v>6167</v>
      </c>
      <c r="B6228" s="1832">
        <f>'Acct Summary 7-8'!J18</f>
        <v>0</v>
      </c>
      <c r="D6228" s="2" t="str">
        <f t="shared" si="96"/>
        <v>Error?</v>
      </c>
      <c r="E6228" s="2" t="s">
        <v>189</v>
      </c>
    </row>
    <row r="6229" spans="1:5" x14ac:dyDescent="0.2">
      <c r="A6229">
        <v>6168</v>
      </c>
      <c r="B6229" s="1832">
        <f>'Acct Summary 7-8'!J19</f>
        <v>162168</v>
      </c>
      <c r="D6229" s="2" t="str">
        <f t="shared" si="96"/>
        <v>Error?</v>
      </c>
      <c r="E6229" s="2" t="s">
        <v>189</v>
      </c>
    </row>
    <row r="6230" spans="1:5" x14ac:dyDescent="0.2">
      <c r="A6230">
        <v>6169</v>
      </c>
      <c r="B6230" s="1832">
        <f>'Acct Summary 7-8'!J20</f>
        <v>19934</v>
      </c>
      <c r="D6230" s="2" t="str">
        <f t="shared" si="96"/>
        <v>Error?</v>
      </c>
      <c r="E6230" s="2" t="s">
        <v>189</v>
      </c>
    </row>
    <row r="6231" spans="1:5" x14ac:dyDescent="0.2">
      <c r="A6231">
        <v>6170</v>
      </c>
      <c r="B6231" s="1832">
        <f>'Acct Summary 7-8'!J26</f>
        <v>0</v>
      </c>
      <c r="D6231" s="2" t="str">
        <f t="shared" si="96"/>
        <v>Error?</v>
      </c>
      <c r="E6231" s="2" t="s">
        <v>189</v>
      </c>
    </row>
    <row r="6232" spans="1:5" x14ac:dyDescent="0.2">
      <c r="A6232">
        <v>6171</v>
      </c>
      <c r="B6232" s="1832">
        <f>'Acct Summary 7-8'!J28</f>
        <v>0</v>
      </c>
      <c r="D6232" s="2" t="str">
        <f t="shared" si="96"/>
        <v>Error?</v>
      </c>
      <c r="E6232" s="2" t="s">
        <v>189</v>
      </c>
    </row>
    <row r="6233" spans="1:5" x14ac:dyDescent="0.2">
      <c r="A6233">
        <v>6172</v>
      </c>
      <c r="B6233" s="1832">
        <f>'Acct Summary 7-8'!J33</f>
        <v>0</v>
      </c>
      <c r="D6233" s="2" t="str">
        <f t="shared" si="96"/>
        <v>Error?</v>
      </c>
      <c r="E6233" s="2" t="s">
        <v>189</v>
      </c>
    </row>
    <row r="6234" spans="1:5" x14ac:dyDescent="0.2">
      <c r="A6234">
        <v>6173</v>
      </c>
      <c r="B6234" s="1832">
        <f>'Acct Summary 7-8'!J34</f>
        <v>0</v>
      </c>
      <c r="D6234" s="2" t="str">
        <f t="shared" si="96"/>
        <v>Error?</v>
      </c>
      <c r="E6234" s="2" t="s">
        <v>189</v>
      </c>
    </row>
    <row r="6235" spans="1:5" x14ac:dyDescent="0.2">
      <c r="A6235">
        <v>6174</v>
      </c>
      <c r="B6235" s="1832">
        <f>'Acct Summary 7-8'!J35</f>
        <v>0</v>
      </c>
      <c r="D6235" s="2" t="str">
        <f t="shared" si="96"/>
        <v>Error?</v>
      </c>
      <c r="E6235" s="2" t="s">
        <v>189</v>
      </c>
    </row>
    <row r="6236" spans="1:5" x14ac:dyDescent="0.2">
      <c r="A6236">
        <v>6175</v>
      </c>
      <c r="B6236" s="1832">
        <f>'Acct Summary 7-8'!J36</f>
        <v>0</v>
      </c>
      <c r="D6236" s="2" t="str">
        <f t="shared" si="96"/>
        <v>Error?</v>
      </c>
      <c r="E6236" s="2" t="s">
        <v>189</v>
      </c>
    </row>
    <row r="6237" spans="1:5" x14ac:dyDescent="0.2">
      <c r="A6237">
        <v>6176</v>
      </c>
      <c r="B6237" s="1832">
        <f>'Acct Summary 7-8'!J43</f>
        <v>0</v>
      </c>
      <c r="D6237" s="2" t="str">
        <f t="shared" si="96"/>
        <v>Error?</v>
      </c>
      <c r="E6237" s="2" t="s">
        <v>189</v>
      </c>
    </row>
    <row r="6238" spans="1:5" x14ac:dyDescent="0.2">
      <c r="A6238">
        <v>6177</v>
      </c>
      <c r="B6238" s="1832">
        <f>'Acct Summary 7-8'!J44</f>
        <v>0</v>
      </c>
      <c r="D6238" s="2" t="str">
        <f t="shared" si="96"/>
        <v>Error?</v>
      </c>
      <c r="E6238" s="2" t="s">
        <v>189</v>
      </c>
    </row>
    <row r="6239" spans="1:5" x14ac:dyDescent="0.2">
      <c r="A6239">
        <v>6178</v>
      </c>
      <c r="B6239" s="1832">
        <f>'Acct Summary 7-8'!J50</f>
        <v>0</v>
      </c>
      <c r="D6239" s="2" t="str">
        <f t="shared" si="96"/>
        <v>Error?</v>
      </c>
      <c r="E6239" s="2" t="s">
        <v>189</v>
      </c>
    </row>
    <row r="6240" spans="1:5" x14ac:dyDescent="0.2">
      <c r="A6240">
        <v>6179</v>
      </c>
      <c r="B6240" s="1832">
        <f>'Acct Summary 7-8'!C54</f>
        <v>0</v>
      </c>
      <c r="D6240" s="2" t="str">
        <f t="shared" si="96"/>
        <v>Error?</v>
      </c>
      <c r="E6240" s="2" t="s">
        <v>189</v>
      </c>
    </row>
    <row r="6241" spans="1:5" x14ac:dyDescent="0.2">
      <c r="A6241">
        <v>6180</v>
      </c>
      <c r="B6241" s="1832">
        <f>'Acct Summary 7-8'!D54</f>
        <v>0</v>
      </c>
      <c r="D6241" s="2" t="str">
        <f t="shared" si="96"/>
        <v>Error?</v>
      </c>
      <c r="E6241" s="2" t="s">
        <v>189</v>
      </c>
    </row>
    <row r="6242" spans="1:5" x14ac:dyDescent="0.2">
      <c r="A6242">
        <v>6181</v>
      </c>
      <c r="B6242" s="1832">
        <f>'Acct Summary 7-8'!H54</f>
        <v>0</v>
      </c>
      <c r="D6242" s="2" t="str">
        <f t="shared" si="96"/>
        <v>Error?</v>
      </c>
      <c r="E6242" s="2" t="s">
        <v>189</v>
      </c>
    </row>
    <row r="6243" spans="1:5" x14ac:dyDescent="0.2">
      <c r="A6243">
        <v>6182</v>
      </c>
      <c r="B6243" s="1832">
        <f>'Acct Summary 7-8'!C58</f>
        <v>0</v>
      </c>
      <c r="D6243" s="2" t="str">
        <f t="shared" si="96"/>
        <v>Error?</v>
      </c>
      <c r="E6243" s="2" t="s">
        <v>189</v>
      </c>
    </row>
    <row r="6244" spans="1:5" x14ac:dyDescent="0.2">
      <c r="A6244">
        <v>6183</v>
      </c>
      <c r="B6244" s="1832">
        <f>'Acct Summary 7-8'!D58</f>
        <v>0</v>
      </c>
      <c r="D6244" s="2" t="str">
        <f t="shared" si="96"/>
        <v>Error?</v>
      </c>
      <c r="E6244" s="2" t="s">
        <v>189</v>
      </c>
    </row>
    <row r="6245" spans="1:5" x14ac:dyDescent="0.2">
      <c r="A6245">
        <v>6184</v>
      </c>
      <c r="B6245" s="1832">
        <f>'Acct Summary 7-8'!H58</f>
        <v>0</v>
      </c>
      <c r="D6245" s="2" t="str">
        <f t="shared" si="96"/>
        <v>Error?</v>
      </c>
      <c r="E6245" s="2" t="s">
        <v>189</v>
      </c>
    </row>
    <row r="6246" spans="1:5" x14ac:dyDescent="0.2">
      <c r="A6246">
        <v>6185</v>
      </c>
      <c r="B6246" s="1832">
        <f>'Acct Summary 7-8'!C62</f>
        <v>0</v>
      </c>
      <c r="D6246" s="2" t="str">
        <f t="shared" si="96"/>
        <v>Error?</v>
      </c>
      <c r="E6246" s="2" t="s">
        <v>189</v>
      </c>
    </row>
    <row r="6247" spans="1:5" x14ac:dyDescent="0.2">
      <c r="A6247">
        <v>6186</v>
      </c>
      <c r="B6247" s="1832">
        <f>'Acct Summary 7-8'!D62</f>
        <v>0</v>
      </c>
      <c r="D6247" s="2" t="str">
        <f t="shared" si="96"/>
        <v>Error?</v>
      </c>
      <c r="E6247" s="2" t="s">
        <v>189</v>
      </c>
    </row>
    <row r="6248" spans="1:5" x14ac:dyDescent="0.2">
      <c r="A6248">
        <v>6187</v>
      </c>
      <c r="B6248" s="1832">
        <f>'Acct Summary 7-8'!C66</f>
        <v>0</v>
      </c>
      <c r="D6248" s="2" t="str">
        <f t="shared" si="96"/>
        <v>Error?</v>
      </c>
      <c r="E6248" s="2" t="s">
        <v>189</v>
      </c>
    </row>
    <row r="6249" spans="1:5" x14ac:dyDescent="0.2">
      <c r="A6249">
        <v>6188</v>
      </c>
      <c r="B6249" s="1832">
        <f>'Acct Summary 7-8'!D66</f>
        <v>0</v>
      </c>
      <c r="D6249" s="2" t="str">
        <f t="shared" si="96"/>
        <v>Error?</v>
      </c>
      <c r="E6249" s="2" t="s">
        <v>189</v>
      </c>
    </row>
    <row r="6250" spans="1:5" x14ac:dyDescent="0.2">
      <c r="A6250">
        <v>6189</v>
      </c>
      <c r="B6250" s="1832">
        <f>'Acct Summary 7-8'!C70</f>
        <v>0</v>
      </c>
      <c r="D6250" s="2" t="str">
        <f t="shared" si="96"/>
        <v>Error?</v>
      </c>
      <c r="E6250" s="2" t="s">
        <v>189</v>
      </c>
    </row>
    <row r="6251" spans="1:5" x14ac:dyDescent="0.2">
      <c r="A6251">
        <v>6190</v>
      </c>
      <c r="B6251" s="1832">
        <f>'Acct Summary 7-8'!D70</f>
        <v>0</v>
      </c>
      <c r="D6251" s="2" t="str">
        <f t="shared" si="96"/>
        <v>Error?</v>
      </c>
      <c r="E6251" s="2" t="s">
        <v>189</v>
      </c>
    </row>
    <row r="6252" spans="1:5" x14ac:dyDescent="0.2">
      <c r="A6252">
        <v>6191</v>
      </c>
      <c r="B6252" s="1832">
        <f>'Acct Summary 7-8'!C74</f>
        <v>0</v>
      </c>
      <c r="D6252" s="2" t="str">
        <f t="shared" si="96"/>
        <v>Error?</v>
      </c>
      <c r="E6252" s="2" t="s">
        <v>189</v>
      </c>
    </row>
    <row r="6253" spans="1:5" x14ac:dyDescent="0.2">
      <c r="A6253">
        <v>6192</v>
      </c>
      <c r="B6253" s="1832">
        <f>'Acct Summary 7-8'!D74</f>
        <v>0</v>
      </c>
      <c r="D6253" s="2" t="str">
        <f t="shared" si="96"/>
        <v>Error?</v>
      </c>
      <c r="E6253" s="2" t="s">
        <v>189</v>
      </c>
    </row>
    <row r="6254" spans="1:5" x14ac:dyDescent="0.2">
      <c r="A6254">
        <v>6193</v>
      </c>
      <c r="B6254" s="1832">
        <f>'Acct Summary 7-8'!F74</f>
        <v>0</v>
      </c>
      <c r="D6254" s="2" t="str">
        <f t="shared" si="96"/>
        <v>Error?</v>
      </c>
      <c r="E6254" s="2" t="s">
        <v>189</v>
      </c>
    </row>
    <row r="6255" spans="1:5" x14ac:dyDescent="0.2">
      <c r="A6255">
        <v>6194</v>
      </c>
      <c r="B6255" s="1832">
        <f>'Acct Summary 7-8'!G74</f>
        <v>0</v>
      </c>
      <c r="D6255" s="2" t="str">
        <f t="shared" si="96"/>
        <v>Error?</v>
      </c>
      <c r="E6255" s="2" t="s">
        <v>189</v>
      </c>
    </row>
    <row r="6256" spans="1:5" x14ac:dyDescent="0.2">
      <c r="A6256">
        <v>6195</v>
      </c>
      <c r="B6256" s="1832">
        <f>'Acct Summary 7-8'!H74</f>
        <v>0</v>
      </c>
      <c r="D6256" s="2" t="str">
        <f t="shared" si="96"/>
        <v>Error?</v>
      </c>
      <c r="E6256" s="2" t="s">
        <v>189</v>
      </c>
    </row>
    <row r="6257" spans="1:5" x14ac:dyDescent="0.2">
      <c r="A6257">
        <v>6196</v>
      </c>
      <c r="B6257" s="1832">
        <f>'Acct Summary 7-8'!K74</f>
        <v>0</v>
      </c>
      <c r="D6257" s="2" t="str">
        <f t="shared" si="96"/>
        <v>Error?</v>
      </c>
      <c r="E6257" s="2" t="s">
        <v>189</v>
      </c>
    </row>
    <row r="6258" spans="1:5" x14ac:dyDescent="0.2">
      <c r="A6258">
        <v>6197</v>
      </c>
      <c r="B6258" s="1832">
        <f>'Acct Summary 7-8'!G75</f>
        <v>0</v>
      </c>
      <c r="D6258" s="2" t="str">
        <f t="shared" si="96"/>
        <v>Error?</v>
      </c>
      <c r="E6258" s="2" t="s">
        <v>189</v>
      </c>
    </row>
    <row r="6259" spans="1:5" x14ac:dyDescent="0.2">
      <c r="A6259">
        <v>6198</v>
      </c>
      <c r="B6259" s="1832">
        <f>'Acct Summary 7-8'!I75</f>
        <v>0</v>
      </c>
      <c r="D6259" s="2" t="str">
        <f t="shared" si="96"/>
        <v>Error?</v>
      </c>
      <c r="E6259" s="2" t="s">
        <v>189</v>
      </c>
    </row>
    <row r="6260" spans="1:5" x14ac:dyDescent="0.2">
      <c r="A6260">
        <v>6199</v>
      </c>
      <c r="B6260" s="1832">
        <f>'Acct Summary 7-8'!J75</f>
        <v>0</v>
      </c>
      <c r="D6260" s="2" t="str">
        <f t="shared" si="96"/>
        <v>Error?</v>
      </c>
      <c r="E6260" s="2" t="s">
        <v>189</v>
      </c>
    </row>
    <row r="6261" spans="1:5" x14ac:dyDescent="0.2">
      <c r="A6261">
        <v>6200</v>
      </c>
      <c r="B6261" s="1832">
        <f>'Acct Summary 7-8'!J76</f>
        <v>0</v>
      </c>
      <c r="D6261" s="2" t="str">
        <f t="shared" si="96"/>
        <v>Error?</v>
      </c>
      <c r="E6261" s="2" t="s">
        <v>189</v>
      </c>
    </row>
    <row r="6262" spans="1:5" x14ac:dyDescent="0.2">
      <c r="A6262">
        <v>6201</v>
      </c>
      <c r="B6262" s="1832">
        <f>'Acct Summary 7-8'!J77</f>
        <v>0</v>
      </c>
      <c r="D6262" s="2" t="str">
        <f t="shared" si="96"/>
        <v>Error?</v>
      </c>
      <c r="E6262" s="2" t="s">
        <v>189</v>
      </c>
    </row>
    <row r="6263" spans="1:5" x14ac:dyDescent="0.2">
      <c r="A6263">
        <v>6202</v>
      </c>
      <c r="B6263" s="1832">
        <f>'Acct Summary 7-8'!J78</f>
        <v>19934</v>
      </c>
      <c r="D6263" s="2" t="str">
        <f t="shared" si="96"/>
        <v>Error?</v>
      </c>
      <c r="E6263" s="2" t="s">
        <v>189</v>
      </c>
    </row>
    <row r="6264" spans="1:5" x14ac:dyDescent="0.2">
      <c r="A6264">
        <v>6203</v>
      </c>
      <c r="B6264" s="1832">
        <f>'Acct Summary 7-8'!J79</f>
        <v>190318</v>
      </c>
      <c r="D6264" s="2" t="str">
        <f t="shared" si="96"/>
        <v>Error?</v>
      </c>
      <c r="E6264" s="2" t="s">
        <v>189</v>
      </c>
    </row>
    <row r="6265" spans="1:5" x14ac:dyDescent="0.2">
      <c r="A6265">
        <v>6204</v>
      </c>
      <c r="B6265" s="1832">
        <f>'Acct Summary 7-8'!J80</f>
        <v>0</v>
      </c>
      <c r="D6265" s="2" t="str">
        <f t="shared" si="96"/>
        <v>Error?</v>
      </c>
      <c r="E6265" s="2" t="s">
        <v>189</v>
      </c>
    </row>
    <row r="6266" spans="1:5" x14ac:dyDescent="0.2">
      <c r="A6266">
        <v>6205</v>
      </c>
      <c r="B6266" s="1832">
        <f>'Acct Summary 7-8'!J81</f>
        <v>210252</v>
      </c>
      <c r="D6266" s="2" t="str">
        <f t="shared" si="96"/>
        <v>Error?</v>
      </c>
      <c r="E6266" s="2" t="s">
        <v>189</v>
      </c>
    </row>
    <row r="6267" spans="1:5" x14ac:dyDescent="0.2">
      <c r="A6267">
        <v>6206</v>
      </c>
      <c r="B6267" s="1832">
        <f>'Acct Summary 7-8'!C82</f>
        <v>-390454</v>
      </c>
      <c r="D6267" s="2" t="str">
        <f t="shared" si="96"/>
        <v>Error?</v>
      </c>
      <c r="E6267" s="2" t="s">
        <v>189</v>
      </c>
    </row>
    <row r="6268" spans="1:5" x14ac:dyDescent="0.2">
      <c r="A6268">
        <v>6207</v>
      </c>
      <c r="B6268" s="1832">
        <f>'Acct Summary 7-8'!D82</f>
        <v>-36898</v>
      </c>
      <c r="D6268" s="2" t="str">
        <f t="shared" si="96"/>
        <v>Error?</v>
      </c>
      <c r="E6268" s="2" t="s">
        <v>189</v>
      </c>
    </row>
    <row r="6269" spans="1:5" x14ac:dyDescent="0.2">
      <c r="A6269">
        <v>6208</v>
      </c>
      <c r="B6269" s="1832">
        <f>'Acct Summary 7-8'!E82</f>
        <v>-41431</v>
      </c>
      <c r="D6269" s="2" t="str">
        <f t="shared" si="96"/>
        <v>Error?</v>
      </c>
      <c r="E6269" s="2" t="s">
        <v>189</v>
      </c>
    </row>
    <row r="6270" spans="1:5" x14ac:dyDescent="0.2">
      <c r="A6270">
        <v>6209</v>
      </c>
      <c r="B6270" s="1832">
        <f>'Acct Summary 7-8'!F82</f>
        <v>33732</v>
      </c>
      <c r="D6270" s="2" t="str">
        <f t="shared" si="96"/>
        <v>Error?</v>
      </c>
      <c r="E6270" s="2" t="s">
        <v>189</v>
      </c>
    </row>
    <row r="6271" spans="1:5" x14ac:dyDescent="0.2">
      <c r="A6271">
        <v>6210</v>
      </c>
      <c r="B6271" s="1832">
        <f>'Acct Summary 7-8'!G82</f>
        <v>42948</v>
      </c>
      <c r="D6271" s="2" t="str">
        <f t="shared" ref="D6271:D6334" si="97">IF(ISBLANK(B6271),"OK",IF(A6271-B6271=0,"OK","Error?"))</f>
        <v>Error?</v>
      </c>
      <c r="E6271" s="2" t="s">
        <v>189</v>
      </c>
    </row>
    <row r="6272" spans="1:5" x14ac:dyDescent="0.2">
      <c r="A6272">
        <v>6211</v>
      </c>
      <c r="B6272" s="1832">
        <f>'Acct Summary 7-8'!H82</f>
        <v>4687450</v>
      </c>
      <c r="D6272" s="2" t="str">
        <f t="shared" si="97"/>
        <v>Error?</v>
      </c>
      <c r="E6272" s="2" t="s">
        <v>189</v>
      </c>
    </row>
    <row r="6273" spans="1:5" x14ac:dyDescent="0.2">
      <c r="A6273">
        <v>6212</v>
      </c>
      <c r="B6273" s="1832">
        <f>'Acct Summary 7-8'!I82</f>
        <v>2661224</v>
      </c>
      <c r="D6273" s="2" t="str">
        <f t="shared" si="97"/>
        <v>Error?</v>
      </c>
      <c r="E6273" s="2" t="s">
        <v>189</v>
      </c>
    </row>
    <row r="6274" spans="1:5" x14ac:dyDescent="0.2">
      <c r="A6274">
        <v>6213</v>
      </c>
      <c r="B6274" s="1832">
        <f>'Acct Summary 7-8'!J82</f>
        <v>19934</v>
      </c>
      <c r="D6274" s="2" t="str">
        <f t="shared" si="97"/>
        <v>Error?</v>
      </c>
      <c r="E6274" s="2" t="s">
        <v>189</v>
      </c>
    </row>
    <row r="6275" spans="1:5" x14ac:dyDescent="0.2">
      <c r="A6275">
        <v>6214</v>
      </c>
      <c r="B6275" s="1832">
        <f>'Acct Summary 7-8'!K82</f>
        <v>16812</v>
      </c>
      <c r="D6275" s="2" t="str">
        <f t="shared" si="97"/>
        <v>Error?</v>
      </c>
      <c r="E6275" s="2" t="s">
        <v>189</v>
      </c>
    </row>
    <row r="6276" spans="1:5" x14ac:dyDescent="0.2">
      <c r="A6276">
        <v>6215</v>
      </c>
      <c r="B6276" s="1832">
        <f>'Acct Summary 7-8'!C83</f>
        <v>-7.0774166651561563</v>
      </c>
      <c r="D6276" s="2" t="str">
        <f t="shared" si="97"/>
        <v>Error?</v>
      </c>
      <c r="E6276" s="2" t="s">
        <v>189</v>
      </c>
    </row>
    <row r="6277" spans="1:5" x14ac:dyDescent="0.2">
      <c r="A6277">
        <v>6216</v>
      </c>
      <c r="B6277" s="1832">
        <f>'Acct Summary 7-8'!D83</f>
        <v>-0.14446745782222101</v>
      </c>
      <c r="D6277" s="2" t="str">
        <f t="shared" si="97"/>
        <v>Error?</v>
      </c>
      <c r="E6277" s="2" t="s">
        <v>189</v>
      </c>
    </row>
    <row r="6278" spans="1:5" x14ac:dyDescent="0.2">
      <c r="A6278">
        <v>6217</v>
      </c>
      <c r="B6278" s="1832">
        <f>'Acct Summary 7-8'!E83</f>
        <v>-26.524327784891167</v>
      </c>
      <c r="D6278" s="2" t="str">
        <f t="shared" si="97"/>
        <v>Error?</v>
      </c>
      <c r="E6278" s="2" t="s">
        <v>189</v>
      </c>
    </row>
    <row r="6279" spans="1:5" x14ac:dyDescent="0.2">
      <c r="A6279">
        <v>6218</v>
      </c>
      <c r="B6279" s="1832">
        <f>'Acct Summary 7-8'!F83</f>
        <v>6.17547713854181E-2</v>
      </c>
      <c r="D6279" s="2" t="str">
        <f t="shared" si="97"/>
        <v>Error?</v>
      </c>
      <c r="E6279" s="2" t="s">
        <v>189</v>
      </c>
    </row>
    <row r="6280" spans="1:5" x14ac:dyDescent="0.2">
      <c r="A6280">
        <v>6219</v>
      </c>
      <c r="B6280" s="1832">
        <f>'Acct Summary 7-8'!G83</f>
        <v>0.13523138395851242</v>
      </c>
      <c r="D6280" s="2" t="str">
        <f t="shared" si="97"/>
        <v>Error?</v>
      </c>
      <c r="E6280" s="2" t="s">
        <v>189</v>
      </c>
    </row>
    <row r="6281" spans="1:5" x14ac:dyDescent="0.2">
      <c r="A6281">
        <v>6220</v>
      </c>
      <c r="B6281" s="1832">
        <f>'Acct Summary 7-8'!H83</f>
        <v>0.98414951253898586</v>
      </c>
      <c r="D6281" s="2" t="str">
        <f t="shared" si="97"/>
        <v>Error?</v>
      </c>
      <c r="E6281" s="2" t="s">
        <v>189</v>
      </c>
    </row>
    <row r="6282" spans="1:5" x14ac:dyDescent="0.2">
      <c r="A6282">
        <v>6221</v>
      </c>
      <c r="B6282" s="1832">
        <f>'Acct Summary 7-8'!I83</f>
        <v>0.66909895469945257</v>
      </c>
      <c r="D6282" s="2" t="str">
        <f t="shared" si="97"/>
        <v>Error?</v>
      </c>
      <c r="E6282" s="2" t="s">
        <v>189</v>
      </c>
    </row>
    <row r="6283" spans="1:5" x14ac:dyDescent="0.2">
      <c r="A6283">
        <v>6222</v>
      </c>
      <c r="B6283" s="1832">
        <f>'Acct Summary 7-8'!J83</f>
        <v>9.4810037478834916E-2</v>
      </c>
      <c r="D6283" s="2" t="str">
        <f t="shared" si="97"/>
        <v>Error?</v>
      </c>
      <c r="E6283" s="2" t="s">
        <v>189</v>
      </c>
    </row>
    <row r="6284" spans="1:5" x14ac:dyDescent="0.2">
      <c r="A6284">
        <v>6223</v>
      </c>
      <c r="B6284" s="1832">
        <f>'Acct Summary 7-8'!K83</f>
        <v>9.0470271055647936E-2</v>
      </c>
      <c r="D6284" s="2" t="str">
        <f t="shared" si="97"/>
        <v>Error?</v>
      </c>
      <c r="E6284" s="2" t="s">
        <v>189</v>
      </c>
    </row>
    <row r="6285" spans="1:5" x14ac:dyDescent="0.2">
      <c r="A6285">
        <v>6224</v>
      </c>
      <c r="B6285" s="1832">
        <f>'Acct Summary 7-8'!E37</f>
        <v>0</v>
      </c>
      <c r="D6285" s="2" t="str">
        <f t="shared" si="97"/>
        <v>Error?</v>
      </c>
      <c r="E6285" s="2" t="s">
        <v>189</v>
      </c>
    </row>
    <row r="6286" spans="1:5" x14ac:dyDescent="0.2">
      <c r="A6286">
        <v>6225</v>
      </c>
      <c r="B6286" s="1832">
        <f>'Acct Summary 7-8'!E38</f>
        <v>0</v>
      </c>
      <c r="D6286" s="2" t="str">
        <f t="shared" si="97"/>
        <v>Error?</v>
      </c>
      <c r="E6286" s="2" t="s">
        <v>189</v>
      </c>
    </row>
    <row r="6287" spans="1:5" x14ac:dyDescent="0.2">
      <c r="A6287">
        <v>6226</v>
      </c>
      <c r="B6287" s="1832">
        <f>'Acct Summary 7-8'!E39</f>
        <v>0</v>
      </c>
      <c r="D6287" s="2" t="str">
        <f t="shared" si="97"/>
        <v>Error?</v>
      </c>
      <c r="E6287" s="2" t="s">
        <v>189</v>
      </c>
    </row>
    <row r="6288" spans="1:5" x14ac:dyDescent="0.2">
      <c r="A6288">
        <v>6227</v>
      </c>
      <c r="B6288" s="1832">
        <f>'Acct Summary 7-8'!E40</f>
        <v>0</v>
      </c>
      <c r="D6288" s="2" t="str">
        <f t="shared" si="97"/>
        <v>Error?</v>
      </c>
      <c r="E6288" s="2" t="s">
        <v>189</v>
      </c>
    </row>
    <row r="6289" spans="1:5" x14ac:dyDescent="0.2">
      <c r="A6289">
        <v>6228</v>
      </c>
      <c r="B6289" s="1832">
        <f>'Acct Summary 7-8'!H41</f>
        <v>0</v>
      </c>
      <c r="D6289" s="2" t="str">
        <f t="shared" si="97"/>
        <v>Error?</v>
      </c>
      <c r="E6289" s="2" t="s">
        <v>189</v>
      </c>
    </row>
    <row r="6290" spans="1:5" x14ac:dyDescent="0.2">
      <c r="A6290">
        <v>6229</v>
      </c>
      <c r="B6290" s="1832">
        <f>'Acct Summary 7-8'!C42</f>
        <v>0</v>
      </c>
      <c r="D6290" s="2" t="str">
        <f t="shared" si="97"/>
        <v>Error?</v>
      </c>
      <c r="E6290" s="2" t="s">
        <v>189</v>
      </c>
    </row>
    <row r="6291" spans="1:5" x14ac:dyDescent="0.2">
      <c r="A6291">
        <v>6230</v>
      </c>
      <c r="B6291" s="1832">
        <f>'Acct Summary 7-8'!D42</f>
        <v>0</v>
      </c>
      <c r="D6291" s="2" t="str">
        <f t="shared" si="97"/>
        <v>Error?</v>
      </c>
      <c r="E6291" s="2" t="s">
        <v>189</v>
      </c>
    </row>
    <row r="6292" spans="1:5" x14ac:dyDescent="0.2">
      <c r="A6292">
        <v>6231</v>
      </c>
      <c r="B6292" s="1832">
        <f>'Acct Summary 7-8'!E42</f>
        <v>0</v>
      </c>
      <c r="D6292" s="2" t="str">
        <f t="shared" si="97"/>
        <v>Error?</v>
      </c>
      <c r="E6292" s="2" t="s">
        <v>189</v>
      </c>
    </row>
    <row r="6293" spans="1:5" x14ac:dyDescent="0.2">
      <c r="A6293">
        <v>6232</v>
      </c>
      <c r="B6293" s="1832">
        <f>'Acct Summary 7-8'!F42</f>
        <v>0</v>
      </c>
      <c r="D6293" s="2" t="str">
        <f t="shared" si="97"/>
        <v>Error?</v>
      </c>
      <c r="E6293" s="2" t="s">
        <v>189</v>
      </c>
    </row>
    <row r="6294" spans="1:5" x14ac:dyDescent="0.2">
      <c r="A6294">
        <v>6233</v>
      </c>
      <c r="B6294" s="1832">
        <f>'Acct Summary 7-8'!G42</f>
        <v>0</v>
      </c>
      <c r="D6294" s="2" t="str">
        <f t="shared" si="97"/>
        <v>Error?</v>
      </c>
      <c r="E6294" s="2" t="s">
        <v>189</v>
      </c>
    </row>
    <row r="6295" spans="1:5" x14ac:dyDescent="0.2">
      <c r="A6295">
        <v>6234</v>
      </c>
      <c r="B6295" s="1832">
        <f>'Acct Summary 7-8'!H42</f>
        <v>0</v>
      </c>
      <c r="D6295" s="2" t="str">
        <f t="shared" si="97"/>
        <v>Error?</v>
      </c>
      <c r="E6295" s="2" t="s">
        <v>189</v>
      </c>
    </row>
    <row r="6296" spans="1:5" x14ac:dyDescent="0.2">
      <c r="A6296">
        <v>6235</v>
      </c>
      <c r="B6296" s="1832">
        <f>'Acct Summary 7-8'!K42</f>
        <v>0</v>
      </c>
      <c r="D6296" s="2" t="str">
        <f t="shared" si="97"/>
        <v>Error?</v>
      </c>
      <c r="E6296" s="2" t="s">
        <v>189</v>
      </c>
    </row>
    <row r="6297" spans="1:5" x14ac:dyDescent="0.2">
      <c r="A6297">
        <v>6236</v>
      </c>
      <c r="B6297" s="1832">
        <f>'Assets-Liab 5-6'!M15</f>
        <v>0</v>
      </c>
      <c r="D6297" s="2" t="str">
        <f t="shared" si="97"/>
        <v>Error?</v>
      </c>
      <c r="E6297" s="2" t="s">
        <v>189</v>
      </c>
    </row>
    <row r="6298" spans="1:5" x14ac:dyDescent="0.2">
      <c r="A6298">
        <v>6237</v>
      </c>
      <c r="B6298" s="1832">
        <f>'Revenues 9-14'!J5</f>
        <v>179777</v>
      </c>
      <c r="D6298" s="2" t="str">
        <f t="shared" si="97"/>
        <v>Error?</v>
      </c>
      <c r="E6298" s="2" t="s">
        <v>189</v>
      </c>
    </row>
    <row r="6299" spans="1:5" x14ac:dyDescent="0.2">
      <c r="A6299">
        <v>6238</v>
      </c>
      <c r="B6299" s="1832">
        <f>'Revenues 9-14'!H7</f>
        <v>0</v>
      </c>
      <c r="D6299" s="2" t="str">
        <f t="shared" si="97"/>
        <v>Error?</v>
      </c>
      <c r="E6299" s="2" t="s">
        <v>189</v>
      </c>
    </row>
    <row r="6300" spans="1:5" x14ac:dyDescent="0.2">
      <c r="A6300">
        <v>6239</v>
      </c>
      <c r="B6300" s="1832">
        <f>'Revenues 9-14'!J11</f>
        <v>0</v>
      </c>
      <c r="D6300" s="2" t="str">
        <f t="shared" si="97"/>
        <v>Error?</v>
      </c>
      <c r="E6300" s="2" t="s">
        <v>189</v>
      </c>
    </row>
    <row r="6301" spans="1:5" x14ac:dyDescent="0.2">
      <c r="A6301">
        <v>6240</v>
      </c>
      <c r="B6301" s="1832">
        <f>'Revenues 9-14'!J12</f>
        <v>179777</v>
      </c>
      <c r="D6301" s="2" t="str">
        <f t="shared" si="97"/>
        <v>Error?</v>
      </c>
      <c r="E6301" s="2" t="s">
        <v>189</v>
      </c>
    </row>
    <row r="6302" spans="1:5" x14ac:dyDescent="0.2">
      <c r="A6302">
        <v>6241</v>
      </c>
      <c r="B6302" s="1832">
        <f>'Revenues 9-14'!J14</f>
        <v>0</v>
      </c>
      <c r="D6302" s="2" t="str">
        <f t="shared" si="97"/>
        <v>Error?</v>
      </c>
      <c r="E6302" s="2" t="s">
        <v>189</v>
      </c>
    </row>
    <row r="6303" spans="1:5" x14ac:dyDescent="0.2">
      <c r="A6303">
        <v>6242</v>
      </c>
      <c r="B6303" s="1832">
        <f>'Revenues 9-14'!J15</f>
        <v>0</v>
      </c>
      <c r="D6303" s="2" t="str">
        <f t="shared" si="97"/>
        <v>Error?</v>
      </c>
      <c r="E6303" s="2" t="s">
        <v>189</v>
      </c>
    </row>
    <row r="6304" spans="1:5" x14ac:dyDescent="0.2">
      <c r="A6304">
        <v>6243</v>
      </c>
      <c r="B6304" s="1832">
        <f>'Revenues 9-14'!J16</f>
        <v>0</v>
      </c>
      <c r="D6304" s="2" t="str">
        <f t="shared" si="97"/>
        <v>Error?</v>
      </c>
      <c r="E6304" s="2" t="s">
        <v>189</v>
      </c>
    </row>
    <row r="6305" spans="1:5" x14ac:dyDescent="0.2">
      <c r="A6305">
        <v>6244</v>
      </c>
      <c r="B6305" s="1832">
        <f>'Revenues 9-14'!J17</f>
        <v>0</v>
      </c>
      <c r="D6305" s="2" t="str">
        <f t="shared" si="97"/>
        <v>Error?</v>
      </c>
      <c r="E6305" s="2" t="s">
        <v>189</v>
      </c>
    </row>
    <row r="6306" spans="1:5" x14ac:dyDescent="0.2">
      <c r="A6306">
        <v>6245</v>
      </c>
      <c r="B6306" s="1832">
        <f>'Revenues 9-14'!J18</f>
        <v>0</v>
      </c>
      <c r="D6306" s="2" t="str">
        <f t="shared" si="97"/>
        <v>Error?</v>
      </c>
      <c r="E6306" s="2" t="s">
        <v>189</v>
      </c>
    </row>
    <row r="6307" spans="1:5" x14ac:dyDescent="0.2">
      <c r="A6307">
        <v>6246</v>
      </c>
      <c r="B6307" s="1832">
        <f>'Revenues 9-14'!C23</f>
        <v>0</v>
      </c>
      <c r="D6307" s="2" t="str">
        <f t="shared" si="97"/>
        <v>Error?</v>
      </c>
      <c r="E6307" s="2" t="s">
        <v>189</v>
      </c>
    </row>
    <row r="6308" spans="1:5" x14ac:dyDescent="0.2">
      <c r="A6308">
        <v>6247</v>
      </c>
      <c r="B6308" s="1832">
        <f>'Revenues 9-14'!C27</f>
        <v>0</v>
      </c>
      <c r="D6308" s="2" t="str">
        <f t="shared" si="97"/>
        <v>Error?</v>
      </c>
      <c r="E6308" s="2" t="s">
        <v>189</v>
      </c>
    </row>
    <row r="6309" spans="1:5" x14ac:dyDescent="0.2">
      <c r="A6309">
        <v>6248</v>
      </c>
      <c r="B6309" s="1832">
        <f>'Revenues 9-14'!C31</f>
        <v>0</v>
      </c>
      <c r="D6309" s="2" t="str">
        <f t="shared" si="97"/>
        <v>Error?</v>
      </c>
      <c r="E6309" s="2" t="s">
        <v>189</v>
      </c>
    </row>
    <row r="6310" spans="1:5" x14ac:dyDescent="0.2">
      <c r="A6310">
        <v>6249</v>
      </c>
      <c r="B6310" s="1832">
        <f>'Revenues 9-14'!C35</f>
        <v>0</v>
      </c>
      <c r="D6310" s="2" t="str">
        <f t="shared" si="97"/>
        <v>Error?</v>
      </c>
      <c r="E6310" s="2" t="s">
        <v>189</v>
      </c>
    </row>
    <row r="6311" spans="1:5" x14ac:dyDescent="0.2">
      <c r="A6311">
        <v>6250</v>
      </c>
      <c r="B6311" s="1832">
        <f>'Revenues 9-14'!C39</f>
        <v>0</v>
      </c>
      <c r="D6311" s="2" t="str">
        <f t="shared" si="97"/>
        <v>Error?</v>
      </c>
      <c r="E6311" s="2" t="s">
        <v>189</v>
      </c>
    </row>
    <row r="6312" spans="1:5" x14ac:dyDescent="0.2">
      <c r="A6312">
        <v>6251</v>
      </c>
      <c r="B6312" s="1832">
        <f>'Revenues 9-14'!F46</f>
        <v>0</v>
      </c>
      <c r="D6312" s="2" t="str">
        <f t="shared" si="97"/>
        <v>Error?</v>
      </c>
      <c r="E6312" s="2" t="s">
        <v>189</v>
      </c>
    </row>
    <row r="6313" spans="1:5" x14ac:dyDescent="0.2">
      <c r="A6313">
        <v>6252</v>
      </c>
      <c r="B6313" s="1832">
        <f>'Revenues 9-14'!F50</f>
        <v>0</v>
      </c>
      <c r="D6313" s="2" t="str">
        <f t="shared" si="97"/>
        <v>Error?</v>
      </c>
      <c r="E6313" s="2" t="s">
        <v>189</v>
      </c>
    </row>
    <row r="6314" spans="1:5" x14ac:dyDescent="0.2">
      <c r="A6314">
        <v>6253</v>
      </c>
      <c r="B6314" s="1832">
        <f>'Revenues 9-14'!F54</f>
        <v>0</v>
      </c>
      <c r="D6314" s="2" t="str">
        <f t="shared" si="97"/>
        <v>Error?</v>
      </c>
      <c r="E6314" s="2" t="s">
        <v>189</v>
      </c>
    </row>
    <row r="6315" spans="1:5" x14ac:dyDescent="0.2">
      <c r="A6315">
        <v>6254</v>
      </c>
      <c r="B6315" s="1832">
        <f>'Revenues 9-14'!F62</f>
        <v>0</v>
      </c>
      <c r="D6315" s="2" t="str">
        <f t="shared" si="97"/>
        <v>Error?</v>
      </c>
      <c r="E6315" s="2" t="s">
        <v>189</v>
      </c>
    </row>
    <row r="6316" spans="1:5" x14ac:dyDescent="0.2">
      <c r="A6316">
        <v>6255</v>
      </c>
      <c r="B6316" s="1832">
        <f>'Revenues 9-14'!J65</f>
        <v>2132</v>
      </c>
      <c r="D6316" s="2" t="str">
        <f t="shared" si="97"/>
        <v>Error?</v>
      </c>
      <c r="E6316" s="2" t="s">
        <v>189</v>
      </c>
    </row>
    <row r="6317" spans="1:5" x14ac:dyDescent="0.2">
      <c r="A6317">
        <v>6256</v>
      </c>
      <c r="B6317" s="1832">
        <f>'Revenues 9-14'!J66</f>
        <v>0</v>
      </c>
      <c r="D6317" s="2" t="str">
        <f t="shared" si="97"/>
        <v>Error?</v>
      </c>
      <c r="E6317" s="2" t="s">
        <v>189</v>
      </c>
    </row>
    <row r="6318" spans="1:5" x14ac:dyDescent="0.2">
      <c r="A6318">
        <v>6257</v>
      </c>
      <c r="B6318" s="1832">
        <f>'Revenues 9-14'!J67</f>
        <v>2132</v>
      </c>
      <c r="D6318" s="2" t="str">
        <f t="shared" si="97"/>
        <v>Error?</v>
      </c>
      <c r="E6318" s="2" t="s">
        <v>189</v>
      </c>
    </row>
    <row r="6319" spans="1:5" x14ac:dyDescent="0.2">
      <c r="A6319">
        <v>6258</v>
      </c>
      <c r="B6319" s="1832">
        <f>'Revenues 9-14'!J96</f>
        <v>0</v>
      </c>
      <c r="D6319" s="2" t="str">
        <f t="shared" si="97"/>
        <v>Error?</v>
      </c>
      <c r="E6319" s="2" t="s">
        <v>189</v>
      </c>
    </row>
    <row r="6320" spans="1:5" x14ac:dyDescent="0.2">
      <c r="A6320">
        <v>6259</v>
      </c>
      <c r="B6320" s="1832">
        <f>'Revenues 9-14'!C97</f>
        <v>0</v>
      </c>
      <c r="D6320" s="2" t="str">
        <f t="shared" si="97"/>
        <v>Error?</v>
      </c>
      <c r="E6320" s="2" t="s">
        <v>189</v>
      </c>
    </row>
    <row r="6321" spans="1:5" x14ac:dyDescent="0.2">
      <c r="A6321">
        <v>6260</v>
      </c>
      <c r="B6321" s="1832">
        <f>'Revenues 9-14'!D97</f>
        <v>0</v>
      </c>
      <c r="D6321" s="2" t="str">
        <f t="shared" si="97"/>
        <v>Error?</v>
      </c>
      <c r="E6321" s="2" t="s">
        <v>189</v>
      </c>
    </row>
    <row r="6322" spans="1:5" x14ac:dyDescent="0.2">
      <c r="A6322">
        <v>6261</v>
      </c>
      <c r="B6322" s="1832">
        <f>'Revenues 9-14'!E97</f>
        <v>0</v>
      </c>
      <c r="D6322" s="2" t="str">
        <f t="shared" si="97"/>
        <v>Error?</v>
      </c>
      <c r="E6322" s="2" t="s">
        <v>189</v>
      </c>
    </row>
    <row r="6323" spans="1:5" x14ac:dyDescent="0.2">
      <c r="A6323">
        <v>6262</v>
      </c>
      <c r="B6323" s="1832">
        <f>'Revenues 9-14'!F97</f>
        <v>0</v>
      </c>
      <c r="D6323" s="2" t="str">
        <f t="shared" si="97"/>
        <v>Error?</v>
      </c>
      <c r="E6323" s="2" t="s">
        <v>189</v>
      </c>
    </row>
    <row r="6324" spans="1:5" x14ac:dyDescent="0.2">
      <c r="A6324">
        <v>6263</v>
      </c>
      <c r="B6324" s="1832">
        <f>'Revenues 9-14'!G97</f>
        <v>0</v>
      </c>
      <c r="D6324" s="2" t="str">
        <f t="shared" si="97"/>
        <v>Error?</v>
      </c>
      <c r="E6324" s="2" t="s">
        <v>189</v>
      </c>
    </row>
    <row r="6325" spans="1:5" x14ac:dyDescent="0.2">
      <c r="A6325">
        <v>6264</v>
      </c>
      <c r="B6325" s="1832">
        <f>'Revenues 9-14'!H97</f>
        <v>0</v>
      </c>
      <c r="D6325" s="2" t="str">
        <f t="shared" si="97"/>
        <v>Error?</v>
      </c>
      <c r="E6325" s="2" t="s">
        <v>189</v>
      </c>
    </row>
    <row r="6326" spans="1:5" x14ac:dyDescent="0.2">
      <c r="A6326">
        <v>6265</v>
      </c>
      <c r="B6326" s="1832">
        <f>'Revenues 9-14'!I97</f>
        <v>0</v>
      </c>
      <c r="D6326" s="2" t="str">
        <f t="shared" si="97"/>
        <v>Error?</v>
      </c>
      <c r="E6326" s="2" t="s">
        <v>189</v>
      </c>
    </row>
    <row r="6327" spans="1:5" x14ac:dyDescent="0.2">
      <c r="A6327">
        <v>6266</v>
      </c>
      <c r="B6327" s="1832">
        <f>'Revenues 9-14'!J97</f>
        <v>0</v>
      </c>
      <c r="D6327" s="2" t="str">
        <f t="shared" si="97"/>
        <v>Error?</v>
      </c>
      <c r="E6327" s="2" t="s">
        <v>189</v>
      </c>
    </row>
    <row r="6328" spans="1:5" x14ac:dyDescent="0.2">
      <c r="A6328">
        <v>6267</v>
      </c>
      <c r="B6328" s="1832">
        <f>'Revenues 9-14'!K97</f>
        <v>0</v>
      </c>
      <c r="D6328" s="2" t="str">
        <f t="shared" si="97"/>
        <v>Error?</v>
      </c>
      <c r="E6328" s="2" t="s">
        <v>189</v>
      </c>
    </row>
    <row r="6329" spans="1:5" x14ac:dyDescent="0.2">
      <c r="A6329">
        <v>6268</v>
      </c>
      <c r="B6329" s="1832">
        <f>'Revenues 9-14'!J99</f>
        <v>0</v>
      </c>
      <c r="D6329" s="2" t="str">
        <f t="shared" si="97"/>
        <v>Error?</v>
      </c>
      <c r="E6329" s="2" t="s">
        <v>189</v>
      </c>
    </row>
    <row r="6330" spans="1:5" x14ac:dyDescent="0.2">
      <c r="A6330">
        <v>6269</v>
      </c>
      <c r="B6330" s="1832">
        <f>'Revenues 9-14'!C100</f>
        <v>0</v>
      </c>
      <c r="D6330" s="2" t="str">
        <f t="shared" si="97"/>
        <v>Error?</v>
      </c>
      <c r="E6330" s="2" t="s">
        <v>189</v>
      </c>
    </row>
    <row r="6331" spans="1:5" x14ac:dyDescent="0.2">
      <c r="A6331">
        <v>6270</v>
      </c>
      <c r="B6331" s="1832">
        <f>'Revenues 9-14'!D100</f>
        <v>0</v>
      </c>
      <c r="D6331" s="2" t="str">
        <f t="shared" si="97"/>
        <v>Error?</v>
      </c>
      <c r="E6331" s="2" t="s">
        <v>189</v>
      </c>
    </row>
    <row r="6332" spans="1:5" x14ac:dyDescent="0.2">
      <c r="A6332">
        <v>6271</v>
      </c>
      <c r="B6332" s="1832">
        <f>'Revenues 9-14'!E100</f>
        <v>0</v>
      </c>
      <c r="D6332" s="2" t="str">
        <f t="shared" si="97"/>
        <v>Error?</v>
      </c>
      <c r="E6332" s="2" t="s">
        <v>189</v>
      </c>
    </row>
    <row r="6333" spans="1:5" x14ac:dyDescent="0.2">
      <c r="A6333">
        <v>6272</v>
      </c>
      <c r="B6333" s="1832">
        <f>'Revenues 9-14'!F100</f>
        <v>0</v>
      </c>
      <c r="D6333" s="2" t="str">
        <f t="shared" si="97"/>
        <v>Error?</v>
      </c>
      <c r="E6333" s="2" t="s">
        <v>189</v>
      </c>
    </row>
    <row r="6334" spans="1:5" x14ac:dyDescent="0.2">
      <c r="A6334">
        <v>6273</v>
      </c>
      <c r="B6334" s="1832">
        <f>'Revenues 9-14'!G100</f>
        <v>0</v>
      </c>
      <c r="D6334" s="2" t="str">
        <f t="shared" si="97"/>
        <v>Error?</v>
      </c>
      <c r="E6334" s="2" t="s">
        <v>189</v>
      </c>
    </row>
    <row r="6335" spans="1:5" x14ac:dyDescent="0.2">
      <c r="A6335">
        <v>6274</v>
      </c>
      <c r="B6335" s="1832">
        <f>'Revenues 9-14'!H100</f>
        <v>0</v>
      </c>
      <c r="D6335" s="2" t="str">
        <f t="shared" ref="D6335:D6398" si="98">IF(ISBLANK(B6335),"OK",IF(A6335-B6335=0,"OK","Error?"))</f>
        <v>Error?</v>
      </c>
      <c r="E6335" s="2" t="s">
        <v>189</v>
      </c>
    </row>
    <row r="6336" spans="1:5" x14ac:dyDescent="0.2">
      <c r="A6336">
        <v>6275</v>
      </c>
      <c r="B6336" s="1832">
        <f>'Revenues 9-14'!I100</f>
        <v>0</v>
      </c>
      <c r="D6336" s="2" t="str">
        <f t="shared" si="98"/>
        <v>Error?</v>
      </c>
      <c r="E6336" s="2" t="s">
        <v>189</v>
      </c>
    </row>
    <row r="6337" spans="1:5" x14ac:dyDescent="0.2">
      <c r="A6337">
        <v>6276</v>
      </c>
      <c r="B6337" s="1832">
        <f>'Revenues 9-14'!J100</f>
        <v>0</v>
      </c>
      <c r="D6337" s="2" t="str">
        <f t="shared" si="98"/>
        <v>Error?</v>
      </c>
      <c r="E6337" s="2" t="s">
        <v>189</v>
      </c>
    </row>
    <row r="6338" spans="1:5" x14ac:dyDescent="0.2">
      <c r="A6338">
        <v>6277</v>
      </c>
      <c r="B6338" s="1832">
        <f>'Revenues 9-14'!K100</f>
        <v>0</v>
      </c>
      <c r="D6338" s="2" t="str">
        <f t="shared" si="98"/>
        <v>Error?</v>
      </c>
      <c r="E6338" s="2" t="s">
        <v>189</v>
      </c>
    </row>
    <row r="6339" spans="1:5" x14ac:dyDescent="0.2">
      <c r="A6339">
        <v>6278</v>
      </c>
      <c r="B6339" s="1832">
        <f>'Revenues 9-14'!C101</f>
        <v>2900</v>
      </c>
      <c r="D6339" s="2" t="str">
        <f t="shared" si="98"/>
        <v>Error?</v>
      </c>
      <c r="E6339" s="2" t="s">
        <v>189</v>
      </c>
    </row>
    <row r="6340" spans="1:5" x14ac:dyDescent="0.2">
      <c r="A6340">
        <v>6279</v>
      </c>
      <c r="B6340" s="1832">
        <f>'Revenues 9-14'!C102</f>
        <v>0</v>
      </c>
      <c r="D6340" s="2" t="str">
        <f t="shared" si="98"/>
        <v>Error?</v>
      </c>
      <c r="E6340" s="2" t="s">
        <v>189</v>
      </c>
    </row>
    <row r="6341" spans="1:5" x14ac:dyDescent="0.2">
      <c r="A6341">
        <v>6280</v>
      </c>
      <c r="B6341" s="1832">
        <f>'Revenues 9-14'!D102</f>
        <v>0</v>
      </c>
      <c r="D6341" s="2" t="str">
        <f t="shared" si="98"/>
        <v>Error?</v>
      </c>
      <c r="E6341" s="2" t="s">
        <v>189</v>
      </c>
    </row>
    <row r="6342" spans="1:5" x14ac:dyDescent="0.2">
      <c r="A6342">
        <v>6281</v>
      </c>
      <c r="B6342" s="1832">
        <f>'Revenues 9-14'!E102</f>
        <v>0</v>
      </c>
      <c r="D6342" s="2" t="str">
        <f t="shared" si="98"/>
        <v>Error?</v>
      </c>
      <c r="E6342" s="2" t="s">
        <v>189</v>
      </c>
    </row>
    <row r="6343" spans="1:5" x14ac:dyDescent="0.2">
      <c r="A6343">
        <v>6282</v>
      </c>
      <c r="B6343" s="1832">
        <f>'Revenues 9-14'!F102</f>
        <v>0</v>
      </c>
      <c r="D6343" s="2" t="str">
        <f t="shared" si="98"/>
        <v>Error?</v>
      </c>
      <c r="E6343" s="2" t="s">
        <v>189</v>
      </c>
    </row>
    <row r="6344" spans="1:5" x14ac:dyDescent="0.2">
      <c r="A6344">
        <v>6283</v>
      </c>
      <c r="B6344" s="1832">
        <f>'Revenues 9-14'!G102</f>
        <v>0</v>
      </c>
      <c r="D6344" s="2" t="str">
        <f t="shared" si="98"/>
        <v>Error?</v>
      </c>
      <c r="E6344" s="2" t="s">
        <v>189</v>
      </c>
    </row>
    <row r="6345" spans="1:5" x14ac:dyDescent="0.2">
      <c r="A6345">
        <v>6284</v>
      </c>
      <c r="B6345" s="1832">
        <f>'Revenues 9-14'!H102</f>
        <v>0</v>
      </c>
      <c r="D6345" s="2" t="str">
        <f t="shared" si="98"/>
        <v>Error?</v>
      </c>
      <c r="E6345" s="2" t="s">
        <v>189</v>
      </c>
    </row>
    <row r="6346" spans="1:5" x14ac:dyDescent="0.2">
      <c r="A6346">
        <v>6285</v>
      </c>
      <c r="B6346" s="1832">
        <f>'Revenues 9-14'!I102</f>
        <v>0</v>
      </c>
      <c r="D6346" s="2" t="str">
        <f t="shared" si="98"/>
        <v>Error?</v>
      </c>
      <c r="E6346" s="2" t="s">
        <v>189</v>
      </c>
    </row>
    <row r="6347" spans="1:5" x14ac:dyDescent="0.2">
      <c r="A6347">
        <v>6286</v>
      </c>
      <c r="B6347" s="1832">
        <f>'Revenues 9-14'!J102</f>
        <v>0</v>
      </c>
      <c r="D6347" s="2" t="str">
        <f t="shared" si="98"/>
        <v>Error?</v>
      </c>
      <c r="E6347" s="2" t="s">
        <v>189</v>
      </c>
    </row>
    <row r="6348" spans="1:5" x14ac:dyDescent="0.2">
      <c r="A6348">
        <v>6287</v>
      </c>
      <c r="B6348" s="1832">
        <f>'Revenues 9-14'!K102</f>
        <v>0</v>
      </c>
      <c r="D6348" s="2" t="str">
        <f t="shared" si="98"/>
        <v>Error?</v>
      </c>
      <c r="E6348" s="2" t="s">
        <v>189</v>
      </c>
    </row>
    <row r="6349" spans="1:5" x14ac:dyDescent="0.2">
      <c r="A6349">
        <v>6288</v>
      </c>
      <c r="B6349" s="1832">
        <f>'Revenues 9-14'!G104</f>
        <v>0</v>
      </c>
      <c r="D6349" s="2" t="str">
        <f t="shared" si="98"/>
        <v>Error?</v>
      </c>
      <c r="E6349" s="2" t="s">
        <v>189</v>
      </c>
    </row>
    <row r="6350" spans="1:5" x14ac:dyDescent="0.2">
      <c r="A6350">
        <v>6289</v>
      </c>
      <c r="B6350" s="1832">
        <f>'Revenues 9-14'!J107</f>
        <v>193</v>
      </c>
      <c r="D6350" s="2" t="str">
        <f t="shared" si="98"/>
        <v>Error?</v>
      </c>
      <c r="E6350" s="2" t="s">
        <v>189</v>
      </c>
    </row>
    <row r="6351" spans="1:5" x14ac:dyDescent="0.2">
      <c r="A6351">
        <v>6290</v>
      </c>
      <c r="B6351" s="1832">
        <f>'Revenues 9-14'!J108</f>
        <v>193</v>
      </c>
      <c r="D6351" s="2" t="str">
        <f t="shared" si="98"/>
        <v>Error?</v>
      </c>
      <c r="E6351" s="2" t="s">
        <v>189</v>
      </c>
    </row>
    <row r="6352" spans="1:5" x14ac:dyDescent="0.2">
      <c r="A6352">
        <v>6291</v>
      </c>
      <c r="B6352" s="1832">
        <f>'Revenues 9-14'!J109</f>
        <v>182102</v>
      </c>
      <c r="D6352" s="2" t="str">
        <f t="shared" si="98"/>
        <v>Error?</v>
      </c>
      <c r="E6352" s="2" t="s">
        <v>189</v>
      </c>
    </row>
    <row r="6353" spans="1:5" x14ac:dyDescent="0.2">
      <c r="A6353">
        <v>6292</v>
      </c>
      <c r="B6353" s="1832">
        <f>'Revenues 9-14'!J117</f>
        <v>0</v>
      </c>
      <c r="D6353" s="2" t="str">
        <f t="shared" si="98"/>
        <v>Error?</v>
      </c>
      <c r="E6353" s="2" t="s">
        <v>189</v>
      </c>
    </row>
    <row r="6354" spans="1:5" x14ac:dyDescent="0.2">
      <c r="A6354">
        <v>6293</v>
      </c>
      <c r="B6354" s="1832">
        <f>'Revenues 9-14'!J118</f>
        <v>0</v>
      </c>
      <c r="D6354" s="2" t="str">
        <f t="shared" si="98"/>
        <v>Error?</v>
      </c>
      <c r="E6354" s="2" t="s">
        <v>189</v>
      </c>
    </row>
    <row r="6355" spans="1:5" x14ac:dyDescent="0.2">
      <c r="A6355">
        <v>6294</v>
      </c>
      <c r="B6355" s="1832">
        <f>'Revenues 9-14'!J119</f>
        <v>0</v>
      </c>
      <c r="D6355" s="2" t="str">
        <f t="shared" si="98"/>
        <v>Error?</v>
      </c>
      <c r="E6355" s="2" t="s">
        <v>189</v>
      </c>
    </row>
    <row r="6356" spans="1:5" x14ac:dyDescent="0.2">
      <c r="A6356">
        <v>6295</v>
      </c>
      <c r="B6356" s="1832">
        <f>'Revenues 9-14'!J121</f>
        <v>0</v>
      </c>
      <c r="D6356" s="2" t="str">
        <f t="shared" si="98"/>
        <v>Error?</v>
      </c>
      <c r="E6356" s="2" t="s">
        <v>189</v>
      </c>
    </row>
    <row r="6357" spans="1:5" x14ac:dyDescent="0.2">
      <c r="A6357">
        <v>6296</v>
      </c>
      <c r="B6357" s="1832">
        <f>'Revenues 9-14'!J122</f>
        <v>0</v>
      </c>
      <c r="D6357" s="2" t="str">
        <f t="shared" si="98"/>
        <v>Error?</v>
      </c>
      <c r="E6357" s="2" t="s">
        <v>189</v>
      </c>
    </row>
    <row r="6358" spans="1:5" x14ac:dyDescent="0.2">
      <c r="A6358">
        <v>6297</v>
      </c>
      <c r="B6358" s="1832">
        <f>'Revenues 9-14'!G135</f>
        <v>0</v>
      </c>
      <c r="D6358" s="2" t="str">
        <f t="shared" si="98"/>
        <v>Error?</v>
      </c>
      <c r="E6358" s="2" t="s">
        <v>189</v>
      </c>
    </row>
    <row r="6359" spans="1:5" x14ac:dyDescent="0.2">
      <c r="A6359">
        <v>6298</v>
      </c>
      <c r="B6359" s="1832">
        <f>'Revenues 9-14'!C137</f>
        <v>0</v>
      </c>
      <c r="D6359" s="2" t="str">
        <f t="shared" si="98"/>
        <v>Error?</v>
      </c>
      <c r="E6359" s="2" t="s">
        <v>189</v>
      </c>
    </row>
    <row r="6360" spans="1:5" x14ac:dyDescent="0.2">
      <c r="A6360">
        <v>6299</v>
      </c>
      <c r="B6360" s="1832">
        <f>'Revenues 9-14'!D137</f>
        <v>0</v>
      </c>
      <c r="D6360" s="2" t="str">
        <f t="shared" si="98"/>
        <v>Error?</v>
      </c>
      <c r="E6360" s="2" t="s">
        <v>189</v>
      </c>
    </row>
    <row r="6361" spans="1:5" x14ac:dyDescent="0.2">
      <c r="A6361">
        <v>6300</v>
      </c>
      <c r="B6361" s="1832">
        <f>'Revenues 9-14'!G137</f>
        <v>0</v>
      </c>
      <c r="D6361" s="2" t="str">
        <f t="shared" si="98"/>
        <v>Error?</v>
      </c>
      <c r="E6361" s="2" t="s">
        <v>189</v>
      </c>
    </row>
    <row r="6362" spans="1:5" x14ac:dyDescent="0.2">
      <c r="A6362">
        <v>6301</v>
      </c>
      <c r="B6362" s="1832">
        <f>'Revenues 9-14'!C138</f>
        <v>0</v>
      </c>
      <c r="D6362" s="2" t="str">
        <f t="shared" si="98"/>
        <v>Error?</v>
      </c>
      <c r="E6362" s="2" t="s">
        <v>189</v>
      </c>
    </row>
    <row r="6363" spans="1:5" x14ac:dyDescent="0.2">
      <c r="A6363">
        <v>6302</v>
      </c>
      <c r="B6363" s="1832">
        <f>'Revenues 9-14'!D138</f>
        <v>0</v>
      </c>
      <c r="D6363" s="2" t="str">
        <f t="shared" si="98"/>
        <v>Error?</v>
      </c>
      <c r="E6363" s="2" t="s">
        <v>189</v>
      </c>
    </row>
    <row r="6364" spans="1:5" x14ac:dyDescent="0.2">
      <c r="A6364">
        <v>6303</v>
      </c>
      <c r="B6364" s="1832">
        <f>'Revenues 9-14'!G138</f>
        <v>0</v>
      </c>
      <c r="D6364" s="2" t="str">
        <f t="shared" si="98"/>
        <v>Error?</v>
      </c>
      <c r="E6364" s="2" t="s">
        <v>189</v>
      </c>
    </row>
    <row r="6365" spans="1:5" x14ac:dyDescent="0.2">
      <c r="A6365">
        <v>6304</v>
      </c>
      <c r="B6365" s="1832">
        <f>'Revenues 9-14'!C139</f>
        <v>0</v>
      </c>
      <c r="D6365" s="2" t="str">
        <f t="shared" si="98"/>
        <v>Error?</v>
      </c>
      <c r="E6365" s="2" t="s">
        <v>189</v>
      </c>
    </row>
    <row r="6366" spans="1:5" x14ac:dyDescent="0.2">
      <c r="A6366">
        <v>6305</v>
      </c>
      <c r="B6366" s="1832">
        <f>'Revenues 9-14'!D139</f>
        <v>0</v>
      </c>
      <c r="D6366" s="2" t="str">
        <f t="shared" si="98"/>
        <v>Error?</v>
      </c>
      <c r="E6366" s="2" t="s">
        <v>189</v>
      </c>
    </row>
    <row r="6367" spans="1:5" x14ac:dyDescent="0.2">
      <c r="A6367">
        <v>6306</v>
      </c>
      <c r="B6367" s="1832">
        <f>'Revenues 9-14'!G139</f>
        <v>0</v>
      </c>
      <c r="D6367" s="2" t="str">
        <f t="shared" si="98"/>
        <v>Error?</v>
      </c>
      <c r="E6367" s="2" t="s">
        <v>189</v>
      </c>
    </row>
    <row r="6368" spans="1:5" x14ac:dyDescent="0.2">
      <c r="A6368">
        <v>6307</v>
      </c>
      <c r="B6368" s="1832">
        <f>'Revenues 9-14'!E149</f>
        <v>0</v>
      </c>
      <c r="D6368" s="2" t="str">
        <f t="shared" si="98"/>
        <v>Error?</v>
      </c>
      <c r="E6368" s="2" t="s">
        <v>189</v>
      </c>
    </row>
    <row r="6369" spans="1:6" x14ac:dyDescent="0.2">
      <c r="A6369">
        <v>6308</v>
      </c>
      <c r="B6369" s="1832">
        <f>'Revenues 9-14'!F149</f>
        <v>0</v>
      </c>
      <c r="D6369" s="2" t="str">
        <f t="shared" si="98"/>
        <v>Error?</v>
      </c>
      <c r="E6369" s="2" t="s">
        <v>189</v>
      </c>
    </row>
    <row r="6370" spans="1:6" x14ac:dyDescent="0.2">
      <c r="A6370">
        <v>6309</v>
      </c>
      <c r="B6370" s="1832">
        <f>'Revenues 9-14'!G149</f>
        <v>0</v>
      </c>
      <c r="D6370" s="2" t="str">
        <f t="shared" si="98"/>
        <v>Error?</v>
      </c>
      <c r="E6370" s="2" t="s">
        <v>189</v>
      </c>
    </row>
    <row r="6371" spans="1:6" x14ac:dyDescent="0.2">
      <c r="A6371">
        <v>6310</v>
      </c>
      <c r="B6371" s="1832">
        <f>'Revenues 9-14'!H149</f>
        <v>0</v>
      </c>
      <c r="D6371" s="2" t="str">
        <f t="shared" si="98"/>
        <v>Error?</v>
      </c>
      <c r="E6371" s="2" t="s">
        <v>189</v>
      </c>
    </row>
    <row r="6372" spans="1:6" x14ac:dyDescent="0.2">
      <c r="A6372">
        <v>6311</v>
      </c>
      <c r="B6372" s="1832">
        <f>'Revenues 9-14'!I149</f>
        <v>0</v>
      </c>
      <c r="D6372" s="2" t="str">
        <f t="shared" si="98"/>
        <v>Error?</v>
      </c>
      <c r="E6372" s="2" t="s">
        <v>189</v>
      </c>
    </row>
    <row r="6373" spans="1:6" x14ac:dyDescent="0.2">
      <c r="A6373">
        <v>6312</v>
      </c>
      <c r="B6373" s="1832">
        <f>'Revenues 9-14'!J149</f>
        <v>0</v>
      </c>
      <c r="D6373" s="2" t="str">
        <f t="shared" si="98"/>
        <v>Error?</v>
      </c>
      <c r="E6373" s="2" t="s">
        <v>189</v>
      </c>
    </row>
    <row r="6374" spans="1:6" x14ac:dyDescent="0.2">
      <c r="A6374">
        <v>6313</v>
      </c>
      <c r="B6374" s="1832">
        <f>'Revenues 9-14'!K149</f>
        <v>0</v>
      </c>
      <c r="D6374" s="2" t="str">
        <f t="shared" si="98"/>
        <v>Error?</v>
      </c>
      <c r="E6374" s="2" t="s">
        <v>189</v>
      </c>
    </row>
    <row r="6375" spans="1:6" x14ac:dyDescent="0.2">
      <c r="A6375">
        <v>6314</v>
      </c>
      <c r="B6375" s="1832">
        <f>'Revenues 9-14'!E150</f>
        <v>0</v>
      </c>
      <c r="D6375" s="2" t="str">
        <f t="shared" si="98"/>
        <v>Error?</v>
      </c>
      <c r="E6375" s="2" t="s">
        <v>189</v>
      </c>
    </row>
    <row r="6376" spans="1:6" x14ac:dyDescent="0.2">
      <c r="A6376">
        <v>6315</v>
      </c>
      <c r="B6376" s="1832">
        <f>'Revenues 9-14'!H150</f>
        <v>0</v>
      </c>
      <c r="D6376" s="2" t="str">
        <f t="shared" si="98"/>
        <v>Error?</v>
      </c>
      <c r="E6376" s="2" t="s">
        <v>189</v>
      </c>
    </row>
    <row r="6377" spans="1:6" x14ac:dyDescent="0.2">
      <c r="A6377">
        <v>6316</v>
      </c>
      <c r="B6377" s="1832">
        <f>'Revenues 9-14'!I150</f>
        <v>0</v>
      </c>
      <c r="D6377" s="2" t="str">
        <f t="shared" si="98"/>
        <v>Error?</v>
      </c>
      <c r="E6377" s="2" t="s">
        <v>189</v>
      </c>
    </row>
    <row r="6378" spans="1:6" x14ac:dyDescent="0.2">
      <c r="A6378">
        <v>6317</v>
      </c>
      <c r="B6378" s="1832">
        <f>'Revenues 9-14'!J150</f>
        <v>0</v>
      </c>
      <c r="D6378" s="2" t="str">
        <f t="shared" si="98"/>
        <v>Error?</v>
      </c>
      <c r="E6378" s="2" t="s">
        <v>189</v>
      </c>
    </row>
    <row r="6379" spans="1:6" x14ac:dyDescent="0.2">
      <c r="A6379">
        <v>6318</v>
      </c>
      <c r="B6379" s="1832">
        <f>'Revenues 9-14'!K150</f>
        <v>0</v>
      </c>
      <c r="D6379" s="2" t="str">
        <f t="shared" si="98"/>
        <v>Error?</v>
      </c>
      <c r="E6379" s="2" t="s">
        <v>189</v>
      </c>
    </row>
    <row r="6380" spans="1:6" x14ac:dyDescent="0.2">
      <c r="A6380">
        <v>6319</v>
      </c>
      <c r="B6380" s="1832">
        <f>'Revenues 9-14'!G152</f>
        <v>0</v>
      </c>
      <c r="D6380" s="2" t="str">
        <f t="shared" si="98"/>
        <v>Error?</v>
      </c>
      <c r="E6380" s="2" t="s">
        <v>189</v>
      </c>
    </row>
    <row r="6381" spans="1:6" x14ac:dyDescent="0.2">
      <c r="A6381">
        <v>6320</v>
      </c>
      <c r="B6381" s="1832">
        <f>'Revenues 9-14'!G153</f>
        <v>0</v>
      </c>
      <c r="D6381" s="2" t="str">
        <f t="shared" si="98"/>
        <v>Error?</v>
      </c>
      <c r="E6381" s="2" t="s">
        <v>189</v>
      </c>
    </row>
    <row r="6382" spans="1:6" x14ac:dyDescent="0.2">
      <c r="A6382" s="126">
        <v>6321</v>
      </c>
      <c r="B6382" s="1832"/>
      <c r="D6382" s="2" t="str">
        <f t="shared" si="98"/>
        <v>OK</v>
      </c>
      <c r="E6382" s="2" t="s">
        <v>189</v>
      </c>
      <c r="F6382" s="1" t="s">
        <v>1898</v>
      </c>
    </row>
    <row r="6383" spans="1:6" x14ac:dyDescent="0.2">
      <c r="A6383" s="126">
        <v>6322</v>
      </c>
      <c r="B6383" s="1832"/>
      <c r="D6383" s="2" t="str">
        <f t="shared" si="98"/>
        <v>OK</v>
      </c>
      <c r="E6383" s="2" t="s">
        <v>189</v>
      </c>
      <c r="F6383" s="1" t="s">
        <v>1898</v>
      </c>
    </row>
    <row r="6384" spans="1:6" x14ac:dyDescent="0.2">
      <c r="A6384" s="126">
        <v>6323</v>
      </c>
      <c r="B6384" s="1832"/>
      <c r="D6384" s="2" t="str">
        <f t="shared" si="98"/>
        <v>OK</v>
      </c>
      <c r="E6384" s="2" t="s">
        <v>189</v>
      </c>
      <c r="F6384" s="1" t="s">
        <v>1898</v>
      </c>
    </row>
    <row r="6385" spans="1:6" x14ac:dyDescent="0.2">
      <c r="A6385" s="126">
        <v>6324</v>
      </c>
      <c r="B6385" s="1832"/>
      <c r="D6385" s="2" t="str">
        <f t="shared" si="98"/>
        <v>OK</v>
      </c>
      <c r="E6385" s="2" t="s">
        <v>189</v>
      </c>
      <c r="F6385" s="1" t="s">
        <v>1898</v>
      </c>
    </row>
    <row r="6386" spans="1:6" x14ac:dyDescent="0.2">
      <c r="A6386" s="126">
        <v>6325</v>
      </c>
      <c r="B6386" s="1832"/>
      <c r="D6386" s="2" t="str">
        <f t="shared" si="98"/>
        <v>OK</v>
      </c>
      <c r="E6386" s="2" t="s">
        <v>189</v>
      </c>
      <c r="F6386" s="1" t="s">
        <v>1898</v>
      </c>
    </row>
    <row r="6387" spans="1:6" x14ac:dyDescent="0.2">
      <c r="A6387" s="126">
        <v>6326</v>
      </c>
      <c r="B6387" s="1832"/>
      <c r="D6387" s="2" t="str">
        <f t="shared" si="98"/>
        <v>OK</v>
      </c>
      <c r="E6387" s="2" t="s">
        <v>189</v>
      </c>
      <c r="F6387" s="1" t="s">
        <v>1898</v>
      </c>
    </row>
    <row r="6388" spans="1:6" x14ac:dyDescent="0.2">
      <c r="A6388">
        <v>6327</v>
      </c>
      <c r="B6388" s="1832">
        <f>'Revenues 9-14'!C163</f>
        <v>0</v>
      </c>
      <c r="D6388" s="2" t="str">
        <f t="shared" si="98"/>
        <v>Error?</v>
      </c>
      <c r="E6388" s="2" t="s">
        <v>189</v>
      </c>
    </row>
    <row r="6389" spans="1:6" x14ac:dyDescent="0.2">
      <c r="A6389">
        <v>6328</v>
      </c>
      <c r="B6389" s="1832">
        <f>'Revenues 9-14'!D163</f>
        <v>0</v>
      </c>
      <c r="D6389" s="2" t="str">
        <f t="shared" si="98"/>
        <v>Error?</v>
      </c>
      <c r="E6389" s="2" t="s">
        <v>189</v>
      </c>
    </row>
    <row r="6390" spans="1:6" x14ac:dyDescent="0.2">
      <c r="A6390">
        <v>6329</v>
      </c>
      <c r="B6390" s="1832">
        <f>'Revenues 9-14'!E163</f>
        <v>0</v>
      </c>
      <c r="D6390" s="2" t="str">
        <f t="shared" si="98"/>
        <v>Error?</v>
      </c>
      <c r="E6390" s="2" t="s">
        <v>189</v>
      </c>
    </row>
    <row r="6391" spans="1:6" x14ac:dyDescent="0.2">
      <c r="A6391">
        <v>6330</v>
      </c>
      <c r="B6391" s="1832">
        <f>'Revenues 9-14'!F163</f>
        <v>0</v>
      </c>
      <c r="D6391" s="2" t="str">
        <f t="shared" si="98"/>
        <v>Error?</v>
      </c>
      <c r="E6391" s="2" t="s">
        <v>189</v>
      </c>
    </row>
    <row r="6392" spans="1:6" x14ac:dyDescent="0.2">
      <c r="A6392">
        <v>6331</v>
      </c>
      <c r="B6392" s="1832">
        <f>'Revenues 9-14'!G163</f>
        <v>0</v>
      </c>
      <c r="D6392" s="2" t="str">
        <f t="shared" si="98"/>
        <v>Error?</v>
      </c>
      <c r="E6392" s="2" t="s">
        <v>189</v>
      </c>
    </row>
    <row r="6393" spans="1:6" x14ac:dyDescent="0.2">
      <c r="A6393">
        <v>6332</v>
      </c>
      <c r="B6393" s="1832">
        <f>'Revenues 9-14'!H163</f>
        <v>0</v>
      </c>
      <c r="D6393" s="2" t="str">
        <f t="shared" si="98"/>
        <v>Error?</v>
      </c>
      <c r="E6393" s="2" t="s">
        <v>189</v>
      </c>
    </row>
    <row r="6394" spans="1:6" x14ac:dyDescent="0.2">
      <c r="A6394">
        <v>6333</v>
      </c>
      <c r="B6394" s="1832">
        <f>'Revenues 9-14'!K163</f>
        <v>0</v>
      </c>
      <c r="D6394" s="2" t="str">
        <f t="shared" si="98"/>
        <v>Error?</v>
      </c>
      <c r="E6394" s="2" t="s">
        <v>189</v>
      </c>
    </row>
    <row r="6395" spans="1:6" x14ac:dyDescent="0.2">
      <c r="A6395">
        <v>6334</v>
      </c>
      <c r="B6395" s="1832">
        <f>'Revenues 9-14'!J168</f>
        <v>0</v>
      </c>
      <c r="D6395" s="2" t="str">
        <f t="shared" si="98"/>
        <v>Error?</v>
      </c>
      <c r="E6395" s="2" t="s">
        <v>189</v>
      </c>
    </row>
    <row r="6396" spans="1:6" x14ac:dyDescent="0.2">
      <c r="A6396">
        <v>6335</v>
      </c>
      <c r="B6396" s="1832">
        <f>'Revenues 9-14'!J169</f>
        <v>0</v>
      </c>
      <c r="D6396" s="2" t="str">
        <f t="shared" si="98"/>
        <v>Error?</v>
      </c>
      <c r="E6396" s="2" t="s">
        <v>189</v>
      </c>
    </row>
    <row r="6397" spans="1:6" x14ac:dyDescent="0.2">
      <c r="A6397">
        <v>6336</v>
      </c>
      <c r="B6397" s="1832">
        <f>'Revenues 9-14'!J170</f>
        <v>0</v>
      </c>
      <c r="D6397" s="2" t="str">
        <f t="shared" si="98"/>
        <v>Error?</v>
      </c>
      <c r="E6397" s="2" t="s">
        <v>189</v>
      </c>
    </row>
    <row r="6398" spans="1:6" x14ac:dyDescent="0.2">
      <c r="A6398">
        <v>6337</v>
      </c>
      <c r="B6398" s="1832">
        <f>'Revenues 9-14'!J173</f>
        <v>0</v>
      </c>
      <c r="D6398" s="2" t="str">
        <f t="shared" si="98"/>
        <v>Error?</v>
      </c>
      <c r="E6398" s="2" t="s">
        <v>189</v>
      </c>
    </row>
    <row r="6399" spans="1:6" x14ac:dyDescent="0.2">
      <c r="A6399">
        <v>6338</v>
      </c>
      <c r="B6399" s="1832">
        <f>'Revenues 9-14'!J174</f>
        <v>0</v>
      </c>
      <c r="D6399" s="2" t="str">
        <f t="shared" ref="D6399:D6462" si="99">IF(ISBLANK(B6399),"OK",IF(A6399-B6399=0,"OK","Error?"))</f>
        <v>Error?</v>
      </c>
      <c r="E6399" s="2" t="s">
        <v>189</v>
      </c>
    </row>
    <row r="6400" spans="1:6" x14ac:dyDescent="0.2">
      <c r="A6400">
        <v>6339</v>
      </c>
      <c r="B6400" s="1832">
        <f>'Revenues 9-14'!J175</f>
        <v>0</v>
      </c>
      <c r="D6400" s="2" t="str">
        <f t="shared" si="99"/>
        <v>Error?</v>
      </c>
      <c r="E6400" s="2" t="s">
        <v>189</v>
      </c>
    </row>
    <row r="6401" spans="1:6" x14ac:dyDescent="0.2">
      <c r="A6401">
        <v>6340</v>
      </c>
      <c r="B6401" s="1832">
        <f>'Revenues 9-14'!C190</f>
        <v>0</v>
      </c>
      <c r="D6401" s="2" t="str">
        <f t="shared" si="99"/>
        <v>Error?</v>
      </c>
      <c r="E6401" s="2" t="s">
        <v>189</v>
      </c>
    </row>
    <row r="6402" spans="1:6" x14ac:dyDescent="0.2">
      <c r="A6402">
        <v>6341</v>
      </c>
      <c r="B6402" s="1832">
        <f>'Revenues 9-14'!G190</f>
        <v>0</v>
      </c>
      <c r="D6402" s="2" t="str">
        <f t="shared" si="99"/>
        <v>Error?</v>
      </c>
      <c r="E6402" s="2" t="s">
        <v>189</v>
      </c>
    </row>
    <row r="6403" spans="1:6" x14ac:dyDescent="0.2">
      <c r="A6403">
        <v>6342</v>
      </c>
      <c r="B6403" s="1832">
        <f>'Revenues 9-14'!G191</f>
        <v>0</v>
      </c>
      <c r="D6403" s="2" t="str">
        <f t="shared" si="99"/>
        <v>Error?</v>
      </c>
      <c r="E6403" s="2" t="s">
        <v>189</v>
      </c>
    </row>
    <row r="6404" spans="1:6" x14ac:dyDescent="0.2">
      <c r="A6404">
        <v>6343</v>
      </c>
      <c r="B6404" s="1832">
        <f>'Revenues 9-14'!G192</f>
        <v>0</v>
      </c>
      <c r="D6404" s="2" t="str">
        <f t="shared" si="99"/>
        <v>Error?</v>
      </c>
      <c r="E6404" s="2" t="s">
        <v>189</v>
      </c>
    </row>
    <row r="6405" spans="1:6" x14ac:dyDescent="0.2">
      <c r="A6405">
        <v>6344</v>
      </c>
      <c r="B6405" s="1832">
        <f>'Revenues 9-14'!G193</f>
        <v>0</v>
      </c>
      <c r="D6405" s="2" t="str">
        <f t="shared" si="99"/>
        <v>Error?</v>
      </c>
      <c r="E6405" s="2" t="s">
        <v>189</v>
      </c>
    </row>
    <row r="6406" spans="1:6" x14ac:dyDescent="0.2">
      <c r="A6406">
        <v>6345</v>
      </c>
      <c r="B6406" s="1832">
        <f>'Revenues 9-14'!G194</f>
        <v>0</v>
      </c>
      <c r="D6406" s="2" t="str">
        <f t="shared" si="99"/>
        <v>Error?</v>
      </c>
      <c r="E6406" s="2" t="s">
        <v>189</v>
      </c>
    </row>
    <row r="6407" spans="1:6" x14ac:dyDescent="0.2">
      <c r="A6407">
        <v>6346</v>
      </c>
      <c r="B6407" s="1832">
        <f>'Revenues 9-14'!G195</f>
        <v>0</v>
      </c>
      <c r="D6407" s="2" t="str">
        <f t="shared" si="99"/>
        <v>Error?</v>
      </c>
      <c r="E6407" s="2" t="s">
        <v>189</v>
      </c>
    </row>
    <row r="6408" spans="1:6" x14ac:dyDescent="0.2">
      <c r="A6408">
        <v>6347</v>
      </c>
      <c r="B6408" s="1832">
        <f>'Revenues 9-14'!G197</f>
        <v>0</v>
      </c>
      <c r="D6408" s="2" t="str">
        <f t="shared" si="99"/>
        <v>Error?</v>
      </c>
      <c r="E6408" s="2" t="s">
        <v>189</v>
      </c>
    </row>
    <row r="6409" spans="1:6" x14ac:dyDescent="0.2">
      <c r="A6409">
        <v>6348</v>
      </c>
      <c r="B6409" s="1832">
        <f>'Revenues 9-14'!G198</f>
        <v>0</v>
      </c>
      <c r="D6409" s="2" t="str">
        <f t="shared" si="99"/>
        <v>Error?</v>
      </c>
      <c r="E6409" s="2" t="s">
        <v>189</v>
      </c>
    </row>
    <row r="6410" spans="1:6" x14ac:dyDescent="0.2">
      <c r="A6410" s="126">
        <v>6349</v>
      </c>
      <c r="B6410" s="1832"/>
      <c r="D6410" s="2" t="str">
        <f t="shared" si="99"/>
        <v>OK</v>
      </c>
      <c r="E6410" s="2" t="s">
        <v>189</v>
      </c>
      <c r="F6410" s="1" t="s">
        <v>1898</v>
      </c>
    </row>
    <row r="6411" spans="1:6" x14ac:dyDescent="0.2">
      <c r="A6411" s="126">
        <v>6350</v>
      </c>
      <c r="B6411" s="1832"/>
      <c r="D6411" s="2" t="str">
        <f t="shared" si="99"/>
        <v>OK</v>
      </c>
      <c r="E6411" s="2" t="s">
        <v>189</v>
      </c>
      <c r="F6411" s="1" t="s">
        <v>1898</v>
      </c>
    </row>
    <row r="6412" spans="1:6" x14ac:dyDescent="0.2">
      <c r="A6412" s="126">
        <v>6351</v>
      </c>
      <c r="B6412" s="1832"/>
      <c r="D6412" s="2" t="str">
        <f t="shared" si="99"/>
        <v>OK</v>
      </c>
      <c r="E6412" s="2" t="s">
        <v>189</v>
      </c>
      <c r="F6412" s="1" t="s">
        <v>1898</v>
      </c>
    </row>
    <row r="6413" spans="1:6" x14ac:dyDescent="0.2">
      <c r="A6413" s="126">
        <v>6352</v>
      </c>
      <c r="B6413" s="1832"/>
      <c r="D6413" s="2" t="str">
        <f t="shared" si="99"/>
        <v>OK</v>
      </c>
      <c r="E6413" s="2" t="s">
        <v>189</v>
      </c>
      <c r="F6413" s="1" t="s">
        <v>1898</v>
      </c>
    </row>
    <row r="6414" spans="1:6" x14ac:dyDescent="0.2">
      <c r="A6414">
        <v>6353</v>
      </c>
      <c r="B6414" s="1832">
        <f>'Cap Outlay Deprec 26'!C3</f>
        <v>0</v>
      </c>
      <c r="D6414" s="2" t="str">
        <f t="shared" si="99"/>
        <v>Error?</v>
      </c>
      <c r="E6414" s="2" t="s">
        <v>189</v>
      </c>
    </row>
    <row r="6415" spans="1:6" x14ac:dyDescent="0.2">
      <c r="A6415">
        <v>6354</v>
      </c>
      <c r="B6415" s="1832">
        <f>'Cap Outlay Deprec 26'!D3</f>
        <v>0</v>
      </c>
      <c r="D6415" s="2" t="str">
        <f t="shared" si="99"/>
        <v>Error?</v>
      </c>
      <c r="E6415" s="2" t="s">
        <v>189</v>
      </c>
    </row>
    <row r="6416" spans="1:6" x14ac:dyDescent="0.2">
      <c r="A6416" s="126">
        <v>6355</v>
      </c>
      <c r="B6416" s="1832"/>
      <c r="C6416" s="4"/>
      <c r="D6416" s="2" t="str">
        <f t="shared" si="99"/>
        <v>OK</v>
      </c>
      <c r="E6416" s="4" t="s">
        <v>1994</v>
      </c>
    </row>
    <row r="6417" spans="1:5" x14ac:dyDescent="0.2">
      <c r="A6417" s="126">
        <v>6356</v>
      </c>
      <c r="B6417" s="1832"/>
      <c r="D6417" s="2" t="str">
        <f t="shared" si="99"/>
        <v>OK</v>
      </c>
      <c r="E6417" s="4" t="s">
        <v>1994</v>
      </c>
    </row>
    <row r="6418" spans="1:5" x14ac:dyDescent="0.2">
      <c r="A6418" s="126">
        <v>6357</v>
      </c>
      <c r="B6418" s="1832"/>
      <c r="D6418" s="2" t="str">
        <f t="shared" si="99"/>
        <v>OK</v>
      </c>
      <c r="E6418" s="4" t="s">
        <v>1994</v>
      </c>
    </row>
    <row r="6419" spans="1:5" x14ac:dyDescent="0.2">
      <c r="A6419" s="126">
        <v>6358</v>
      </c>
      <c r="B6419" s="1832"/>
      <c r="D6419" s="2" t="str">
        <f t="shared" si="99"/>
        <v>OK</v>
      </c>
      <c r="E6419" s="4" t="s">
        <v>1994</v>
      </c>
    </row>
    <row r="6420" spans="1:5" x14ac:dyDescent="0.2">
      <c r="A6420" s="126">
        <v>6359</v>
      </c>
      <c r="B6420" s="1832"/>
      <c r="D6420" s="2" t="str">
        <f t="shared" si="99"/>
        <v>OK</v>
      </c>
      <c r="E6420" s="4" t="s">
        <v>1994</v>
      </c>
    </row>
    <row r="6421" spans="1:5" x14ac:dyDescent="0.2">
      <c r="A6421" s="126">
        <v>6360</v>
      </c>
      <c r="B6421" s="1832"/>
      <c r="D6421" s="2" t="str">
        <f t="shared" si="99"/>
        <v>OK</v>
      </c>
      <c r="E6421" s="4" t="s">
        <v>1994</v>
      </c>
    </row>
    <row r="6422" spans="1:5" x14ac:dyDescent="0.2">
      <c r="A6422" s="126">
        <v>6361</v>
      </c>
      <c r="B6422" s="1832"/>
      <c r="D6422" s="2" t="str">
        <f t="shared" si="99"/>
        <v>OK</v>
      </c>
      <c r="E6422" s="4" t="s">
        <v>1994</v>
      </c>
    </row>
    <row r="6423" spans="1:5" x14ac:dyDescent="0.2">
      <c r="A6423" s="126">
        <v>6362</v>
      </c>
      <c r="B6423" s="1832"/>
      <c r="D6423" s="2" t="str">
        <f t="shared" si="99"/>
        <v>OK</v>
      </c>
      <c r="E6423" s="4" t="s">
        <v>1994</v>
      </c>
    </row>
    <row r="6424" spans="1:5" x14ac:dyDescent="0.2">
      <c r="A6424" s="126">
        <v>6363</v>
      </c>
      <c r="B6424" s="1832"/>
      <c r="D6424" s="2" t="str">
        <f t="shared" si="99"/>
        <v>OK</v>
      </c>
      <c r="E6424" s="4" t="s">
        <v>1994</v>
      </c>
    </row>
    <row r="6425" spans="1:5" x14ac:dyDescent="0.2">
      <c r="A6425" s="126">
        <v>6364</v>
      </c>
      <c r="B6425" s="1832"/>
      <c r="D6425" s="2" t="str">
        <f t="shared" si="99"/>
        <v>OK</v>
      </c>
      <c r="E6425" s="4" t="s">
        <v>1994</v>
      </c>
    </row>
    <row r="6426" spans="1:5" x14ac:dyDescent="0.2">
      <c r="A6426" s="126">
        <v>6365</v>
      </c>
      <c r="B6426" s="1832"/>
      <c r="D6426" s="2" t="str">
        <f t="shared" si="99"/>
        <v>OK</v>
      </c>
      <c r="E6426" s="4" t="s">
        <v>1994</v>
      </c>
    </row>
    <row r="6427" spans="1:5" x14ac:dyDescent="0.2">
      <c r="A6427" s="126">
        <v>6366</v>
      </c>
      <c r="B6427" s="1832"/>
      <c r="D6427" s="2" t="str">
        <f t="shared" si="99"/>
        <v>OK</v>
      </c>
      <c r="E6427" s="4" t="s">
        <v>1994</v>
      </c>
    </row>
    <row r="6428" spans="1:5" x14ac:dyDescent="0.2">
      <c r="A6428" s="126">
        <v>6367</v>
      </c>
      <c r="B6428" s="1832"/>
      <c r="D6428" s="2" t="str">
        <f t="shared" si="99"/>
        <v>OK</v>
      </c>
      <c r="E6428" s="4" t="s">
        <v>1994</v>
      </c>
    </row>
    <row r="6429" spans="1:5" x14ac:dyDescent="0.2">
      <c r="A6429" s="126">
        <v>6368</v>
      </c>
      <c r="B6429" s="1832"/>
      <c r="D6429" s="2" t="str">
        <f t="shared" si="99"/>
        <v>OK</v>
      </c>
      <c r="E6429" s="4" t="s">
        <v>1994</v>
      </c>
    </row>
    <row r="6430" spans="1:5" x14ac:dyDescent="0.2">
      <c r="A6430" s="126">
        <v>6369</v>
      </c>
      <c r="B6430" s="1832"/>
      <c r="D6430" s="2" t="str">
        <f t="shared" si="99"/>
        <v>OK</v>
      </c>
      <c r="E6430" s="4" t="s">
        <v>1994</v>
      </c>
    </row>
    <row r="6431" spans="1:5" x14ac:dyDescent="0.2">
      <c r="A6431" s="126">
        <v>6370</v>
      </c>
      <c r="B6431" s="1832"/>
      <c r="D6431" s="2" t="str">
        <f t="shared" si="99"/>
        <v>OK</v>
      </c>
      <c r="E6431" s="4" t="s">
        <v>1994</v>
      </c>
    </row>
    <row r="6432" spans="1:5" x14ac:dyDescent="0.2">
      <c r="A6432" s="126">
        <v>6371</v>
      </c>
      <c r="B6432" s="1832"/>
      <c r="D6432" s="2" t="str">
        <f t="shared" si="99"/>
        <v>OK</v>
      </c>
      <c r="E6432" s="4" t="s">
        <v>1994</v>
      </c>
    </row>
    <row r="6433" spans="1:5" x14ac:dyDescent="0.2">
      <c r="A6433" s="126">
        <v>6372</v>
      </c>
      <c r="B6433" s="1832"/>
      <c r="D6433" s="2" t="str">
        <f t="shared" si="99"/>
        <v>OK</v>
      </c>
      <c r="E6433" s="4" t="s">
        <v>1994</v>
      </c>
    </row>
    <row r="6434" spans="1:5" x14ac:dyDescent="0.2">
      <c r="A6434" s="126">
        <v>6373</v>
      </c>
      <c r="B6434" s="1832"/>
      <c r="D6434" s="2" t="str">
        <f t="shared" si="99"/>
        <v>OK</v>
      </c>
      <c r="E6434" s="4" t="s">
        <v>1994</v>
      </c>
    </row>
    <row r="6435" spans="1:5" x14ac:dyDescent="0.2">
      <c r="A6435" s="126">
        <v>6374</v>
      </c>
      <c r="B6435" s="1832"/>
      <c r="D6435" s="2" t="str">
        <f t="shared" si="99"/>
        <v>OK</v>
      </c>
      <c r="E6435" s="4" t="s">
        <v>1994</v>
      </c>
    </row>
    <row r="6436" spans="1:5" x14ac:dyDescent="0.2">
      <c r="A6436" s="126">
        <v>6375</v>
      </c>
      <c r="B6436" s="1832"/>
      <c r="D6436" s="2" t="str">
        <f t="shared" si="99"/>
        <v>OK</v>
      </c>
      <c r="E6436" s="4" t="s">
        <v>1994</v>
      </c>
    </row>
    <row r="6437" spans="1:5" x14ac:dyDescent="0.2">
      <c r="A6437" s="126">
        <v>6376</v>
      </c>
      <c r="B6437" s="1832"/>
      <c r="D6437" s="2" t="str">
        <f t="shared" si="99"/>
        <v>OK</v>
      </c>
      <c r="E6437" s="4" t="s">
        <v>1994</v>
      </c>
    </row>
    <row r="6438" spans="1:5" x14ac:dyDescent="0.2">
      <c r="A6438" s="126">
        <v>6377</v>
      </c>
      <c r="B6438" s="1832"/>
      <c r="D6438" s="2" t="str">
        <f t="shared" si="99"/>
        <v>OK</v>
      </c>
      <c r="E6438" s="4" t="s">
        <v>1994</v>
      </c>
    </row>
    <row r="6439" spans="1:5" x14ac:dyDescent="0.2">
      <c r="A6439" s="126">
        <v>6378</v>
      </c>
      <c r="B6439" s="1832"/>
      <c r="D6439" s="2" t="str">
        <f t="shared" si="99"/>
        <v>OK</v>
      </c>
      <c r="E6439" s="4" t="s">
        <v>1994</v>
      </c>
    </row>
    <row r="6440" spans="1:5" x14ac:dyDescent="0.2">
      <c r="A6440" s="126">
        <v>6379</v>
      </c>
      <c r="B6440" s="1832"/>
      <c r="D6440" s="2" t="str">
        <f t="shared" si="99"/>
        <v>OK</v>
      </c>
      <c r="E6440" s="4" t="s">
        <v>1994</v>
      </c>
    </row>
    <row r="6441" spans="1:5" x14ac:dyDescent="0.2">
      <c r="A6441" s="126">
        <v>6380</v>
      </c>
      <c r="B6441" s="1832"/>
      <c r="D6441" s="2" t="str">
        <f t="shared" si="99"/>
        <v>OK</v>
      </c>
      <c r="E6441" s="4" t="s">
        <v>1994</v>
      </c>
    </row>
    <row r="6442" spans="1:5" x14ac:dyDescent="0.2">
      <c r="A6442" s="126">
        <v>6381</v>
      </c>
      <c r="B6442" s="1832"/>
      <c r="D6442" s="2" t="str">
        <f t="shared" si="99"/>
        <v>OK</v>
      </c>
      <c r="E6442" s="4" t="s">
        <v>1994</v>
      </c>
    </row>
    <row r="6443" spans="1:5" x14ac:dyDescent="0.2">
      <c r="A6443" s="126">
        <v>6382</v>
      </c>
      <c r="B6443" s="1832"/>
      <c r="D6443" s="2" t="str">
        <f t="shared" si="99"/>
        <v>OK</v>
      </c>
      <c r="E6443" s="4" t="s">
        <v>1994</v>
      </c>
    </row>
    <row r="6444" spans="1:5" x14ac:dyDescent="0.2">
      <c r="A6444" s="126">
        <v>6383</v>
      </c>
      <c r="B6444" s="1832"/>
      <c r="D6444" s="2" t="str">
        <f t="shared" si="99"/>
        <v>OK</v>
      </c>
      <c r="E6444" s="4" t="s">
        <v>1994</v>
      </c>
    </row>
    <row r="6445" spans="1:5" x14ac:dyDescent="0.2">
      <c r="A6445" s="126">
        <v>6384</v>
      </c>
      <c r="B6445" s="1832"/>
      <c r="D6445" s="2" t="str">
        <f t="shared" si="99"/>
        <v>OK</v>
      </c>
      <c r="E6445" s="4" t="s">
        <v>1994</v>
      </c>
    </row>
    <row r="6446" spans="1:5" x14ac:dyDescent="0.2">
      <c r="A6446" s="126">
        <v>6385</v>
      </c>
      <c r="B6446" s="1832"/>
      <c r="D6446" s="2" t="str">
        <f t="shared" si="99"/>
        <v>OK</v>
      </c>
      <c r="E6446" s="4" t="s">
        <v>1994</v>
      </c>
    </row>
    <row r="6447" spans="1:5" x14ac:dyDescent="0.2">
      <c r="A6447" s="126">
        <v>6386</v>
      </c>
      <c r="B6447" s="1832"/>
      <c r="D6447" s="2" t="str">
        <f t="shared" si="99"/>
        <v>OK</v>
      </c>
      <c r="E6447" s="4" t="s">
        <v>1994</v>
      </c>
    </row>
    <row r="6448" spans="1:5" x14ac:dyDescent="0.2">
      <c r="A6448" s="126">
        <v>6387</v>
      </c>
      <c r="B6448" s="1832"/>
      <c r="D6448" s="2" t="str">
        <f t="shared" si="99"/>
        <v>OK</v>
      </c>
      <c r="E6448" s="4" t="s">
        <v>1994</v>
      </c>
    </row>
    <row r="6449" spans="1:5" x14ac:dyDescent="0.2">
      <c r="A6449" s="126">
        <v>6388</v>
      </c>
      <c r="B6449" s="1832"/>
      <c r="D6449" s="2" t="str">
        <f t="shared" si="99"/>
        <v>OK</v>
      </c>
      <c r="E6449" s="4" t="s">
        <v>1994</v>
      </c>
    </row>
    <row r="6450" spans="1:5" x14ac:dyDescent="0.2">
      <c r="A6450" s="126">
        <v>6389</v>
      </c>
      <c r="B6450" s="1832"/>
      <c r="D6450" s="2" t="str">
        <f t="shared" si="99"/>
        <v>OK</v>
      </c>
      <c r="E6450" s="4" t="s">
        <v>1994</v>
      </c>
    </row>
    <row r="6451" spans="1:5" x14ac:dyDescent="0.2">
      <c r="A6451" s="126">
        <v>6390</v>
      </c>
      <c r="B6451" s="1832"/>
      <c r="D6451" s="2" t="str">
        <f t="shared" si="99"/>
        <v>OK</v>
      </c>
      <c r="E6451" s="4" t="s">
        <v>1994</v>
      </c>
    </row>
    <row r="6452" spans="1:5" x14ac:dyDescent="0.2">
      <c r="A6452" s="126">
        <v>6391</v>
      </c>
      <c r="B6452" s="1832"/>
      <c r="D6452" s="2" t="str">
        <f t="shared" si="99"/>
        <v>OK</v>
      </c>
      <c r="E6452" s="4" t="s">
        <v>1994</v>
      </c>
    </row>
    <row r="6453" spans="1:5" x14ac:dyDescent="0.2">
      <c r="A6453" s="126">
        <v>6392</v>
      </c>
      <c r="B6453" s="1832"/>
      <c r="D6453" s="2" t="str">
        <f t="shared" si="99"/>
        <v>OK</v>
      </c>
      <c r="E6453" s="4" t="s">
        <v>1994</v>
      </c>
    </row>
    <row r="6454" spans="1:5" x14ac:dyDescent="0.2">
      <c r="A6454" s="126">
        <v>6393</v>
      </c>
      <c r="B6454" s="1832"/>
      <c r="D6454" s="2" t="str">
        <f t="shared" si="99"/>
        <v>OK</v>
      </c>
      <c r="E6454" s="4" t="s">
        <v>1994</v>
      </c>
    </row>
    <row r="6455" spans="1:5" x14ac:dyDescent="0.2">
      <c r="A6455" s="126">
        <v>6394</v>
      </c>
      <c r="B6455" s="1832"/>
      <c r="D6455" s="2" t="str">
        <f t="shared" si="99"/>
        <v>OK</v>
      </c>
      <c r="E6455" s="4" t="s">
        <v>1994</v>
      </c>
    </row>
    <row r="6456" spans="1:5" x14ac:dyDescent="0.2">
      <c r="A6456" s="126">
        <v>6395</v>
      </c>
      <c r="B6456" s="1832"/>
      <c r="D6456" s="2" t="str">
        <f t="shared" si="99"/>
        <v>OK</v>
      </c>
      <c r="E6456" s="4" t="s">
        <v>1994</v>
      </c>
    </row>
    <row r="6457" spans="1:5" x14ac:dyDescent="0.2">
      <c r="A6457" s="126">
        <v>6396</v>
      </c>
      <c r="B6457" s="1832"/>
      <c r="D6457" s="2" t="str">
        <f t="shared" si="99"/>
        <v>OK</v>
      </c>
      <c r="E6457" s="4" t="s">
        <v>1994</v>
      </c>
    </row>
    <row r="6458" spans="1:5" x14ac:dyDescent="0.2">
      <c r="A6458" s="126">
        <v>6397</v>
      </c>
      <c r="B6458" s="1832"/>
      <c r="D6458" s="2" t="str">
        <f t="shared" si="99"/>
        <v>OK</v>
      </c>
      <c r="E6458" s="4" t="s">
        <v>1994</v>
      </c>
    </row>
    <row r="6459" spans="1:5" x14ac:dyDescent="0.2">
      <c r="A6459" s="126">
        <v>6398</v>
      </c>
      <c r="B6459" s="1832"/>
      <c r="D6459" s="2" t="str">
        <f t="shared" si="99"/>
        <v>OK</v>
      </c>
      <c r="E6459" s="4" t="s">
        <v>1994</v>
      </c>
    </row>
    <row r="6460" spans="1:5" x14ac:dyDescent="0.2">
      <c r="A6460" s="126">
        <v>6399</v>
      </c>
      <c r="B6460" s="1832"/>
      <c r="D6460" s="2" t="str">
        <f t="shared" si="99"/>
        <v>OK</v>
      </c>
      <c r="E6460" s="4" t="s">
        <v>1994</v>
      </c>
    </row>
    <row r="6461" spans="1:5" x14ac:dyDescent="0.2">
      <c r="A6461" s="126">
        <v>6400</v>
      </c>
      <c r="B6461" s="1832"/>
      <c r="D6461" s="2" t="str">
        <f t="shared" si="99"/>
        <v>OK</v>
      </c>
      <c r="E6461" s="4" t="s">
        <v>1994</v>
      </c>
    </row>
    <row r="6462" spans="1:5" x14ac:dyDescent="0.2">
      <c r="A6462" s="126">
        <v>6401</v>
      </c>
      <c r="B6462" s="1832"/>
      <c r="D6462" s="2" t="str">
        <f t="shared" si="99"/>
        <v>OK</v>
      </c>
      <c r="E6462" s="4" t="s">
        <v>1994</v>
      </c>
    </row>
    <row r="6463" spans="1:5" x14ac:dyDescent="0.2">
      <c r="A6463" s="126">
        <v>6402</v>
      </c>
      <c r="B6463" s="1832"/>
      <c r="D6463" s="2" t="str">
        <f t="shared" ref="D6463:D6526" si="100">IF(ISBLANK(B6463),"OK",IF(A6463-B6463=0,"OK","Error?"))</f>
        <v>OK</v>
      </c>
      <c r="E6463" s="4" t="s">
        <v>1994</v>
      </c>
    </row>
    <row r="6464" spans="1:5" x14ac:dyDescent="0.2">
      <c r="A6464" s="126">
        <v>6403</v>
      </c>
      <c r="B6464" s="1832"/>
      <c r="D6464" s="2" t="str">
        <f t="shared" si="100"/>
        <v>OK</v>
      </c>
      <c r="E6464" s="4" t="s">
        <v>1994</v>
      </c>
    </row>
    <row r="6465" spans="1:5" x14ac:dyDescent="0.2">
      <c r="A6465" s="126">
        <v>6404</v>
      </c>
      <c r="B6465" s="1832"/>
      <c r="D6465" s="2" t="str">
        <f t="shared" si="100"/>
        <v>OK</v>
      </c>
      <c r="E6465" s="4" t="s">
        <v>1994</v>
      </c>
    </row>
    <row r="6466" spans="1:5" x14ac:dyDescent="0.2">
      <c r="A6466" s="126">
        <v>6405</v>
      </c>
      <c r="B6466" s="1832"/>
      <c r="D6466" s="2" t="str">
        <f t="shared" si="100"/>
        <v>OK</v>
      </c>
      <c r="E6466" s="4" t="s">
        <v>1994</v>
      </c>
    </row>
    <row r="6467" spans="1:5" x14ac:dyDescent="0.2">
      <c r="A6467" s="126">
        <v>6406</v>
      </c>
      <c r="B6467" s="1832"/>
      <c r="D6467" s="2" t="str">
        <f t="shared" si="100"/>
        <v>OK</v>
      </c>
      <c r="E6467" s="4" t="s">
        <v>1994</v>
      </c>
    </row>
    <row r="6468" spans="1:5" x14ac:dyDescent="0.2">
      <c r="A6468" s="126">
        <v>6407</v>
      </c>
      <c r="B6468" s="1832"/>
      <c r="D6468" s="2" t="str">
        <f t="shared" si="100"/>
        <v>OK</v>
      </c>
      <c r="E6468" s="4" t="s">
        <v>1994</v>
      </c>
    </row>
    <row r="6469" spans="1:5" x14ac:dyDescent="0.2">
      <c r="A6469" s="126">
        <v>6408</v>
      </c>
      <c r="B6469" s="1832"/>
      <c r="D6469" s="2" t="str">
        <f t="shared" si="100"/>
        <v>OK</v>
      </c>
      <c r="E6469" s="4" t="s">
        <v>1994</v>
      </c>
    </row>
    <row r="6470" spans="1:5" x14ac:dyDescent="0.2">
      <c r="A6470" s="126">
        <v>6409</v>
      </c>
      <c r="B6470" s="1832"/>
      <c r="D6470" s="2" t="str">
        <f t="shared" si="100"/>
        <v>OK</v>
      </c>
      <c r="E6470" s="4" t="s">
        <v>1994</v>
      </c>
    </row>
    <row r="6471" spans="1:5" x14ac:dyDescent="0.2">
      <c r="A6471" s="126">
        <v>6410</v>
      </c>
      <c r="B6471" s="1832"/>
      <c r="D6471" s="2" t="str">
        <f t="shared" si="100"/>
        <v>OK</v>
      </c>
      <c r="E6471" s="4" t="s">
        <v>1994</v>
      </c>
    </row>
    <row r="6472" spans="1:5" x14ac:dyDescent="0.2">
      <c r="A6472" s="126">
        <v>6411</v>
      </c>
      <c r="B6472" s="1832"/>
      <c r="D6472" s="2" t="str">
        <f t="shared" si="100"/>
        <v>OK</v>
      </c>
      <c r="E6472" s="4" t="s">
        <v>1994</v>
      </c>
    </row>
    <row r="6473" spans="1:5" x14ac:dyDescent="0.2">
      <c r="A6473" s="126">
        <v>6412</v>
      </c>
      <c r="B6473" s="1832"/>
      <c r="D6473" s="2" t="str">
        <f t="shared" si="100"/>
        <v>OK</v>
      </c>
      <c r="E6473" s="4" t="s">
        <v>1994</v>
      </c>
    </row>
    <row r="6474" spans="1:5" x14ac:dyDescent="0.2">
      <c r="A6474" s="126">
        <v>6413</v>
      </c>
      <c r="B6474" s="1832"/>
      <c r="D6474" s="2" t="str">
        <f t="shared" si="100"/>
        <v>OK</v>
      </c>
      <c r="E6474" s="4" t="s">
        <v>1994</v>
      </c>
    </row>
    <row r="6475" spans="1:5" x14ac:dyDescent="0.2">
      <c r="A6475" s="126">
        <v>6414</v>
      </c>
      <c r="B6475" s="1832"/>
      <c r="D6475" s="2" t="str">
        <f t="shared" si="100"/>
        <v>OK</v>
      </c>
      <c r="E6475" s="4" t="s">
        <v>1994</v>
      </c>
    </row>
    <row r="6476" spans="1:5" x14ac:dyDescent="0.2">
      <c r="A6476" s="126">
        <v>6415</v>
      </c>
      <c r="B6476" s="1832"/>
      <c r="D6476" s="2" t="str">
        <f t="shared" si="100"/>
        <v>OK</v>
      </c>
      <c r="E6476" s="4" t="s">
        <v>1994</v>
      </c>
    </row>
    <row r="6477" spans="1:5" x14ac:dyDescent="0.2">
      <c r="A6477" s="126">
        <v>6416</v>
      </c>
      <c r="B6477" s="1832"/>
      <c r="D6477" s="2" t="str">
        <f t="shared" si="100"/>
        <v>OK</v>
      </c>
      <c r="E6477" s="4" t="s">
        <v>1994</v>
      </c>
    </row>
    <row r="6478" spans="1:5" x14ac:dyDescent="0.2">
      <c r="A6478" s="126">
        <v>6417</v>
      </c>
      <c r="B6478" s="1832"/>
      <c r="D6478" s="2" t="str">
        <f t="shared" si="100"/>
        <v>OK</v>
      </c>
      <c r="E6478" s="4" t="s">
        <v>1994</v>
      </c>
    </row>
    <row r="6479" spans="1:5" x14ac:dyDescent="0.2">
      <c r="A6479" s="126">
        <v>6418</v>
      </c>
      <c r="B6479" s="1832"/>
      <c r="D6479" s="2" t="str">
        <f t="shared" si="100"/>
        <v>OK</v>
      </c>
      <c r="E6479" s="4" t="s">
        <v>1994</v>
      </c>
    </row>
    <row r="6480" spans="1:5" x14ac:dyDescent="0.2">
      <c r="A6480" s="126">
        <v>6419</v>
      </c>
      <c r="B6480" s="1832"/>
      <c r="D6480" s="2" t="str">
        <f t="shared" si="100"/>
        <v>OK</v>
      </c>
      <c r="E6480" s="4" t="s">
        <v>1994</v>
      </c>
    </row>
    <row r="6481" spans="1:5" x14ac:dyDescent="0.2">
      <c r="A6481" s="126">
        <v>6420</v>
      </c>
      <c r="B6481" s="1832"/>
      <c r="D6481" s="2" t="str">
        <f t="shared" si="100"/>
        <v>OK</v>
      </c>
      <c r="E6481" s="4" t="s">
        <v>1994</v>
      </c>
    </row>
    <row r="6482" spans="1:5" x14ac:dyDescent="0.2">
      <c r="A6482" s="126">
        <v>6421</v>
      </c>
      <c r="B6482" s="1832"/>
      <c r="D6482" s="2" t="str">
        <f t="shared" si="100"/>
        <v>OK</v>
      </c>
      <c r="E6482" s="4" t="s">
        <v>1994</v>
      </c>
    </row>
    <row r="6483" spans="1:5" x14ac:dyDescent="0.2">
      <c r="A6483" s="126">
        <v>6422</v>
      </c>
      <c r="B6483" s="1832"/>
      <c r="D6483" s="2" t="str">
        <f t="shared" si="100"/>
        <v>OK</v>
      </c>
      <c r="E6483" s="4" t="s">
        <v>1994</v>
      </c>
    </row>
    <row r="6484" spans="1:5" x14ac:dyDescent="0.2">
      <c r="A6484" s="126">
        <v>6423</v>
      </c>
      <c r="B6484" s="1832"/>
      <c r="D6484" s="2" t="str">
        <f t="shared" si="100"/>
        <v>OK</v>
      </c>
      <c r="E6484" s="4" t="s">
        <v>1994</v>
      </c>
    </row>
    <row r="6485" spans="1:5" x14ac:dyDescent="0.2">
      <c r="A6485" s="126">
        <v>6424</v>
      </c>
      <c r="B6485" s="1832"/>
      <c r="D6485" s="2" t="str">
        <f t="shared" si="100"/>
        <v>OK</v>
      </c>
      <c r="E6485" s="4" t="s">
        <v>1994</v>
      </c>
    </row>
    <row r="6486" spans="1:5" x14ac:dyDescent="0.2">
      <c r="A6486" s="126">
        <v>6425</v>
      </c>
      <c r="B6486" s="1832"/>
      <c r="D6486" s="2" t="str">
        <f t="shared" si="100"/>
        <v>OK</v>
      </c>
      <c r="E6486" s="4" t="s">
        <v>1994</v>
      </c>
    </row>
    <row r="6487" spans="1:5" x14ac:dyDescent="0.2">
      <c r="A6487" s="126">
        <v>6426</v>
      </c>
      <c r="B6487" s="1832"/>
      <c r="D6487" s="2" t="str">
        <f t="shared" si="100"/>
        <v>OK</v>
      </c>
      <c r="E6487" s="4" t="s">
        <v>1994</v>
      </c>
    </row>
    <row r="6488" spans="1:5" x14ac:dyDescent="0.2">
      <c r="A6488" s="126">
        <v>6427</v>
      </c>
      <c r="B6488" s="1832"/>
      <c r="D6488" s="2" t="str">
        <f t="shared" si="100"/>
        <v>OK</v>
      </c>
      <c r="E6488" s="4" t="s">
        <v>1994</v>
      </c>
    </row>
    <row r="6489" spans="1:5" x14ac:dyDescent="0.2">
      <c r="A6489" s="126">
        <v>6428</v>
      </c>
      <c r="B6489" s="1832"/>
      <c r="D6489" s="2" t="str">
        <f t="shared" si="100"/>
        <v>OK</v>
      </c>
      <c r="E6489" s="4" t="s">
        <v>1994</v>
      </c>
    </row>
    <row r="6490" spans="1:5" x14ac:dyDescent="0.2">
      <c r="A6490" s="126">
        <v>6429</v>
      </c>
      <c r="B6490" s="1832"/>
      <c r="D6490" s="2" t="str">
        <f t="shared" si="100"/>
        <v>OK</v>
      </c>
      <c r="E6490" s="4" t="s">
        <v>1994</v>
      </c>
    </row>
    <row r="6491" spans="1:5" x14ac:dyDescent="0.2">
      <c r="A6491" s="126">
        <v>6430</v>
      </c>
      <c r="B6491" s="1832"/>
      <c r="D6491" s="2" t="str">
        <f t="shared" si="100"/>
        <v>OK</v>
      </c>
      <c r="E6491" s="4" t="s">
        <v>1994</v>
      </c>
    </row>
    <row r="6492" spans="1:5" x14ac:dyDescent="0.2">
      <c r="A6492" s="126">
        <v>6431</v>
      </c>
      <c r="B6492" s="1832"/>
      <c r="D6492" s="2" t="str">
        <f t="shared" si="100"/>
        <v>OK</v>
      </c>
      <c r="E6492" s="4" t="s">
        <v>1994</v>
      </c>
    </row>
    <row r="6493" spans="1:5" x14ac:dyDescent="0.2">
      <c r="A6493" s="126">
        <v>6432</v>
      </c>
      <c r="B6493" s="1832"/>
      <c r="D6493" s="2" t="str">
        <f t="shared" si="100"/>
        <v>OK</v>
      </c>
      <c r="E6493" s="4" t="s">
        <v>1994</v>
      </c>
    </row>
    <row r="6494" spans="1:5" x14ac:dyDescent="0.2">
      <c r="A6494" s="126">
        <v>6433</v>
      </c>
      <c r="B6494" s="1832"/>
      <c r="D6494" s="2" t="str">
        <f t="shared" si="100"/>
        <v>OK</v>
      </c>
      <c r="E6494" s="4" t="s">
        <v>1994</v>
      </c>
    </row>
    <row r="6495" spans="1:5" x14ac:dyDescent="0.2">
      <c r="A6495" s="126">
        <v>6434</v>
      </c>
      <c r="B6495" s="1832"/>
      <c r="D6495" s="2" t="str">
        <f t="shared" si="100"/>
        <v>OK</v>
      </c>
      <c r="E6495" s="4" t="s">
        <v>1994</v>
      </c>
    </row>
    <row r="6496" spans="1:5" x14ac:dyDescent="0.2">
      <c r="A6496" s="126">
        <v>6435</v>
      </c>
      <c r="B6496" s="1832"/>
      <c r="D6496" s="2" t="str">
        <f t="shared" si="100"/>
        <v>OK</v>
      </c>
      <c r="E6496" s="4" t="s">
        <v>1994</v>
      </c>
    </row>
    <row r="6497" spans="1:5" x14ac:dyDescent="0.2">
      <c r="A6497" s="126">
        <v>6436</v>
      </c>
      <c r="B6497" s="1832"/>
      <c r="D6497" s="2" t="str">
        <f t="shared" si="100"/>
        <v>OK</v>
      </c>
      <c r="E6497" s="4" t="s">
        <v>1994</v>
      </c>
    </row>
    <row r="6498" spans="1:5" x14ac:dyDescent="0.2">
      <c r="A6498" s="126">
        <v>6437</v>
      </c>
      <c r="B6498" s="1832"/>
      <c r="D6498" s="2" t="str">
        <f t="shared" si="100"/>
        <v>OK</v>
      </c>
      <c r="E6498" s="4" t="s">
        <v>1994</v>
      </c>
    </row>
    <row r="6499" spans="1:5" x14ac:dyDescent="0.2">
      <c r="A6499" s="126">
        <v>6438</v>
      </c>
      <c r="B6499" s="1832"/>
      <c r="D6499" s="2" t="str">
        <f t="shared" si="100"/>
        <v>OK</v>
      </c>
      <c r="E6499" s="4" t="s">
        <v>1994</v>
      </c>
    </row>
    <row r="6500" spans="1:5" x14ac:dyDescent="0.2">
      <c r="A6500" s="126">
        <v>6439</v>
      </c>
      <c r="B6500" s="1832"/>
      <c r="D6500" s="2" t="str">
        <f t="shared" si="100"/>
        <v>OK</v>
      </c>
      <c r="E6500" s="4" t="s">
        <v>1994</v>
      </c>
    </row>
    <row r="6501" spans="1:5" x14ac:dyDescent="0.2">
      <c r="A6501" s="126">
        <v>6440</v>
      </c>
      <c r="B6501" s="1832"/>
      <c r="D6501" s="2" t="str">
        <f t="shared" si="100"/>
        <v>OK</v>
      </c>
      <c r="E6501" s="4" t="s">
        <v>1994</v>
      </c>
    </row>
    <row r="6502" spans="1:5" x14ac:dyDescent="0.2">
      <c r="A6502" s="126">
        <v>6441</v>
      </c>
      <c r="B6502" s="1832"/>
      <c r="D6502" s="2" t="str">
        <f t="shared" si="100"/>
        <v>OK</v>
      </c>
      <c r="E6502" s="4" t="s">
        <v>1994</v>
      </c>
    </row>
    <row r="6503" spans="1:5" x14ac:dyDescent="0.2">
      <c r="A6503" s="126">
        <v>6442</v>
      </c>
      <c r="B6503" s="1832"/>
      <c r="D6503" s="2" t="str">
        <f t="shared" si="100"/>
        <v>OK</v>
      </c>
      <c r="E6503" s="4" t="s">
        <v>1994</v>
      </c>
    </row>
    <row r="6504" spans="1:5" x14ac:dyDescent="0.2">
      <c r="A6504" s="126">
        <v>6443</v>
      </c>
      <c r="B6504" s="1832"/>
      <c r="D6504" s="2" t="str">
        <f t="shared" si="100"/>
        <v>OK</v>
      </c>
      <c r="E6504" s="4" t="s">
        <v>1994</v>
      </c>
    </row>
    <row r="6505" spans="1:5" x14ac:dyDescent="0.2">
      <c r="A6505" s="126">
        <v>6444</v>
      </c>
      <c r="B6505" s="1832"/>
      <c r="D6505" s="2" t="str">
        <f t="shared" si="100"/>
        <v>OK</v>
      </c>
      <c r="E6505" s="4" t="s">
        <v>1994</v>
      </c>
    </row>
    <row r="6506" spans="1:5" x14ac:dyDescent="0.2">
      <c r="A6506" s="126">
        <v>6445</v>
      </c>
      <c r="B6506" s="1832"/>
      <c r="D6506" s="2" t="str">
        <f t="shared" si="100"/>
        <v>OK</v>
      </c>
      <c r="E6506" s="4" t="s">
        <v>1994</v>
      </c>
    </row>
    <row r="6507" spans="1:5" x14ac:dyDescent="0.2">
      <c r="A6507" s="126">
        <v>6446</v>
      </c>
      <c r="B6507" s="1832"/>
      <c r="D6507" s="2" t="str">
        <f t="shared" si="100"/>
        <v>OK</v>
      </c>
      <c r="E6507" s="4" t="s">
        <v>1994</v>
      </c>
    </row>
    <row r="6508" spans="1:5" x14ac:dyDescent="0.2">
      <c r="A6508" s="126">
        <v>6447</v>
      </c>
      <c r="B6508" s="1832"/>
      <c r="D6508" s="2" t="str">
        <f t="shared" si="100"/>
        <v>OK</v>
      </c>
      <c r="E6508" s="4" t="s">
        <v>1994</v>
      </c>
    </row>
    <row r="6509" spans="1:5" x14ac:dyDescent="0.2">
      <c r="A6509" s="126">
        <v>6448</v>
      </c>
      <c r="B6509" s="1832"/>
      <c r="D6509" s="2" t="str">
        <f t="shared" si="100"/>
        <v>OK</v>
      </c>
      <c r="E6509" s="4" t="s">
        <v>1994</v>
      </c>
    </row>
    <row r="6510" spans="1:5" x14ac:dyDescent="0.2">
      <c r="A6510" s="126">
        <v>6449</v>
      </c>
      <c r="B6510" s="1832"/>
      <c r="D6510" s="2" t="str">
        <f t="shared" si="100"/>
        <v>OK</v>
      </c>
      <c r="E6510" s="4" t="s">
        <v>1994</v>
      </c>
    </row>
    <row r="6511" spans="1:5" x14ac:dyDescent="0.2">
      <c r="A6511" s="126">
        <v>6450</v>
      </c>
      <c r="B6511" s="1832"/>
      <c r="D6511" s="2" t="str">
        <f t="shared" si="100"/>
        <v>OK</v>
      </c>
      <c r="E6511" s="4" t="s">
        <v>1994</v>
      </c>
    </row>
    <row r="6512" spans="1:5" x14ac:dyDescent="0.2">
      <c r="A6512" s="126">
        <v>6451</v>
      </c>
      <c r="B6512" s="1832"/>
      <c r="D6512" s="2" t="str">
        <f t="shared" si="100"/>
        <v>OK</v>
      </c>
      <c r="E6512" s="4" t="s">
        <v>1994</v>
      </c>
    </row>
    <row r="6513" spans="1:5" x14ac:dyDescent="0.2">
      <c r="A6513" s="126">
        <v>6452</v>
      </c>
      <c r="B6513" s="1832"/>
      <c r="D6513" s="2" t="str">
        <f t="shared" si="100"/>
        <v>OK</v>
      </c>
      <c r="E6513" s="4" t="s">
        <v>1994</v>
      </c>
    </row>
    <row r="6514" spans="1:5" x14ac:dyDescent="0.2">
      <c r="A6514" s="126">
        <v>6453</v>
      </c>
      <c r="B6514" s="1832"/>
      <c r="D6514" s="2" t="str">
        <f t="shared" si="100"/>
        <v>OK</v>
      </c>
      <c r="E6514" s="4" t="s">
        <v>1994</v>
      </c>
    </row>
    <row r="6515" spans="1:5" x14ac:dyDescent="0.2">
      <c r="A6515" s="126">
        <v>6454</v>
      </c>
      <c r="B6515" s="1832"/>
      <c r="D6515" s="2" t="str">
        <f t="shared" si="100"/>
        <v>OK</v>
      </c>
      <c r="E6515" s="4" t="s">
        <v>1994</v>
      </c>
    </row>
    <row r="6516" spans="1:5" x14ac:dyDescent="0.2">
      <c r="A6516" s="126">
        <v>6455</v>
      </c>
      <c r="B6516" s="1832"/>
      <c r="D6516" s="2" t="str">
        <f t="shared" si="100"/>
        <v>OK</v>
      </c>
      <c r="E6516" s="4" t="s">
        <v>1994</v>
      </c>
    </row>
    <row r="6517" spans="1:5" x14ac:dyDescent="0.2">
      <c r="A6517" s="126">
        <v>6456</v>
      </c>
      <c r="B6517" s="1832"/>
      <c r="D6517" s="2" t="str">
        <f t="shared" si="100"/>
        <v>OK</v>
      </c>
      <c r="E6517" s="4" t="s">
        <v>1994</v>
      </c>
    </row>
    <row r="6518" spans="1:5" x14ac:dyDescent="0.2">
      <c r="A6518" s="126">
        <v>6457</v>
      </c>
      <c r="B6518" s="1832"/>
      <c r="D6518" s="2" t="str">
        <f t="shared" si="100"/>
        <v>OK</v>
      </c>
      <c r="E6518" s="4" t="s">
        <v>1994</v>
      </c>
    </row>
    <row r="6519" spans="1:5" x14ac:dyDescent="0.2">
      <c r="A6519" s="126">
        <v>6458</v>
      </c>
      <c r="B6519" s="1832"/>
      <c r="D6519" s="2" t="str">
        <f t="shared" si="100"/>
        <v>OK</v>
      </c>
      <c r="E6519" s="4" t="s">
        <v>1994</v>
      </c>
    </row>
    <row r="6520" spans="1:5" x14ac:dyDescent="0.2">
      <c r="A6520" s="126">
        <v>6459</v>
      </c>
      <c r="B6520" s="1832"/>
      <c r="D6520" s="2" t="str">
        <f t="shared" si="100"/>
        <v>OK</v>
      </c>
      <c r="E6520" s="4" t="s">
        <v>1994</v>
      </c>
    </row>
    <row r="6521" spans="1:5" x14ac:dyDescent="0.2">
      <c r="A6521" s="126">
        <v>6460</v>
      </c>
      <c r="B6521" s="1832"/>
      <c r="D6521" s="2" t="str">
        <f t="shared" si="100"/>
        <v>OK</v>
      </c>
      <c r="E6521" s="4" t="s">
        <v>1994</v>
      </c>
    </row>
    <row r="6522" spans="1:5" x14ac:dyDescent="0.2">
      <c r="A6522" s="126">
        <v>6461</v>
      </c>
      <c r="B6522" s="1832"/>
      <c r="D6522" s="2" t="str">
        <f t="shared" si="100"/>
        <v>OK</v>
      </c>
      <c r="E6522" s="4" t="s">
        <v>1994</v>
      </c>
    </row>
    <row r="6523" spans="1:5" x14ac:dyDescent="0.2">
      <c r="A6523" s="126">
        <v>6462</v>
      </c>
      <c r="B6523" s="1832"/>
      <c r="D6523" s="2" t="str">
        <f t="shared" si="100"/>
        <v>OK</v>
      </c>
      <c r="E6523" s="4" t="s">
        <v>1994</v>
      </c>
    </row>
    <row r="6524" spans="1:5" x14ac:dyDescent="0.2">
      <c r="A6524" s="126">
        <v>6463</v>
      </c>
      <c r="B6524" s="1832"/>
      <c r="D6524" s="2" t="str">
        <f t="shared" si="100"/>
        <v>OK</v>
      </c>
      <c r="E6524" s="4" t="s">
        <v>1994</v>
      </c>
    </row>
    <row r="6525" spans="1:5" x14ac:dyDescent="0.2">
      <c r="A6525" s="126">
        <v>6464</v>
      </c>
      <c r="B6525" s="1832"/>
      <c r="D6525" s="2" t="str">
        <f t="shared" si="100"/>
        <v>OK</v>
      </c>
      <c r="E6525" s="4" t="s">
        <v>1994</v>
      </c>
    </row>
    <row r="6526" spans="1:5" x14ac:dyDescent="0.2">
      <c r="A6526" s="126">
        <v>6465</v>
      </c>
      <c r="B6526" s="1832"/>
      <c r="D6526" s="2" t="str">
        <f t="shared" si="100"/>
        <v>OK</v>
      </c>
      <c r="E6526" s="4" t="s">
        <v>1994</v>
      </c>
    </row>
    <row r="6527" spans="1:5" x14ac:dyDescent="0.2">
      <c r="A6527" s="126">
        <v>6466</v>
      </c>
      <c r="B6527" s="1832"/>
      <c r="D6527" s="2" t="str">
        <f t="shared" ref="D6527:D6590" si="101">IF(ISBLANK(B6527),"OK",IF(A6527-B6527=0,"OK","Error?"))</f>
        <v>OK</v>
      </c>
      <c r="E6527" s="4" t="s">
        <v>1994</v>
      </c>
    </row>
    <row r="6528" spans="1:5" x14ac:dyDescent="0.2">
      <c r="A6528" s="126">
        <v>6467</v>
      </c>
      <c r="B6528" s="1832"/>
      <c r="D6528" s="2" t="str">
        <f t="shared" si="101"/>
        <v>OK</v>
      </c>
      <c r="E6528" s="4" t="s">
        <v>1994</v>
      </c>
    </row>
    <row r="6529" spans="1:5" x14ac:dyDescent="0.2">
      <c r="A6529" s="126">
        <v>6468</v>
      </c>
      <c r="B6529" s="1832"/>
      <c r="D6529" s="2" t="str">
        <f t="shared" si="101"/>
        <v>OK</v>
      </c>
      <c r="E6529" s="4" t="s">
        <v>1994</v>
      </c>
    </row>
    <row r="6530" spans="1:5" x14ac:dyDescent="0.2">
      <c r="A6530" s="126">
        <v>6469</v>
      </c>
      <c r="B6530" s="1832"/>
      <c r="D6530" s="2" t="str">
        <f t="shared" si="101"/>
        <v>OK</v>
      </c>
      <c r="E6530" s="4" t="s">
        <v>1994</v>
      </c>
    </row>
    <row r="6531" spans="1:5" x14ac:dyDescent="0.2">
      <c r="A6531" s="126">
        <v>6470</v>
      </c>
      <c r="B6531" s="1832"/>
      <c r="D6531" s="2" t="str">
        <f t="shared" si="101"/>
        <v>OK</v>
      </c>
      <c r="E6531" s="4" t="s">
        <v>1994</v>
      </c>
    </row>
    <row r="6532" spans="1:5" x14ac:dyDescent="0.2">
      <c r="A6532" s="126">
        <v>6471</v>
      </c>
      <c r="B6532" s="1832"/>
      <c r="D6532" s="2" t="str">
        <f t="shared" si="101"/>
        <v>OK</v>
      </c>
      <c r="E6532" s="4" t="s">
        <v>1994</v>
      </c>
    </row>
    <row r="6533" spans="1:5" x14ac:dyDescent="0.2">
      <c r="A6533" s="126">
        <v>6472</v>
      </c>
      <c r="B6533" s="1832"/>
      <c r="D6533" s="2" t="str">
        <f t="shared" si="101"/>
        <v>OK</v>
      </c>
      <c r="E6533" s="4" t="s">
        <v>1994</v>
      </c>
    </row>
    <row r="6534" spans="1:5" x14ac:dyDescent="0.2">
      <c r="A6534" s="126">
        <v>6473</v>
      </c>
      <c r="B6534" s="1832"/>
      <c r="D6534" s="2" t="str">
        <f t="shared" si="101"/>
        <v>OK</v>
      </c>
      <c r="E6534" s="4" t="s">
        <v>1994</v>
      </c>
    </row>
    <row r="6535" spans="1:5" x14ac:dyDescent="0.2">
      <c r="A6535" s="126">
        <v>6474</v>
      </c>
      <c r="B6535" s="1832"/>
      <c r="D6535" s="2" t="str">
        <f t="shared" si="101"/>
        <v>OK</v>
      </c>
      <c r="E6535" s="4" t="s">
        <v>1994</v>
      </c>
    </row>
    <row r="6536" spans="1:5" x14ac:dyDescent="0.2">
      <c r="A6536" s="126">
        <v>6475</v>
      </c>
      <c r="B6536" s="1832"/>
      <c r="D6536" s="2" t="str">
        <f t="shared" si="101"/>
        <v>OK</v>
      </c>
      <c r="E6536" s="4" t="s">
        <v>1994</v>
      </c>
    </row>
    <row r="6537" spans="1:5" x14ac:dyDescent="0.2">
      <c r="A6537" s="126">
        <v>6476</v>
      </c>
      <c r="B6537" s="1832"/>
      <c r="D6537" s="2" t="str">
        <f t="shared" si="101"/>
        <v>OK</v>
      </c>
      <c r="E6537" s="4" t="s">
        <v>1994</v>
      </c>
    </row>
    <row r="6538" spans="1:5" x14ac:dyDescent="0.2">
      <c r="A6538" s="126">
        <v>6477</v>
      </c>
      <c r="B6538" s="1832"/>
      <c r="D6538" s="2" t="str">
        <f t="shared" si="101"/>
        <v>OK</v>
      </c>
      <c r="E6538" s="4" t="s">
        <v>1994</v>
      </c>
    </row>
    <row r="6539" spans="1:5" x14ac:dyDescent="0.2">
      <c r="A6539" s="126">
        <v>6478</v>
      </c>
      <c r="B6539" s="1832"/>
      <c r="D6539" s="2" t="str">
        <f t="shared" si="101"/>
        <v>OK</v>
      </c>
      <c r="E6539" s="4" t="s">
        <v>1994</v>
      </c>
    </row>
    <row r="6540" spans="1:5" x14ac:dyDescent="0.2">
      <c r="A6540" s="126">
        <v>6479</v>
      </c>
      <c r="B6540" s="1832"/>
      <c r="D6540" s="2" t="str">
        <f t="shared" si="101"/>
        <v>OK</v>
      </c>
      <c r="E6540" s="4" t="s">
        <v>1994</v>
      </c>
    </row>
    <row r="6541" spans="1:5" x14ac:dyDescent="0.2">
      <c r="A6541" s="126">
        <v>6480</v>
      </c>
      <c r="B6541" s="1832"/>
      <c r="D6541" s="2" t="str">
        <f t="shared" si="101"/>
        <v>OK</v>
      </c>
      <c r="E6541" s="4" t="s">
        <v>1994</v>
      </c>
    </row>
    <row r="6542" spans="1:5" x14ac:dyDescent="0.2">
      <c r="A6542" s="126">
        <v>6481</v>
      </c>
      <c r="B6542" s="1832"/>
      <c r="D6542" s="2" t="str">
        <f t="shared" si="101"/>
        <v>OK</v>
      </c>
      <c r="E6542" s="4" t="s">
        <v>1994</v>
      </c>
    </row>
    <row r="6543" spans="1:5" x14ac:dyDescent="0.2">
      <c r="A6543" s="126">
        <v>6482</v>
      </c>
      <c r="B6543" s="1832"/>
      <c r="D6543" s="2" t="str">
        <f t="shared" si="101"/>
        <v>OK</v>
      </c>
      <c r="E6543" s="4" t="s">
        <v>1994</v>
      </c>
    </row>
    <row r="6544" spans="1:5" x14ac:dyDescent="0.2">
      <c r="A6544" s="126">
        <v>6483</v>
      </c>
      <c r="B6544" s="1832"/>
      <c r="D6544" s="2" t="str">
        <f t="shared" si="101"/>
        <v>OK</v>
      </c>
      <c r="E6544" s="4" t="s">
        <v>1994</v>
      </c>
    </row>
    <row r="6545" spans="1:5" x14ac:dyDescent="0.2">
      <c r="A6545" s="126">
        <v>6484</v>
      </c>
      <c r="B6545" s="1832"/>
      <c r="D6545" s="2" t="str">
        <f t="shared" si="101"/>
        <v>OK</v>
      </c>
      <c r="E6545" s="4" t="s">
        <v>1994</v>
      </c>
    </row>
    <row r="6546" spans="1:5" x14ac:dyDescent="0.2">
      <c r="A6546" s="126">
        <v>6485</v>
      </c>
      <c r="B6546" s="1832"/>
      <c r="D6546" s="2" t="str">
        <f t="shared" si="101"/>
        <v>OK</v>
      </c>
      <c r="E6546" s="4" t="s">
        <v>1994</v>
      </c>
    </row>
    <row r="6547" spans="1:5" x14ac:dyDescent="0.2">
      <c r="A6547" s="126">
        <v>6486</v>
      </c>
      <c r="B6547" s="1832"/>
      <c r="D6547" s="2" t="str">
        <f t="shared" si="101"/>
        <v>OK</v>
      </c>
      <c r="E6547" s="4" t="s">
        <v>1994</v>
      </c>
    </row>
    <row r="6548" spans="1:5" x14ac:dyDescent="0.2">
      <c r="A6548" s="126">
        <v>6487</v>
      </c>
      <c r="B6548" s="1832"/>
      <c r="D6548" s="2" t="str">
        <f t="shared" si="101"/>
        <v>OK</v>
      </c>
      <c r="E6548" s="4" t="s">
        <v>1994</v>
      </c>
    </row>
    <row r="6549" spans="1:5" x14ac:dyDescent="0.2">
      <c r="A6549" s="126">
        <v>6488</v>
      </c>
      <c r="B6549" s="1832"/>
      <c r="D6549" s="2" t="str">
        <f t="shared" si="101"/>
        <v>OK</v>
      </c>
      <c r="E6549" s="4" t="s">
        <v>1994</v>
      </c>
    </row>
    <row r="6550" spans="1:5" x14ac:dyDescent="0.2">
      <c r="A6550" s="126">
        <v>6489</v>
      </c>
      <c r="B6550" s="1832"/>
      <c r="D6550" s="2" t="str">
        <f t="shared" si="101"/>
        <v>OK</v>
      </c>
      <c r="E6550" s="4" t="s">
        <v>1994</v>
      </c>
    </row>
    <row r="6551" spans="1:5" x14ac:dyDescent="0.2">
      <c r="A6551" s="126">
        <v>6490</v>
      </c>
      <c r="B6551" s="1832"/>
      <c r="D6551" s="2" t="str">
        <f t="shared" si="101"/>
        <v>OK</v>
      </c>
      <c r="E6551" s="4" t="s">
        <v>1994</v>
      </c>
    </row>
    <row r="6552" spans="1:5" x14ac:dyDescent="0.2">
      <c r="A6552" s="126">
        <v>6491</v>
      </c>
      <c r="B6552" s="1832"/>
      <c r="D6552" s="2" t="str">
        <f t="shared" si="101"/>
        <v>OK</v>
      </c>
      <c r="E6552" s="4" t="s">
        <v>1994</v>
      </c>
    </row>
    <row r="6553" spans="1:5" x14ac:dyDescent="0.2">
      <c r="A6553" s="126">
        <v>6492</v>
      </c>
      <c r="B6553" s="1832"/>
      <c r="D6553" s="2" t="str">
        <f t="shared" si="101"/>
        <v>OK</v>
      </c>
      <c r="E6553" s="4" t="s">
        <v>1994</v>
      </c>
    </row>
    <row r="6554" spans="1:5" x14ac:dyDescent="0.2">
      <c r="A6554" s="126">
        <v>6493</v>
      </c>
      <c r="B6554" s="1832"/>
      <c r="D6554" s="2" t="str">
        <f t="shared" si="101"/>
        <v>OK</v>
      </c>
      <c r="E6554" s="4" t="s">
        <v>1994</v>
      </c>
    </row>
    <row r="6555" spans="1:5" x14ac:dyDescent="0.2">
      <c r="A6555" s="126">
        <v>6494</v>
      </c>
      <c r="B6555" s="1832"/>
      <c r="D6555" s="2" t="str">
        <f t="shared" si="101"/>
        <v>OK</v>
      </c>
      <c r="E6555" s="4" t="s">
        <v>1994</v>
      </c>
    </row>
    <row r="6556" spans="1:5" x14ac:dyDescent="0.2">
      <c r="A6556" s="126">
        <v>6495</v>
      </c>
      <c r="B6556" s="1832"/>
      <c r="D6556" s="2" t="str">
        <f t="shared" si="101"/>
        <v>OK</v>
      </c>
      <c r="E6556" s="4" t="s">
        <v>1994</v>
      </c>
    </row>
    <row r="6557" spans="1:5" x14ac:dyDescent="0.2">
      <c r="A6557" s="126">
        <v>6496</v>
      </c>
      <c r="B6557" s="1832"/>
      <c r="D6557" s="2" t="str">
        <f t="shared" si="101"/>
        <v>OK</v>
      </c>
      <c r="E6557" s="4" t="s">
        <v>1994</v>
      </c>
    </row>
    <row r="6558" spans="1:5" x14ac:dyDescent="0.2">
      <c r="A6558" s="126">
        <v>6497</v>
      </c>
      <c r="B6558" s="1832"/>
      <c r="D6558" s="2" t="str">
        <f t="shared" si="101"/>
        <v>OK</v>
      </c>
      <c r="E6558" s="4" t="s">
        <v>1994</v>
      </c>
    </row>
    <row r="6559" spans="1:5" x14ac:dyDescent="0.2">
      <c r="A6559" s="126">
        <v>6498</v>
      </c>
      <c r="B6559" s="1832"/>
      <c r="D6559" s="2" t="str">
        <f t="shared" si="101"/>
        <v>OK</v>
      </c>
      <c r="E6559" s="4" t="s">
        <v>1994</v>
      </c>
    </row>
    <row r="6560" spans="1:5" x14ac:dyDescent="0.2">
      <c r="A6560" s="126">
        <v>6499</v>
      </c>
      <c r="B6560" s="1832"/>
      <c r="D6560" s="2" t="str">
        <f t="shared" si="101"/>
        <v>OK</v>
      </c>
      <c r="E6560" s="4" t="s">
        <v>1994</v>
      </c>
    </row>
    <row r="6561" spans="1:5" x14ac:dyDescent="0.2">
      <c r="A6561" s="126">
        <v>6500</v>
      </c>
      <c r="B6561" s="1832"/>
      <c r="D6561" s="2" t="str">
        <f t="shared" si="101"/>
        <v>OK</v>
      </c>
      <c r="E6561" s="4" t="s">
        <v>1994</v>
      </c>
    </row>
    <row r="6562" spans="1:5" x14ac:dyDescent="0.2">
      <c r="A6562" s="126">
        <v>6501</v>
      </c>
      <c r="B6562" s="1832"/>
      <c r="D6562" s="2" t="str">
        <f t="shared" si="101"/>
        <v>OK</v>
      </c>
      <c r="E6562" s="4" t="s">
        <v>1994</v>
      </c>
    </row>
    <row r="6563" spans="1:5" x14ac:dyDescent="0.2">
      <c r="A6563" s="126">
        <v>6502</v>
      </c>
      <c r="B6563" s="1832"/>
      <c r="D6563" s="2" t="str">
        <f t="shared" si="101"/>
        <v>OK</v>
      </c>
      <c r="E6563" s="4" t="s">
        <v>1994</v>
      </c>
    </row>
    <row r="6564" spans="1:5" x14ac:dyDescent="0.2">
      <c r="A6564" s="126">
        <v>6503</v>
      </c>
      <c r="B6564" s="1832"/>
      <c r="D6564" s="2" t="str">
        <f t="shared" si="101"/>
        <v>OK</v>
      </c>
      <c r="E6564" s="4" t="s">
        <v>1994</v>
      </c>
    </row>
    <row r="6565" spans="1:5" x14ac:dyDescent="0.2">
      <c r="A6565" s="126">
        <v>6504</v>
      </c>
      <c r="B6565" s="1832"/>
      <c r="D6565" s="2" t="str">
        <f t="shared" si="101"/>
        <v>OK</v>
      </c>
      <c r="E6565" s="4" t="s">
        <v>1994</v>
      </c>
    </row>
    <row r="6566" spans="1:5" x14ac:dyDescent="0.2">
      <c r="A6566" s="126">
        <v>6505</v>
      </c>
      <c r="B6566" s="1832"/>
      <c r="D6566" s="2" t="str">
        <f t="shared" si="101"/>
        <v>OK</v>
      </c>
      <c r="E6566" s="4" t="s">
        <v>1994</v>
      </c>
    </row>
    <row r="6567" spans="1:5" x14ac:dyDescent="0.2">
      <c r="A6567" s="126">
        <v>6506</v>
      </c>
      <c r="B6567" s="1832"/>
      <c r="D6567" s="2" t="str">
        <f t="shared" si="101"/>
        <v>OK</v>
      </c>
      <c r="E6567" s="4" t="s">
        <v>1994</v>
      </c>
    </row>
    <row r="6568" spans="1:5" x14ac:dyDescent="0.2">
      <c r="A6568" s="126">
        <v>6507</v>
      </c>
      <c r="B6568" s="1832"/>
      <c r="D6568" s="2" t="str">
        <f t="shared" si="101"/>
        <v>OK</v>
      </c>
      <c r="E6568" s="4" t="s">
        <v>1994</v>
      </c>
    </row>
    <row r="6569" spans="1:5" x14ac:dyDescent="0.2">
      <c r="A6569" s="126">
        <v>6508</v>
      </c>
      <c r="B6569" s="1832"/>
      <c r="D6569" s="2" t="str">
        <f t="shared" si="101"/>
        <v>OK</v>
      </c>
      <c r="E6569" s="4" t="s">
        <v>1994</v>
      </c>
    </row>
    <row r="6570" spans="1:5" x14ac:dyDescent="0.2">
      <c r="A6570" s="126">
        <v>6509</v>
      </c>
      <c r="B6570" s="1832"/>
      <c r="D6570" s="2" t="str">
        <f t="shared" si="101"/>
        <v>OK</v>
      </c>
      <c r="E6570" s="4" t="s">
        <v>1994</v>
      </c>
    </row>
    <row r="6571" spans="1:5" x14ac:dyDescent="0.2">
      <c r="A6571" s="126">
        <v>6510</v>
      </c>
      <c r="B6571" s="1832"/>
      <c r="D6571" s="2" t="str">
        <f t="shared" si="101"/>
        <v>OK</v>
      </c>
      <c r="E6571" s="4" t="s">
        <v>1994</v>
      </c>
    </row>
    <row r="6572" spans="1:5" x14ac:dyDescent="0.2">
      <c r="A6572" s="126">
        <v>6511</v>
      </c>
      <c r="B6572" s="1832"/>
      <c r="D6572" s="2" t="str">
        <f t="shared" si="101"/>
        <v>OK</v>
      </c>
      <c r="E6572" s="4" t="s">
        <v>1994</v>
      </c>
    </row>
    <row r="6573" spans="1:5" x14ac:dyDescent="0.2">
      <c r="A6573" s="126">
        <v>6512</v>
      </c>
      <c r="B6573" s="1832"/>
      <c r="D6573" s="2" t="str">
        <f t="shared" si="101"/>
        <v>OK</v>
      </c>
      <c r="E6573" s="4" t="s">
        <v>1994</v>
      </c>
    </row>
    <row r="6574" spans="1:5" x14ac:dyDescent="0.2">
      <c r="A6574" s="126">
        <v>6513</v>
      </c>
      <c r="B6574" s="1832"/>
      <c r="D6574" s="2" t="str">
        <f t="shared" si="101"/>
        <v>OK</v>
      </c>
      <c r="E6574" s="4" t="s">
        <v>1994</v>
      </c>
    </row>
    <row r="6575" spans="1:5" x14ac:dyDescent="0.2">
      <c r="A6575" s="126">
        <v>6514</v>
      </c>
      <c r="B6575" s="1832"/>
      <c r="D6575" s="2" t="str">
        <f t="shared" si="101"/>
        <v>OK</v>
      </c>
      <c r="E6575" s="4" t="s">
        <v>1994</v>
      </c>
    </row>
    <row r="6576" spans="1:5" x14ac:dyDescent="0.2">
      <c r="A6576" s="126">
        <v>6515</v>
      </c>
      <c r="B6576" s="1832"/>
      <c r="D6576" s="2" t="str">
        <f t="shared" si="101"/>
        <v>OK</v>
      </c>
      <c r="E6576" s="4" t="s">
        <v>1994</v>
      </c>
    </row>
    <row r="6577" spans="1:5" x14ac:dyDescent="0.2">
      <c r="A6577" s="126">
        <v>6516</v>
      </c>
      <c r="B6577" s="1832"/>
      <c r="D6577" s="2" t="str">
        <f t="shared" si="101"/>
        <v>OK</v>
      </c>
      <c r="E6577" s="4" t="s">
        <v>1994</v>
      </c>
    </row>
    <row r="6578" spans="1:5" x14ac:dyDescent="0.2">
      <c r="A6578" s="126">
        <v>6517</v>
      </c>
      <c r="B6578" s="1832"/>
      <c r="D6578" s="2" t="str">
        <f t="shared" si="101"/>
        <v>OK</v>
      </c>
      <c r="E6578" s="4" t="s">
        <v>1994</v>
      </c>
    </row>
    <row r="6579" spans="1:5" x14ac:dyDescent="0.2">
      <c r="A6579" s="126">
        <v>6518</v>
      </c>
      <c r="B6579" s="1832"/>
      <c r="D6579" s="2" t="str">
        <f t="shared" si="101"/>
        <v>OK</v>
      </c>
      <c r="E6579" s="4" t="s">
        <v>1994</v>
      </c>
    </row>
    <row r="6580" spans="1:5" x14ac:dyDescent="0.2">
      <c r="A6580" s="126">
        <v>6519</v>
      </c>
      <c r="B6580" s="1832"/>
      <c r="D6580" s="2" t="str">
        <f t="shared" si="101"/>
        <v>OK</v>
      </c>
      <c r="E6580" s="4" t="s">
        <v>1994</v>
      </c>
    </row>
    <row r="6581" spans="1:5" x14ac:dyDescent="0.2">
      <c r="A6581" s="126">
        <v>6520</v>
      </c>
      <c r="B6581" s="1832"/>
      <c r="D6581" s="2" t="str">
        <f t="shared" si="101"/>
        <v>OK</v>
      </c>
      <c r="E6581" s="4" t="s">
        <v>1994</v>
      </c>
    </row>
    <row r="6582" spans="1:5" x14ac:dyDescent="0.2">
      <c r="A6582" s="126">
        <v>6521</v>
      </c>
      <c r="B6582" s="1832"/>
      <c r="D6582" s="2" t="str">
        <f t="shared" si="101"/>
        <v>OK</v>
      </c>
      <c r="E6582" s="4" t="s">
        <v>1994</v>
      </c>
    </row>
    <row r="6583" spans="1:5" x14ac:dyDescent="0.2">
      <c r="A6583" s="126">
        <v>6522</v>
      </c>
      <c r="B6583" s="1832"/>
      <c r="D6583" s="2" t="str">
        <f t="shared" si="101"/>
        <v>OK</v>
      </c>
      <c r="E6583" s="4" t="s">
        <v>1994</v>
      </c>
    </row>
    <row r="6584" spans="1:5" x14ac:dyDescent="0.2">
      <c r="A6584" s="126">
        <v>6523</v>
      </c>
      <c r="B6584" s="1832"/>
      <c r="D6584" s="2" t="str">
        <f t="shared" si="101"/>
        <v>OK</v>
      </c>
      <c r="E6584" s="4" t="s">
        <v>1994</v>
      </c>
    </row>
    <row r="6585" spans="1:5" x14ac:dyDescent="0.2">
      <c r="A6585" s="126">
        <v>6524</v>
      </c>
      <c r="B6585" s="1832"/>
      <c r="D6585" s="2" t="str">
        <f t="shared" si="101"/>
        <v>OK</v>
      </c>
      <c r="E6585" s="4" t="s">
        <v>1994</v>
      </c>
    </row>
    <row r="6586" spans="1:5" x14ac:dyDescent="0.2">
      <c r="A6586" s="126">
        <v>6525</v>
      </c>
      <c r="B6586" s="1832"/>
      <c r="D6586" s="2" t="str">
        <f t="shared" si="101"/>
        <v>OK</v>
      </c>
      <c r="E6586" s="4" t="s">
        <v>1994</v>
      </c>
    </row>
    <row r="6587" spans="1:5" x14ac:dyDescent="0.2">
      <c r="A6587" s="126">
        <v>6526</v>
      </c>
      <c r="B6587" s="1832"/>
      <c r="D6587" s="2" t="str">
        <f t="shared" si="101"/>
        <v>OK</v>
      </c>
      <c r="E6587" s="4" t="s">
        <v>1994</v>
      </c>
    </row>
    <row r="6588" spans="1:5" x14ac:dyDescent="0.2">
      <c r="A6588" s="126">
        <v>6527</v>
      </c>
      <c r="B6588" s="1832"/>
      <c r="D6588" s="2" t="str">
        <f t="shared" si="101"/>
        <v>OK</v>
      </c>
      <c r="E6588" s="4" t="s">
        <v>1994</v>
      </c>
    </row>
    <row r="6589" spans="1:5" x14ac:dyDescent="0.2">
      <c r="A6589" s="126">
        <v>6528</v>
      </c>
      <c r="B6589" s="1832"/>
      <c r="D6589" s="2" t="str">
        <f t="shared" si="101"/>
        <v>OK</v>
      </c>
      <c r="E6589" s="4" t="s">
        <v>1994</v>
      </c>
    </row>
    <row r="6590" spans="1:5" x14ac:dyDescent="0.2">
      <c r="A6590" s="126">
        <v>6529</v>
      </c>
      <c r="B6590" s="1832"/>
      <c r="D6590" s="2" t="str">
        <f t="shared" si="101"/>
        <v>OK</v>
      </c>
      <c r="E6590" s="4" t="s">
        <v>1994</v>
      </c>
    </row>
    <row r="6591" spans="1:5" x14ac:dyDescent="0.2">
      <c r="A6591" s="126">
        <v>6530</v>
      </c>
      <c r="B6591" s="1832"/>
      <c r="D6591" s="2" t="str">
        <f t="shared" ref="D6591:D6654" si="102">IF(ISBLANK(B6591),"OK",IF(A6591-B6591=0,"OK","Error?"))</f>
        <v>OK</v>
      </c>
      <c r="E6591" s="4" t="s">
        <v>1994</v>
      </c>
    </row>
    <row r="6592" spans="1:5" x14ac:dyDescent="0.2">
      <c r="A6592" s="126">
        <v>6531</v>
      </c>
      <c r="B6592" s="1832"/>
      <c r="D6592" s="2" t="str">
        <f t="shared" si="102"/>
        <v>OK</v>
      </c>
      <c r="E6592" s="4" t="s">
        <v>1994</v>
      </c>
    </row>
    <row r="6593" spans="1:5" x14ac:dyDescent="0.2">
      <c r="A6593" s="126">
        <v>6532</v>
      </c>
      <c r="B6593" s="1832"/>
      <c r="D6593" s="2" t="str">
        <f t="shared" si="102"/>
        <v>OK</v>
      </c>
      <c r="E6593" s="4" t="s">
        <v>1994</v>
      </c>
    </row>
    <row r="6594" spans="1:5" x14ac:dyDescent="0.2">
      <c r="A6594" s="126">
        <v>6533</v>
      </c>
      <c r="B6594" s="1832"/>
      <c r="D6594" s="2" t="str">
        <f t="shared" si="102"/>
        <v>OK</v>
      </c>
      <c r="E6594" s="4" t="s">
        <v>1994</v>
      </c>
    </row>
    <row r="6595" spans="1:5" x14ac:dyDescent="0.2">
      <c r="A6595" s="126">
        <v>6534</v>
      </c>
      <c r="B6595" s="1832"/>
      <c r="D6595" s="2" t="str">
        <f t="shared" si="102"/>
        <v>OK</v>
      </c>
      <c r="E6595" s="4" t="s">
        <v>1994</v>
      </c>
    </row>
    <row r="6596" spans="1:5" x14ac:dyDescent="0.2">
      <c r="A6596" s="126">
        <v>6535</v>
      </c>
      <c r="B6596" s="1832"/>
      <c r="D6596" s="2" t="str">
        <f t="shared" si="102"/>
        <v>OK</v>
      </c>
      <c r="E6596" s="4" t="s">
        <v>1994</v>
      </c>
    </row>
    <row r="6597" spans="1:5" x14ac:dyDescent="0.2">
      <c r="A6597" s="126">
        <v>6536</v>
      </c>
      <c r="B6597" s="1832"/>
      <c r="D6597" s="2" t="str">
        <f t="shared" si="102"/>
        <v>OK</v>
      </c>
      <c r="E6597" s="4" t="s">
        <v>1994</v>
      </c>
    </row>
    <row r="6598" spans="1:5" x14ac:dyDescent="0.2">
      <c r="A6598" s="126">
        <v>6537</v>
      </c>
      <c r="B6598" s="1832"/>
      <c r="D6598" s="2" t="str">
        <f t="shared" si="102"/>
        <v>OK</v>
      </c>
      <c r="E6598" s="4" t="s">
        <v>1994</v>
      </c>
    </row>
    <row r="6599" spans="1:5" x14ac:dyDescent="0.2">
      <c r="A6599" s="126">
        <v>6538</v>
      </c>
      <c r="B6599" s="1832"/>
      <c r="D6599" s="2" t="str">
        <f t="shared" si="102"/>
        <v>OK</v>
      </c>
      <c r="E6599" s="4" t="s">
        <v>1994</v>
      </c>
    </row>
    <row r="6600" spans="1:5" x14ac:dyDescent="0.2">
      <c r="A6600" s="126">
        <v>6539</v>
      </c>
      <c r="B6600" s="1832"/>
      <c r="D6600" s="2" t="str">
        <f t="shared" si="102"/>
        <v>OK</v>
      </c>
      <c r="E6600" s="4" t="s">
        <v>1994</v>
      </c>
    </row>
    <row r="6601" spans="1:5" x14ac:dyDescent="0.2">
      <c r="A6601" s="126">
        <v>6540</v>
      </c>
      <c r="B6601" s="1832"/>
      <c r="D6601" s="2" t="str">
        <f t="shared" si="102"/>
        <v>OK</v>
      </c>
      <c r="E6601" s="4" t="s">
        <v>1994</v>
      </c>
    </row>
    <row r="6602" spans="1:5" x14ac:dyDescent="0.2">
      <c r="A6602" s="126">
        <v>6541</v>
      </c>
      <c r="B6602" s="1832"/>
      <c r="D6602" s="2" t="str">
        <f t="shared" si="102"/>
        <v>OK</v>
      </c>
      <c r="E6602" s="4" t="s">
        <v>1994</v>
      </c>
    </row>
    <row r="6603" spans="1:5" x14ac:dyDescent="0.2">
      <c r="A6603" s="126">
        <v>6542</v>
      </c>
      <c r="B6603" s="1832"/>
      <c r="D6603" s="2" t="str">
        <f t="shared" si="102"/>
        <v>OK</v>
      </c>
      <c r="E6603" s="4" t="s">
        <v>1994</v>
      </c>
    </row>
    <row r="6604" spans="1:5" x14ac:dyDescent="0.2">
      <c r="A6604" s="126">
        <v>6543</v>
      </c>
      <c r="B6604" s="1832"/>
      <c r="D6604" s="2" t="str">
        <f t="shared" si="102"/>
        <v>OK</v>
      </c>
      <c r="E6604" s="4" t="s">
        <v>1994</v>
      </c>
    </row>
    <row r="6605" spans="1:5" x14ac:dyDescent="0.2">
      <c r="A6605" s="126">
        <v>6544</v>
      </c>
      <c r="B6605" s="1832"/>
      <c r="D6605" s="2" t="str">
        <f t="shared" si="102"/>
        <v>OK</v>
      </c>
      <c r="E6605" s="4" t="s">
        <v>1994</v>
      </c>
    </row>
    <row r="6606" spans="1:5" x14ac:dyDescent="0.2">
      <c r="A6606" s="126">
        <v>6545</v>
      </c>
      <c r="B6606" s="1832"/>
      <c r="D6606" s="2" t="str">
        <f t="shared" si="102"/>
        <v>OK</v>
      </c>
      <c r="E6606" s="4" t="s">
        <v>1994</v>
      </c>
    </row>
    <row r="6607" spans="1:5" x14ac:dyDescent="0.2">
      <c r="A6607" s="126">
        <v>6546</v>
      </c>
      <c r="B6607" s="1832"/>
      <c r="D6607" s="2" t="str">
        <f t="shared" si="102"/>
        <v>OK</v>
      </c>
      <c r="E6607" s="4" t="s">
        <v>1994</v>
      </c>
    </row>
    <row r="6608" spans="1:5" x14ac:dyDescent="0.2">
      <c r="A6608" s="126">
        <v>6547</v>
      </c>
      <c r="B6608" s="1832"/>
      <c r="D6608" s="2" t="str">
        <f t="shared" si="102"/>
        <v>OK</v>
      </c>
      <c r="E6608" s="4" t="s">
        <v>1994</v>
      </c>
    </row>
    <row r="6609" spans="1:5" x14ac:dyDescent="0.2">
      <c r="A6609" s="126">
        <v>6548</v>
      </c>
      <c r="B6609" s="1832"/>
      <c r="D6609" s="2" t="str">
        <f t="shared" si="102"/>
        <v>OK</v>
      </c>
      <c r="E6609" s="4" t="s">
        <v>1994</v>
      </c>
    </row>
    <row r="6610" spans="1:5" x14ac:dyDescent="0.2">
      <c r="A6610" s="126">
        <v>6549</v>
      </c>
      <c r="B6610" s="1832"/>
      <c r="D6610" s="2" t="str">
        <f t="shared" si="102"/>
        <v>OK</v>
      </c>
      <c r="E6610" s="4" t="s">
        <v>1994</v>
      </c>
    </row>
    <row r="6611" spans="1:5" x14ac:dyDescent="0.2">
      <c r="A6611" s="126">
        <v>6550</v>
      </c>
      <c r="B6611" s="1832"/>
      <c r="D6611" s="2" t="str">
        <f t="shared" si="102"/>
        <v>OK</v>
      </c>
      <c r="E6611" s="4" t="s">
        <v>1994</v>
      </c>
    </row>
    <row r="6612" spans="1:5" x14ac:dyDescent="0.2">
      <c r="A6612" s="126">
        <v>6551</v>
      </c>
      <c r="B6612" s="1832"/>
      <c r="D6612" s="2" t="str">
        <f t="shared" si="102"/>
        <v>OK</v>
      </c>
      <c r="E6612" s="4" t="s">
        <v>1994</v>
      </c>
    </row>
    <row r="6613" spans="1:5" x14ac:dyDescent="0.2">
      <c r="A6613" s="126">
        <v>6552</v>
      </c>
      <c r="B6613" s="1832"/>
      <c r="D6613" s="2" t="str">
        <f t="shared" si="102"/>
        <v>OK</v>
      </c>
      <c r="E6613" s="4" t="s">
        <v>1994</v>
      </c>
    </row>
    <row r="6614" spans="1:5" x14ac:dyDescent="0.2">
      <c r="A6614">
        <v>6553</v>
      </c>
      <c r="B6614" s="1832">
        <f>'Revenues 9-14'!C223</f>
        <v>0</v>
      </c>
      <c r="D6614" s="2" t="str">
        <f t="shared" si="102"/>
        <v>Error?</v>
      </c>
      <c r="E6614" s="2" t="s">
        <v>189</v>
      </c>
    </row>
    <row r="6615" spans="1:5" x14ac:dyDescent="0.2">
      <c r="A6615">
        <v>6554</v>
      </c>
      <c r="B6615" s="1832">
        <f>'Revenues 9-14'!D223</f>
        <v>0</v>
      </c>
      <c r="D6615" s="2" t="str">
        <f t="shared" si="102"/>
        <v>Error?</v>
      </c>
      <c r="E6615" s="2" t="s">
        <v>189</v>
      </c>
    </row>
    <row r="6616" spans="1:5" x14ac:dyDescent="0.2">
      <c r="A6616">
        <v>6555</v>
      </c>
      <c r="B6616" s="1832">
        <f>'Revenues 9-14'!E223</f>
        <v>0</v>
      </c>
      <c r="D6616" s="2" t="str">
        <f t="shared" si="102"/>
        <v>Error?</v>
      </c>
      <c r="E6616" s="2" t="s">
        <v>189</v>
      </c>
    </row>
    <row r="6617" spans="1:5" x14ac:dyDescent="0.2">
      <c r="A6617">
        <v>6556</v>
      </c>
      <c r="B6617" s="1832">
        <f>'Revenues 9-14'!F223</f>
        <v>0</v>
      </c>
      <c r="D6617" s="2" t="str">
        <f t="shared" si="102"/>
        <v>Error?</v>
      </c>
      <c r="E6617" s="2" t="s">
        <v>189</v>
      </c>
    </row>
    <row r="6618" spans="1:5" x14ac:dyDescent="0.2">
      <c r="A6618">
        <v>6557</v>
      </c>
      <c r="B6618" s="1832">
        <f>'Revenues 9-14'!G223</f>
        <v>0</v>
      </c>
      <c r="D6618" s="2" t="str">
        <f t="shared" si="102"/>
        <v>Error?</v>
      </c>
      <c r="E6618" s="2" t="s">
        <v>189</v>
      </c>
    </row>
    <row r="6619" spans="1:5" x14ac:dyDescent="0.2">
      <c r="A6619">
        <v>6558</v>
      </c>
      <c r="B6619" s="1832">
        <f>'Revenues 9-14'!H223</f>
        <v>0</v>
      </c>
      <c r="D6619" s="2" t="str">
        <f t="shared" si="102"/>
        <v>Error?</v>
      </c>
      <c r="E6619" s="2" t="s">
        <v>189</v>
      </c>
    </row>
    <row r="6620" spans="1:5" x14ac:dyDescent="0.2">
      <c r="A6620">
        <v>6559</v>
      </c>
      <c r="B6620" s="1832">
        <f>'Revenues 9-14'!J223</f>
        <v>0</v>
      </c>
      <c r="D6620" s="2" t="str">
        <f t="shared" si="102"/>
        <v>Error?</v>
      </c>
      <c r="E6620" s="2" t="s">
        <v>189</v>
      </c>
    </row>
    <row r="6621" spans="1:5" x14ac:dyDescent="0.2">
      <c r="A6621">
        <v>6560</v>
      </c>
      <c r="B6621" s="1832">
        <f>'Revenues 9-14'!K223</f>
        <v>0</v>
      </c>
      <c r="D6621" s="2" t="str">
        <f t="shared" si="102"/>
        <v>Error?</v>
      </c>
      <c r="E6621" s="2" t="s">
        <v>189</v>
      </c>
    </row>
    <row r="6622" spans="1:5" x14ac:dyDescent="0.2">
      <c r="A6622">
        <v>6561</v>
      </c>
      <c r="B6622" s="1832">
        <f>'Revenues 9-14'!C224</f>
        <v>0</v>
      </c>
      <c r="D6622" s="2" t="str">
        <f t="shared" si="102"/>
        <v>Error?</v>
      </c>
      <c r="E6622" s="2" t="s">
        <v>189</v>
      </c>
    </row>
    <row r="6623" spans="1:5" x14ac:dyDescent="0.2">
      <c r="A6623">
        <v>6562</v>
      </c>
      <c r="B6623" s="1832">
        <f>'Revenues 9-14'!D224</f>
        <v>0</v>
      </c>
      <c r="D6623" s="2" t="str">
        <f t="shared" si="102"/>
        <v>Error?</v>
      </c>
      <c r="E6623" s="2" t="s">
        <v>189</v>
      </c>
    </row>
    <row r="6624" spans="1:5" x14ac:dyDescent="0.2">
      <c r="A6624">
        <v>6563</v>
      </c>
      <c r="B6624" s="1832">
        <f>'Revenues 9-14'!F224</f>
        <v>0</v>
      </c>
      <c r="D6624" s="2" t="str">
        <f t="shared" si="102"/>
        <v>Error?</v>
      </c>
      <c r="E6624" s="2" t="s">
        <v>189</v>
      </c>
    </row>
    <row r="6625" spans="1:5" x14ac:dyDescent="0.2">
      <c r="A6625">
        <v>6564</v>
      </c>
      <c r="B6625" s="1832">
        <f>'Revenues 9-14'!G224</f>
        <v>0</v>
      </c>
      <c r="D6625" s="2" t="str">
        <f t="shared" si="102"/>
        <v>Error?</v>
      </c>
      <c r="E6625" s="2" t="s">
        <v>189</v>
      </c>
    </row>
    <row r="6626" spans="1:5" x14ac:dyDescent="0.2">
      <c r="A6626">
        <v>6565</v>
      </c>
      <c r="B6626" s="1832">
        <f>'Revenues 9-14'!C225</f>
        <v>0</v>
      </c>
      <c r="D6626" s="2" t="str">
        <f t="shared" si="102"/>
        <v>Error?</v>
      </c>
      <c r="E6626" s="2" t="s">
        <v>189</v>
      </c>
    </row>
    <row r="6627" spans="1:5" x14ac:dyDescent="0.2">
      <c r="A6627">
        <v>6566</v>
      </c>
      <c r="B6627" s="1832">
        <f>'Revenues 9-14'!D225</f>
        <v>0</v>
      </c>
      <c r="D6627" s="2" t="str">
        <f t="shared" si="102"/>
        <v>Error?</v>
      </c>
      <c r="E6627" s="2" t="s">
        <v>189</v>
      </c>
    </row>
    <row r="6628" spans="1:5" x14ac:dyDescent="0.2">
      <c r="A6628">
        <v>6567</v>
      </c>
      <c r="B6628" s="1832">
        <f>'Revenues 9-14'!E225</f>
        <v>0</v>
      </c>
      <c r="D6628" s="2" t="str">
        <f t="shared" si="102"/>
        <v>Error?</v>
      </c>
      <c r="E6628" s="2" t="s">
        <v>189</v>
      </c>
    </row>
    <row r="6629" spans="1:5" x14ac:dyDescent="0.2">
      <c r="A6629">
        <v>6568</v>
      </c>
      <c r="B6629" s="1832">
        <f>'Revenues 9-14'!F225</f>
        <v>0</v>
      </c>
      <c r="D6629" s="2" t="str">
        <f t="shared" si="102"/>
        <v>Error?</v>
      </c>
      <c r="E6629" s="2" t="s">
        <v>189</v>
      </c>
    </row>
    <row r="6630" spans="1:5" x14ac:dyDescent="0.2">
      <c r="A6630">
        <v>6569</v>
      </c>
      <c r="B6630" s="1832">
        <f>'Revenues 9-14'!G225</f>
        <v>0</v>
      </c>
      <c r="D6630" s="2" t="str">
        <f t="shared" si="102"/>
        <v>Error?</v>
      </c>
      <c r="E6630" s="2" t="s">
        <v>189</v>
      </c>
    </row>
    <row r="6631" spans="1:5" x14ac:dyDescent="0.2">
      <c r="A6631">
        <v>6570</v>
      </c>
      <c r="B6631" s="1832">
        <f>'Revenues 9-14'!H225</f>
        <v>0</v>
      </c>
      <c r="D6631" s="2" t="str">
        <f t="shared" si="102"/>
        <v>Error?</v>
      </c>
      <c r="E6631" s="2" t="s">
        <v>189</v>
      </c>
    </row>
    <row r="6632" spans="1:5" x14ac:dyDescent="0.2">
      <c r="A6632">
        <v>6571</v>
      </c>
      <c r="B6632" s="1832">
        <f>'Revenues 9-14'!J225</f>
        <v>0</v>
      </c>
      <c r="D6632" s="2" t="str">
        <f t="shared" si="102"/>
        <v>Error?</v>
      </c>
      <c r="E6632" s="2" t="s">
        <v>189</v>
      </c>
    </row>
    <row r="6633" spans="1:5" x14ac:dyDescent="0.2">
      <c r="A6633">
        <v>6572</v>
      </c>
      <c r="B6633" s="1832">
        <f>'Revenues 9-14'!K225</f>
        <v>0</v>
      </c>
      <c r="D6633" s="2" t="str">
        <f t="shared" si="102"/>
        <v>Error?</v>
      </c>
      <c r="E6633" s="2" t="s">
        <v>189</v>
      </c>
    </row>
    <row r="6634" spans="1:5" x14ac:dyDescent="0.2">
      <c r="A6634">
        <v>6573</v>
      </c>
      <c r="B6634" s="1832">
        <f>'Revenues 9-14'!C226</f>
        <v>0</v>
      </c>
      <c r="D6634" s="2" t="str">
        <f t="shared" si="102"/>
        <v>Error?</v>
      </c>
      <c r="E6634" s="2" t="s">
        <v>189</v>
      </c>
    </row>
    <row r="6635" spans="1:5" x14ac:dyDescent="0.2">
      <c r="A6635">
        <v>6574</v>
      </c>
      <c r="B6635" s="1832">
        <f>'Revenues 9-14'!D226</f>
        <v>0</v>
      </c>
      <c r="D6635" s="2" t="str">
        <f t="shared" si="102"/>
        <v>Error?</v>
      </c>
      <c r="E6635" s="2" t="s">
        <v>189</v>
      </c>
    </row>
    <row r="6636" spans="1:5" x14ac:dyDescent="0.2">
      <c r="A6636">
        <v>6575</v>
      </c>
      <c r="B6636" s="1832">
        <f>'Revenues 9-14'!E226</f>
        <v>0</v>
      </c>
      <c r="D6636" s="2" t="str">
        <f t="shared" si="102"/>
        <v>Error?</v>
      </c>
      <c r="E6636" s="2" t="s">
        <v>189</v>
      </c>
    </row>
    <row r="6637" spans="1:5" x14ac:dyDescent="0.2">
      <c r="A6637">
        <v>6576</v>
      </c>
      <c r="B6637" s="1832">
        <f>'Revenues 9-14'!F226</f>
        <v>0</v>
      </c>
      <c r="D6637" s="2" t="str">
        <f t="shared" si="102"/>
        <v>Error?</v>
      </c>
      <c r="E6637" s="2" t="s">
        <v>189</v>
      </c>
    </row>
    <row r="6638" spans="1:5" x14ac:dyDescent="0.2">
      <c r="A6638">
        <v>6577</v>
      </c>
      <c r="B6638" s="1832">
        <f>'Revenues 9-14'!G226</f>
        <v>0</v>
      </c>
      <c r="D6638" s="2" t="str">
        <f t="shared" si="102"/>
        <v>Error?</v>
      </c>
      <c r="E6638" s="2" t="s">
        <v>189</v>
      </c>
    </row>
    <row r="6639" spans="1:5" x14ac:dyDescent="0.2">
      <c r="A6639">
        <v>6578</v>
      </c>
      <c r="B6639" s="1832">
        <f>'Revenues 9-14'!H226</f>
        <v>0</v>
      </c>
      <c r="D6639" s="2" t="str">
        <f t="shared" si="102"/>
        <v>Error?</v>
      </c>
      <c r="E6639" s="2" t="s">
        <v>189</v>
      </c>
    </row>
    <row r="6640" spans="1:5" x14ac:dyDescent="0.2">
      <c r="A6640">
        <v>6579</v>
      </c>
      <c r="B6640" s="1832">
        <f>'Revenues 9-14'!J226</f>
        <v>0</v>
      </c>
      <c r="D6640" s="2" t="str">
        <f t="shared" si="102"/>
        <v>Error?</v>
      </c>
      <c r="E6640" s="2" t="s">
        <v>189</v>
      </c>
    </row>
    <row r="6641" spans="1:5" x14ac:dyDescent="0.2">
      <c r="A6641">
        <v>6580</v>
      </c>
      <c r="B6641" s="1832">
        <f>'Revenues 9-14'!K226</f>
        <v>0</v>
      </c>
      <c r="D6641" s="2" t="str">
        <f t="shared" si="102"/>
        <v>Error?</v>
      </c>
      <c r="E6641" s="2" t="s">
        <v>189</v>
      </c>
    </row>
    <row r="6642" spans="1:5" x14ac:dyDescent="0.2">
      <c r="A6642">
        <v>6581</v>
      </c>
      <c r="B6642" s="1832">
        <f>'Revenues 9-14'!C227</f>
        <v>0</v>
      </c>
      <c r="D6642" s="2" t="str">
        <f t="shared" si="102"/>
        <v>Error?</v>
      </c>
      <c r="E6642" s="2" t="s">
        <v>189</v>
      </c>
    </row>
    <row r="6643" spans="1:5" x14ac:dyDescent="0.2">
      <c r="A6643">
        <v>6582</v>
      </c>
      <c r="B6643" s="1832">
        <f>'Revenues 9-14'!D227</f>
        <v>0</v>
      </c>
      <c r="D6643" s="2" t="str">
        <f t="shared" si="102"/>
        <v>Error?</v>
      </c>
      <c r="E6643" s="2" t="s">
        <v>189</v>
      </c>
    </row>
    <row r="6644" spans="1:5" x14ac:dyDescent="0.2">
      <c r="A6644">
        <v>6583</v>
      </c>
      <c r="B6644" s="1832">
        <f>'Revenues 9-14'!E227</f>
        <v>0</v>
      </c>
      <c r="D6644" s="2" t="str">
        <f t="shared" si="102"/>
        <v>Error?</v>
      </c>
      <c r="E6644" s="2" t="s">
        <v>189</v>
      </c>
    </row>
    <row r="6645" spans="1:5" x14ac:dyDescent="0.2">
      <c r="A6645">
        <v>6584</v>
      </c>
      <c r="B6645" s="1832">
        <f>'Revenues 9-14'!F227</f>
        <v>0</v>
      </c>
      <c r="D6645" s="2" t="str">
        <f t="shared" si="102"/>
        <v>Error?</v>
      </c>
      <c r="E6645" s="2" t="s">
        <v>189</v>
      </c>
    </row>
    <row r="6646" spans="1:5" x14ac:dyDescent="0.2">
      <c r="A6646">
        <v>6585</v>
      </c>
      <c r="B6646" s="1832">
        <f>'Revenues 9-14'!G227</f>
        <v>0</v>
      </c>
      <c r="D6646" s="2" t="str">
        <f t="shared" si="102"/>
        <v>Error?</v>
      </c>
      <c r="E6646" s="2" t="s">
        <v>189</v>
      </c>
    </row>
    <row r="6647" spans="1:5" x14ac:dyDescent="0.2">
      <c r="A6647">
        <v>6586</v>
      </c>
      <c r="B6647" s="1832">
        <f>'Revenues 9-14'!H227</f>
        <v>0</v>
      </c>
      <c r="D6647" s="2" t="str">
        <f t="shared" si="102"/>
        <v>Error?</v>
      </c>
      <c r="E6647" s="2" t="s">
        <v>189</v>
      </c>
    </row>
    <row r="6648" spans="1:5" x14ac:dyDescent="0.2">
      <c r="A6648">
        <v>6587</v>
      </c>
      <c r="B6648" s="1832">
        <f>'Revenues 9-14'!J227</f>
        <v>0</v>
      </c>
      <c r="D6648" s="2" t="str">
        <f t="shared" si="102"/>
        <v>Error?</v>
      </c>
      <c r="E6648" s="2" t="s">
        <v>189</v>
      </c>
    </row>
    <row r="6649" spans="1:5" x14ac:dyDescent="0.2">
      <c r="A6649">
        <v>6588</v>
      </c>
      <c r="B6649" s="1832">
        <f>'Revenues 9-14'!K227</f>
        <v>0</v>
      </c>
      <c r="D6649" s="2" t="str">
        <f t="shared" si="102"/>
        <v>Error?</v>
      </c>
      <c r="E6649" s="2" t="s">
        <v>189</v>
      </c>
    </row>
    <row r="6650" spans="1:5" x14ac:dyDescent="0.2">
      <c r="A6650">
        <v>6589</v>
      </c>
      <c r="B6650" s="1832">
        <f>'Revenues 9-14'!C228</f>
        <v>0</v>
      </c>
      <c r="D6650" s="2" t="str">
        <f t="shared" si="102"/>
        <v>Error?</v>
      </c>
      <c r="E6650" s="2" t="s">
        <v>189</v>
      </c>
    </row>
    <row r="6651" spans="1:5" x14ac:dyDescent="0.2">
      <c r="A6651">
        <v>6590</v>
      </c>
      <c r="B6651" s="1832">
        <f>'Revenues 9-14'!D228</f>
        <v>0</v>
      </c>
      <c r="D6651" s="2" t="str">
        <f t="shared" si="102"/>
        <v>Error?</v>
      </c>
      <c r="E6651" s="2" t="s">
        <v>189</v>
      </c>
    </row>
    <row r="6652" spans="1:5" x14ac:dyDescent="0.2">
      <c r="A6652">
        <v>6591</v>
      </c>
      <c r="B6652" s="1832">
        <f>'Revenues 9-14'!E228</f>
        <v>0</v>
      </c>
      <c r="D6652" s="2" t="str">
        <f t="shared" si="102"/>
        <v>Error?</v>
      </c>
      <c r="E6652" s="2" t="s">
        <v>189</v>
      </c>
    </row>
    <row r="6653" spans="1:5" x14ac:dyDescent="0.2">
      <c r="A6653">
        <v>6592</v>
      </c>
      <c r="B6653" s="1832">
        <f>'Revenues 9-14'!F228</f>
        <v>0</v>
      </c>
      <c r="D6653" s="2" t="str">
        <f t="shared" si="102"/>
        <v>Error?</v>
      </c>
      <c r="E6653" s="2" t="s">
        <v>189</v>
      </c>
    </row>
    <row r="6654" spans="1:5" x14ac:dyDescent="0.2">
      <c r="A6654">
        <v>6593</v>
      </c>
      <c r="B6654" s="1832">
        <f>'Revenues 9-14'!G228</f>
        <v>0</v>
      </c>
      <c r="D6654" s="2" t="str">
        <f t="shared" si="102"/>
        <v>Error?</v>
      </c>
      <c r="E6654" s="2" t="s">
        <v>189</v>
      </c>
    </row>
    <row r="6655" spans="1:5" x14ac:dyDescent="0.2">
      <c r="A6655">
        <v>6594</v>
      </c>
      <c r="B6655" s="1832">
        <f>'Revenues 9-14'!H228</f>
        <v>0</v>
      </c>
      <c r="D6655" s="2" t="str">
        <f t="shared" ref="D6655:D6718" si="103">IF(ISBLANK(B6655),"OK",IF(A6655-B6655=0,"OK","Error?"))</f>
        <v>Error?</v>
      </c>
      <c r="E6655" s="2" t="s">
        <v>189</v>
      </c>
    </row>
    <row r="6656" spans="1:5" x14ac:dyDescent="0.2">
      <c r="A6656">
        <v>6595</v>
      </c>
      <c r="B6656" s="1832">
        <f>'Revenues 9-14'!J228</f>
        <v>0</v>
      </c>
      <c r="D6656" s="2" t="str">
        <f t="shared" si="103"/>
        <v>Error?</v>
      </c>
      <c r="E6656" s="2" t="s">
        <v>189</v>
      </c>
    </row>
    <row r="6657" spans="1:5" x14ac:dyDescent="0.2">
      <c r="A6657">
        <v>6596</v>
      </c>
      <c r="B6657" s="1832">
        <f>'Revenues 9-14'!K228</f>
        <v>0</v>
      </c>
      <c r="D6657" s="2" t="str">
        <f t="shared" si="103"/>
        <v>Error?</v>
      </c>
      <c r="E6657" s="2" t="s">
        <v>189</v>
      </c>
    </row>
    <row r="6658" spans="1:5" x14ac:dyDescent="0.2">
      <c r="A6658">
        <v>6597</v>
      </c>
      <c r="B6658" s="1832">
        <f>'Revenues 9-14'!C229</f>
        <v>0</v>
      </c>
      <c r="D6658" s="2" t="str">
        <f t="shared" si="103"/>
        <v>Error?</v>
      </c>
      <c r="E6658" s="2" t="s">
        <v>189</v>
      </c>
    </row>
    <row r="6659" spans="1:5" x14ac:dyDescent="0.2">
      <c r="A6659">
        <v>6598</v>
      </c>
      <c r="B6659" s="1832">
        <f>'Revenues 9-14'!D229</f>
        <v>0</v>
      </c>
      <c r="D6659" s="2" t="str">
        <f t="shared" si="103"/>
        <v>Error?</v>
      </c>
      <c r="E6659" s="2" t="s">
        <v>189</v>
      </c>
    </row>
    <row r="6660" spans="1:5" x14ac:dyDescent="0.2">
      <c r="A6660">
        <v>6599</v>
      </c>
      <c r="B6660" s="1832">
        <f>'Revenues 9-14'!E229</f>
        <v>0</v>
      </c>
      <c r="D6660" s="2" t="str">
        <f t="shared" si="103"/>
        <v>Error?</v>
      </c>
      <c r="E6660" s="2" t="s">
        <v>189</v>
      </c>
    </row>
    <row r="6661" spans="1:5" x14ac:dyDescent="0.2">
      <c r="A6661">
        <v>6600</v>
      </c>
      <c r="B6661" s="1832">
        <f>'Revenues 9-14'!F229</f>
        <v>0</v>
      </c>
      <c r="D6661" s="2" t="str">
        <f t="shared" si="103"/>
        <v>Error?</v>
      </c>
      <c r="E6661" s="2" t="s">
        <v>189</v>
      </c>
    </row>
    <row r="6662" spans="1:5" x14ac:dyDescent="0.2">
      <c r="A6662">
        <v>6601</v>
      </c>
      <c r="B6662" s="1832">
        <f>'Revenues 9-14'!G229</f>
        <v>0</v>
      </c>
      <c r="D6662" s="2" t="str">
        <f t="shared" si="103"/>
        <v>Error?</v>
      </c>
      <c r="E6662" s="2" t="s">
        <v>189</v>
      </c>
    </row>
    <row r="6663" spans="1:5" x14ac:dyDescent="0.2">
      <c r="A6663">
        <v>6602</v>
      </c>
      <c r="B6663" s="1832">
        <f>'Revenues 9-14'!H229</f>
        <v>0</v>
      </c>
      <c r="D6663" s="2" t="str">
        <f t="shared" si="103"/>
        <v>Error?</v>
      </c>
      <c r="E6663" s="2" t="s">
        <v>189</v>
      </c>
    </row>
    <row r="6664" spans="1:5" x14ac:dyDescent="0.2">
      <c r="A6664">
        <v>6603</v>
      </c>
      <c r="B6664" s="1832">
        <f>'Revenues 9-14'!J229</f>
        <v>0</v>
      </c>
      <c r="D6664" s="2" t="str">
        <f t="shared" si="103"/>
        <v>Error?</v>
      </c>
      <c r="E6664" s="2" t="s">
        <v>189</v>
      </c>
    </row>
    <row r="6665" spans="1:5" x14ac:dyDescent="0.2">
      <c r="A6665">
        <v>6604</v>
      </c>
      <c r="B6665" s="1832">
        <f>'Revenues 9-14'!K229</f>
        <v>0</v>
      </c>
      <c r="D6665" s="2" t="str">
        <f t="shared" si="103"/>
        <v>Error?</v>
      </c>
      <c r="E6665" s="2" t="s">
        <v>189</v>
      </c>
    </row>
    <row r="6666" spans="1:5" x14ac:dyDescent="0.2">
      <c r="A6666">
        <v>6605</v>
      </c>
      <c r="B6666" s="1832">
        <f>'Revenues 9-14'!C230</f>
        <v>0</v>
      </c>
      <c r="D6666" s="2" t="str">
        <f t="shared" si="103"/>
        <v>Error?</v>
      </c>
      <c r="E6666" s="2" t="s">
        <v>189</v>
      </c>
    </row>
    <row r="6667" spans="1:5" x14ac:dyDescent="0.2">
      <c r="A6667">
        <v>6606</v>
      </c>
      <c r="B6667" s="1832">
        <f>'Revenues 9-14'!D230</f>
        <v>0</v>
      </c>
      <c r="D6667" s="2" t="str">
        <f t="shared" si="103"/>
        <v>Error?</v>
      </c>
      <c r="E6667" s="2" t="s">
        <v>189</v>
      </c>
    </row>
    <row r="6668" spans="1:5" x14ac:dyDescent="0.2">
      <c r="A6668">
        <v>6607</v>
      </c>
      <c r="B6668" s="1832">
        <f>'Revenues 9-14'!E230</f>
        <v>0</v>
      </c>
      <c r="D6668" s="2" t="str">
        <f t="shared" si="103"/>
        <v>Error?</v>
      </c>
      <c r="E6668" s="2" t="s">
        <v>189</v>
      </c>
    </row>
    <row r="6669" spans="1:5" x14ac:dyDescent="0.2">
      <c r="A6669">
        <v>6608</v>
      </c>
      <c r="B6669" s="1832">
        <f>'Revenues 9-14'!F230</f>
        <v>0</v>
      </c>
      <c r="D6669" s="2" t="str">
        <f t="shared" si="103"/>
        <v>Error?</v>
      </c>
      <c r="E6669" s="2" t="s">
        <v>189</v>
      </c>
    </row>
    <row r="6670" spans="1:5" x14ac:dyDescent="0.2">
      <c r="A6670">
        <v>6609</v>
      </c>
      <c r="B6670" s="1832">
        <f>'Revenues 9-14'!G230</f>
        <v>0</v>
      </c>
      <c r="D6670" s="2" t="str">
        <f t="shared" si="103"/>
        <v>Error?</v>
      </c>
      <c r="E6670" s="2" t="s">
        <v>189</v>
      </c>
    </row>
    <row r="6671" spans="1:5" x14ac:dyDescent="0.2">
      <c r="A6671">
        <v>6610</v>
      </c>
      <c r="B6671" s="1832">
        <f>'Revenues 9-14'!H230</f>
        <v>0</v>
      </c>
      <c r="D6671" s="2" t="str">
        <f t="shared" si="103"/>
        <v>Error?</v>
      </c>
      <c r="E6671" s="2" t="s">
        <v>189</v>
      </c>
    </row>
    <row r="6672" spans="1:5" x14ac:dyDescent="0.2">
      <c r="A6672">
        <v>6611</v>
      </c>
      <c r="B6672" s="1832">
        <f>'Revenues 9-14'!J230</f>
        <v>0</v>
      </c>
      <c r="D6672" s="2" t="str">
        <f t="shared" si="103"/>
        <v>Error?</v>
      </c>
      <c r="E6672" s="2" t="s">
        <v>189</v>
      </c>
    </row>
    <row r="6673" spans="1:5" x14ac:dyDescent="0.2">
      <c r="A6673">
        <v>6612</v>
      </c>
      <c r="B6673" s="1832">
        <f>'Revenues 9-14'!K230</f>
        <v>0</v>
      </c>
      <c r="D6673" s="2" t="str">
        <f t="shared" si="103"/>
        <v>Error?</v>
      </c>
      <c r="E6673" s="2" t="s">
        <v>189</v>
      </c>
    </row>
    <row r="6674" spans="1:5" x14ac:dyDescent="0.2">
      <c r="A6674">
        <v>6613</v>
      </c>
      <c r="B6674" s="1832">
        <f>'Revenues 9-14'!C231</f>
        <v>0</v>
      </c>
      <c r="D6674" s="2" t="str">
        <f t="shared" si="103"/>
        <v>Error?</v>
      </c>
      <c r="E6674" s="2" t="s">
        <v>189</v>
      </c>
    </row>
    <row r="6675" spans="1:5" x14ac:dyDescent="0.2">
      <c r="A6675">
        <v>6614</v>
      </c>
      <c r="B6675" s="1832">
        <f>'Revenues 9-14'!D231</f>
        <v>0</v>
      </c>
      <c r="D6675" s="2" t="str">
        <f t="shared" si="103"/>
        <v>Error?</v>
      </c>
      <c r="E6675" s="2" t="s">
        <v>189</v>
      </c>
    </row>
    <row r="6676" spans="1:5" x14ac:dyDescent="0.2">
      <c r="A6676">
        <v>6615</v>
      </c>
      <c r="B6676" s="1832">
        <f>'Revenues 9-14'!E231</f>
        <v>0</v>
      </c>
      <c r="D6676" s="2" t="str">
        <f t="shared" si="103"/>
        <v>Error?</v>
      </c>
      <c r="E6676" s="2" t="s">
        <v>189</v>
      </c>
    </row>
    <row r="6677" spans="1:5" x14ac:dyDescent="0.2">
      <c r="A6677">
        <v>6616</v>
      </c>
      <c r="B6677" s="1832">
        <f>'Revenues 9-14'!F231</f>
        <v>0</v>
      </c>
      <c r="D6677" s="2" t="str">
        <f t="shared" si="103"/>
        <v>Error?</v>
      </c>
      <c r="E6677" s="2" t="s">
        <v>189</v>
      </c>
    </row>
    <row r="6678" spans="1:5" x14ac:dyDescent="0.2">
      <c r="A6678">
        <v>6617</v>
      </c>
      <c r="B6678" s="1832">
        <f>'Revenues 9-14'!G231</f>
        <v>0</v>
      </c>
      <c r="D6678" s="2" t="str">
        <f t="shared" si="103"/>
        <v>Error?</v>
      </c>
      <c r="E6678" s="2" t="s">
        <v>189</v>
      </c>
    </row>
    <row r="6679" spans="1:5" x14ac:dyDescent="0.2">
      <c r="A6679">
        <v>6618</v>
      </c>
      <c r="B6679" s="1832">
        <f>'Revenues 9-14'!H231</f>
        <v>0</v>
      </c>
      <c r="D6679" s="2" t="str">
        <f t="shared" si="103"/>
        <v>Error?</v>
      </c>
      <c r="E6679" s="2" t="s">
        <v>189</v>
      </c>
    </row>
    <row r="6680" spans="1:5" x14ac:dyDescent="0.2">
      <c r="A6680">
        <v>6619</v>
      </c>
      <c r="B6680" s="1832">
        <f>'Revenues 9-14'!J231</f>
        <v>0</v>
      </c>
      <c r="D6680" s="2" t="str">
        <f t="shared" si="103"/>
        <v>Error?</v>
      </c>
      <c r="E6680" s="2" t="s">
        <v>189</v>
      </c>
    </row>
    <row r="6681" spans="1:5" x14ac:dyDescent="0.2">
      <c r="A6681">
        <v>6620</v>
      </c>
      <c r="B6681" s="1832">
        <f>'Revenues 9-14'!K231</f>
        <v>0</v>
      </c>
      <c r="D6681" s="2" t="str">
        <f t="shared" si="103"/>
        <v>Error?</v>
      </c>
      <c r="E6681" s="2" t="s">
        <v>189</v>
      </c>
    </row>
    <row r="6682" spans="1:5" x14ac:dyDescent="0.2">
      <c r="A6682">
        <v>6621</v>
      </c>
      <c r="B6682" s="1832">
        <f>'Revenues 9-14'!C232</f>
        <v>0</v>
      </c>
      <c r="D6682" s="2" t="str">
        <f t="shared" si="103"/>
        <v>Error?</v>
      </c>
      <c r="E6682" s="2" t="s">
        <v>189</v>
      </c>
    </row>
    <row r="6683" spans="1:5" x14ac:dyDescent="0.2">
      <c r="A6683">
        <v>6622</v>
      </c>
      <c r="B6683" s="1832">
        <f>'Revenues 9-14'!D232</f>
        <v>0</v>
      </c>
      <c r="D6683" s="2" t="str">
        <f t="shared" si="103"/>
        <v>Error?</v>
      </c>
      <c r="E6683" s="2" t="s">
        <v>189</v>
      </c>
    </row>
    <row r="6684" spans="1:5" x14ac:dyDescent="0.2">
      <c r="A6684">
        <v>6623</v>
      </c>
      <c r="B6684" s="1832">
        <f>'Revenues 9-14'!E232</f>
        <v>0</v>
      </c>
      <c r="D6684" s="2" t="str">
        <f t="shared" si="103"/>
        <v>Error?</v>
      </c>
      <c r="E6684" s="2" t="s">
        <v>189</v>
      </c>
    </row>
    <row r="6685" spans="1:5" x14ac:dyDescent="0.2">
      <c r="A6685">
        <v>6624</v>
      </c>
      <c r="B6685" s="1832">
        <f>'Revenues 9-14'!F232</f>
        <v>0</v>
      </c>
      <c r="D6685" s="2" t="str">
        <f t="shared" si="103"/>
        <v>Error?</v>
      </c>
      <c r="E6685" s="2" t="s">
        <v>189</v>
      </c>
    </row>
    <row r="6686" spans="1:5" x14ac:dyDescent="0.2">
      <c r="A6686">
        <v>6625</v>
      </c>
      <c r="B6686" s="1832">
        <f>'Revenues 9-14'!G232</f>
        <v>0</v>
      </c>
      <c r="D6686" s="2" t="str">
        <f t="shared" si="103"/>
        <v>Error?</v>
      </c>
      <c r="E6686" s="2" t="s">
        <v>189</v>
      </c>
    </row>
    <row r="6687" spans="1:5" x14ac:dyDescent="0.2">
      <c r="A6687">
        <v>6626</v>
      </c>
      <c r="B6687" s="1832">
        <f>'Revenues 9-14'!H232</f>
        <v>0</v>
      </c>
      <c r="D6687" s="2" t="str">
        <f t="shared" si="103"/>
        <v>Error?</v>
      </c>
      <c r="E6687" s="2" t="s">
        <v>189</v>
      </c>
    </row>
    <row r="6688" spans="1:5" x14ac:dyDescent="0.2">
      <c r="A6688">
        <v>6627</v>
      </c>
      <c r="B6688" s="1832">
        <f>'Revenues 9-14'!J232</f>
        <v>0</v>
      </c>
      <c r="D6688" s="2" t="str">
        <f t="shared" si="103"/>
        <v>Error?</v>
      </c>
      <c r="E6688" s="2" t="s">
        <v>189</v>
      </c>
    </row>
    <row r="6689" spans="1:5" x14ac:dyDescent="0.2">
      <c r="A6689">
        <v>6628</v>
      </c>
      <c r="B6689" s="1832">
        <f>'Revenues 9-14'!K232</f>
        <v>0</v>
      </c>
      <c r="D6689" s="2" t="str">
        <f t="shared" si="103"/>
        <v>Error?</v>
      </c>
      <c r="E6689" s="2" t="s">
        <v>189</v>
      </c>
    </row>
    <row r="6690" spans="1:5" x14ac:dyDescent="0.2">
      <c r="A6690">
        <v>6629</v>
      </c>
      <c r="B6690" s="1832">
        <f>'Revenues 9-14'!C233</f>
        <v>0</v>
      </c>
      <c r="D6690" s="2" t="str">
        <f t="shared" si="103"/>
        <v>Error?</v>
      </c>
      <c r="E6690" s="2" t="s">
        <v>189</v>
      </c>
    </row>
    <row r="6691" spans="1:5" x14ac:dyDescent="0.2">
      <c r="A6691">
        <v>6630</v>
      </c>
      <c r="B6691" s="1832">
        <f>'Revenues 9-14'!D233</f>
        <v>0</v>
      </c>
      <c r="D6691" s="2" t="str">
        <f t="shared" si="103"/>
        <v>Error?</v>
      </c>
      <c r="E6691" s="2" t="s">
        <v>189</v>
      </c>
    </row>
    <row r="6692" spans="1:5" x14ac:dyDescent="0.2">
      <c r="A6692">
        <v>6631</v>
      </c>
      <c r="B6692" s="1832">
        <f>'Revenues 9-14'!F233</f>
        <v>0</v>
      </c>
      <c r="D6692" s="2" t="str">
        <f t="shared" si="103"/>
        <v>Error?</v>
      </c>
      <c r="E6692" s="2" t="s">
        <v>189</v>
      </c>
    </row>
    <row r="6693" spans="1:5" x14ac:dyDescent="0.2">
      <c r="A6693">
        <v>6632</v>
      </c>
      <c r="B6693" s="1832">
        <f>'Revenues 9-14'!G233</f>
        <v>0</v>
      </c>
      <c r="D6693" s="2" t="str">
        <f t="shared" si="103"/>
        <v>Error?</v>
      </c>
      <c r="E6693" s="2" t="s">
        <v>189</v>
      </c>
    </row>
    <row r="6694" spans="1:5" x14ac:dyDescent="0.2">
      <c r="A6694">
        <v>6633</v>
      </c>
      <c r="B6694" s="1832">
        <f>'Revenues 9-14'!C234</f>
        <v>0</v>
      </c>
      <c r="D6694" s="2" t="str">
        <f t="shared" si="103"/>
        <v>Error?</v>
      </c>
      <c r="E6694" s="2" t="s">
        <v>189</v>
      </c>
    </row>
    <row r="6695" spans="1:5" x14ac:dyDescent="0.2">
      <c r="A6695">
        <v>6634</v>
      </c>
      <c r="B6695" s="1832">
        <f>'Revenues 9-14'!D234</f>
        <v>0</v>
      </c>
      <c r="D6695" s="2" t="str">
        <f t="shared" si="103"/>
        <v>Error?</v>
      </c>
      <c r="E6695" s="2" t="s">
        <v>189</v>
      </c>
    </row>
    <row r="6696" spans="1:5" x14ac:dyDescent="0.2">
      <c r="A6696">
        <v>6635</v>
      </c>
      <c r="B6696" s="1832">
        <f>'Revenues 9-14'!C235</f>
        <v>0</v>
      </c>
      <c r="D6696" s="2" t="str">
        <f t="shared" si="103"/>
        <v>Error?</v>
      </c>
      <c r="E6696" s="2" t="s">
        <v>189</v>
      </c>
    </row>
    <row r="6697" spans="1:5" x14ac:dyDescent="0.2">
      <c r="A6697">
        <v>6636</v>
      </c>
      <c r="B6697" s="1832">
        <f>'Revenues 9-14'!D235</f>
        <v>0</v>
      </c>
      <c r="D6697" s="2" t="str">
        <f t="shared" si="103"/>
        <v>Error?</v>
      </c>
      <c r="E6697" s="2" t="s">
        <v>189</v>
      </c>
    </row>
    <row r="6698" spans="1:5" x14ac:dyDescent="0.2">
      <c r="A6698">
        <v>6637</v>
      </c>
      <c r="B6698" s="1832">
        <f>'Revenues 9-14'!E235</f>
        <v>0</v>
      </c>
      <c r="D6698" s="2" t="str">
        <f t="shared" si="103"/>
        <v>Error?</v>
      </c>
      <c r="E6698" s="2" t="s">
        <v>189</v>
      </c>
    </row>
    <row r="6699" spans="1:5" x14ac:dyDescent="0.2">
      <c r="A6699">
        <v>6638</v>
      </c>
      <c r="B6699" s="1832">
        <f>'Revenues 9-14'!F235</f>
        <v>0</v>
      </c>
      <c r="D6699" s="2" t="str">
        <f t="shared" si="103"/>
        <v>Error?</v>
      </c>
      <c r="E6699" s="2" t="s">
        <v>189</v>
      </c>
    </row>
    <row r="6700" spans="1:5" x14ac:dyDescent="0.2">
      <c r="A6700">
        <v>6639</v>
      </c>
      <c r="B6700" s="1832">
        <f>'Revenues 9-14'!G235</f>
        <v>0</v>
      </c>
      <c r="D6700" s="2" t="str">
        <f t="shared" si="103"/>
        <v>Error?</v>
      </c>
      <c r="E6700" s="2" t="s">
        <v>189</v>
      </c>
    </row>
    <row r="6701" spans="1:5" x14ac:dyDescent="0.2">
      <c r="A6701">
        <v>6640</v>
      </c>
      <c r="B6701" s="1832">
        <f>'Revenues 9-14'!H235</f>
        <v>0</v>
      </c>
      <c r="D6701" s="2" t="str">
        <f t="shared" si="103"/>
        <v>Error?</v>
      </c>
      <c r="E6701" s="2" t="s">
        <v>189</v>
      </c>
    </row>
    <row r="6702" spans="1:5" x14ac:dyDescent="0.2">
      <c r="A6702">
        <v>6641</v>
      </c>
      <c r="B6702" s="1832">
        <f>'Revenues 9-14'!J235</f>
        <v>0</v>
      </c>
      <c r="D6702" s="2" t="str">
        <f t="shared" si="103"/>
        <v>Error?</v>
      </c>
      <c r="E6702" s="2" t="s">
        <v>189</v>
      </c>
    </row>
    <row r="6703" spans="1:5" x14ac:dyDescent="0.2">
      <c r="A6703">
        <v>6642</v>
      </c>
      <c r="B6703" s="1832">
        <f>'Revenues 9-14'!K235</f>
        <v>0</v>
      </c>
      <c r="D6703" s="2" t="str">
        <f t="shared" si="103"/>
        <v>Error?</v>
      </c>
      <c r="E6703" s="2" t="s">
        <v>189</v>
      </c>
    </row>
    <row r="6704" spans="1:5" x14ac:dyDescent="0.2">
      <c r="A6704">
        <v>6643</v>
      </c>
      <c r="B6704" s="1832">
        <f>'Revenues 9-14'!C236</f>
        <v>0</v>
      </c>
      <c r="D6704" s="2" t="str">
        <f t="shared" si="103"/>
        <v>Error?</v>
      </c>
      <c r="E6704" s="2" t="s">
        <v>189</v>
      </c>
    </row>
    <row r="6705" spans="1:5" x14ac:dyDescent="0.2">
      <c r="A6705">
        <v>6644</v>
      </c>
      <c r="B6705" s="1832">
        <f>'Revenues 9-14'!D236</f>
        <v>0</v>
      </c>
      <c r="D6705" s="2" t="str">
        <f t="shared" si="103"/>
        <v>Error?</v>
      </c>
      <c r="E6705" s="2" t="s">
        <v>189</v>
      </c>
    </row>
    <row r="6706" spans="1:5" x14ac:dyDescent="0.2">
      <c r="A6706">
        <v>6645</v>
      </c>
      <c r="B6706" s="1832">
        <f>'Revenues 9-14'!E236</f>
        <v>0</v>
      </c>
      <c r="D6706" s="2" t="str">
        <f t="shared" si="103"/>
        <v>Error?</v>
      </c>
      <c r="E6706" s="2" t="s">
        <v>189</v>
      </c>
    </row>
    <row r="6707" spans="1:5" x14ac:dyDescent="0.2">
      <c r="A6707">
        <v>6646</v>
      </c>
      <c r="B6707" s="1832">
        <f>'Revenues 9-14'!F236</f>
        <v>0</v>
      </c>
      <c r="D6707" s="2" t="str">
        <f t="shared" si="103"/>
        <v>Error?</v>
      </c>
      <c r="E6707" s="2" t="s">
        <v>189</v>
      </c>
    </row>
    <row r="6708" spans="1:5" x14ac:dyDescent="0.2">
      <c r="A6708">
        <v>6647</v>
      </c>
      <c r="B6708" s="1832">
        <f>'Revenues 9-14'!G236</f>
        <v>0</v>
      </c>
      <c r="D6708" s="2" t="str">
        <f t="shared" si="103"/>
        <v>Error?</v>
      </c>
      <c r="E6708" s="2" t="s">
        <v>189</v>
      </c>
    </row>
    <row r="6709" spans="1:5" x14ac:dyDescent="0.2">
      <c r="A6709">
        <v>6648</v>
      </c>
      <c r="B6709" s="1832">
        <f>'Revenues 9-14'!H236</f>
        <v>0</v>
      </c>
      <c r="D6709" s="2" t="str">
        <f t="shared" si="103"/>
        <v>Error?</v>
      </c>
      <c r="E6709" s="2" t="s">
        <v>189</v>
      </c>
    </row>
    <row r="6710" spans="1:5" x14ac:dyDescent="0.2">
      <c r="A6710">
        <v>6649</v>
      </c>
      <c r="B6710" s="1832">
        <f>'Revenues 9-14'!J236</f>
        <v>0</v>
      </c>
      <c r="D6710" s="2" t="str">
        <f t="shared" si="103"/>
        <v>Error?</v>
      </c>
      <c r="E6710" s="2" t="s">
        <v>189</v>
      </c>
    </row>
    <row r="6711" spans="1:5" x14ac:dyDescent="0.2">
      <c r="A6711">
        <v>6650</v>
      </c>
      <c r="B6711" s="1832">
        <f>'Revenues 9-14'!K236</f>
        <v>0</v>
      </c>
      <c r="D6711" s="2" t="str">
        <f t="shared" si="103"/>
        <v>Error?</v>
      </c>
      <c r="E6711" s="2" t="s">
        <v>189</v>
      </c>
    </row>
    <row r="6712" spans="1:5" x14ac:dyDescent="0.2">
      <c r="A6712">
        <v>6651</v>
      </c>
      <c r="B6712" s="1832">
        <f>'Revenues 9-14'!C237</f>
        <v>0</v>
      </c>
      <c r="D6712" s="2" t="str">
        <f t="shared" si="103"/>
        <v>Error?</v>
      </c>
      <c r="E6712" s="2" t="s">
        <v>189</v>
      </c>
    </row>
    <row r="6713" spans="1:5" x14ac:dyDescent="0.2">
      <c r="A6713">
        <v>6652</v>
      </c>
      <c r="B6713" s="1832">
        <f>'Revenues 9-14'!D237</f>
        <v>0</v>
      </c>
      <c r="D6713" s="2" t="str">
        <f t="shared" si="103"/>
        <v>Error?</v>
      </c>
      <c r="E6713" s="2" t="s">
        <v>189</v>
      </c>
    </row>
    <row r="6714" spans="1:5" x14ac:dyDescent="0.2">
      <c r="A6714">
        <v>6653</v>
      </c>
      <c r="B6714" s="1832">
        <f>'Revenues 9-14'!E237</f>
        <v>0</v>
      </c>
      <c r="D6714" s="2" t="str">
        <f t="shared" si="103"/>
        <v>Error?</v>
      </c>
      <c r="E6714" s="2" t="s">
        <v>189</v>
      </c>
    </row>
    <row r="6715" spans="1:5" x14ac:dyDescent="0.2">
      <c r="A6715">
        <v>6654</v>
      </c>
      <c r="B6715" s="1832">
        <f>'Revenues 9-14'!F237</f>
        <v>0</v>
      </c>
      <c r="D6715" s="2" t="str">
        <f t="shared" si="103"/>
        <v>Error?</v>
      </c>
      <c r="E6715" s="2" t="s">
        <v>189</v>
      </c>
    </row>
    <row r="6716" spans="1:5" x14ac:dyDescent="0.2">
      <c r="A6716">
        <v>6655</v>
      </c>
      <c r="B6716" s="1832">
        <f>'Revenues 9-14'!G237</f>
        <v>0</v>
      </c>
      <c r="D6716" s="2" t="str">
        <f t="shared" si="103"/>
        <v>Error?</v>
      </c>
      <c r="E6716" s="2" t="s">
        <v>189</v>
      </c>
    </row>
    <row r="6717" spans="1:5" x14ac:dyDescent="0.2">
      <c r="A6717">
        <v>6656</v>
      </c>
      <c r="B6717" s="1832">
        <f>'Revenues 9-14'!H237</f>
        <v>0</v>
      </c>
      <c r="D6717" s="2" t="str">
        <f t="shared" si="103"/>
        <v>Error?</v>
      </c>
      <c r="E6717" s="2" t="s">
        <v>189</v>
      </c>
    </row>
    <row r="6718" spans="1:5" x14ac:dyDescent="0.2">
      <c r="A6718">
        <v>6657</v>
      </c>
      <c r="B6718" s="1832">
        <f>'Revenues 9-14'!J237</f>
        <v>0</v>
      </c>
      <c r="D6718" s="2" t="str">
        <f t="shared" si="103"/>
        <v>Error?</v>
      </c>
      <c r="E6718" s="2" t="s">
        <v>189</v>
      </c>
    </row>
    <row r="6719" spans="1:5" x14ac:dyDescent="0.2">
      <c r="A6719">
        <v>6658</v>
      </c>
      <c r="B6719" s="1832">
        <f>'Revenues 9-14'!K237</f>
        <v>0</v>
      </c>
      <c r="D6719" s="2" t="str">
        <f t="shared" ref="D6719:D6782" si="104">IF(ISBLANK(B6719),"OK",IF(A6719-B6719=0,"OK","Error?"))</f>
        <v>Error?</v>
      </c>
      <c r="E6719" s="2" t="s">
        <v>189</v>
      </c>
    </row>
    <row r="6720" spans="1:5" x14ac:dyDescent="0.2">
      <c r="A6720">
        <v>6659</v>
      </c>
      <c r="B6720" s="1832">
        <f>'Revenues 9-14'!C238</f>
        <v>0</v>
      </c>
      <c r="D6720" s="2" t="str">
        <f t="shared" si="104"/>
        <v>Error?</v>
      </c>
      <c r="E6720" s="2" t="s">
        <v>189</v>
      </c>
    </row>
    <row r="6721" spans="1:5" x14ac:dyDescent="0.2">
      <c r="A6721">
        <v>6660</v>
      </c>
      <c r="B6721" s="1832">
        <f>'Revenues 9-14'!D238</f>
        <v>0</v>
      </c>
      <c r="D6721" s="2" t="str">
        <f t="shared" si="104"/>
        <v>Error?</v>
      </c>
      <c r="E6721" s="2" t="s">
        <v>189</v>
      </c>
    </row>
    <row r="6722" spans="1:5" x14ac:dyDescent="0.2">
      <c r="A6722">
        <v>6661</v>
      </c>
      <c r="B6722" s="1832">
        <f>'Revenues 9-14'!E238</f>
        <v>0</v>
      </c>
      <c r="D6722" s="2" t="str">
        <f t="shared" si="104"/>
        <v>Error?</v>
      </c>
      <c r="E6722" s="2" t="s">
        <v>189</v>
      </c>
    </row>
    <row r="6723" spans="1:5" x14ac:dyDescent="0.2">
      <c r="A6723">
        <v>6662</v>
      </c>
      <c r="B6723" s="1832">
        <f>'Revenues 9-14'!F238</f>
        <v>0</v>
      </c>
      <c r="D6723" s="2" t="str">
        <f t="shared" si="104"/>
        <v>Error?</v>
      </c>
      <c r="E6723" s="2" t="s">
        <v>189</v>
      </c>
    </row>
    <row r="6724" spans="1:5" x14ac:dyDescent="0.2">
      <c r="A6724">
        <v>6663</v>
      </c>
      <c r="B6724" s="1832">
        <f>'Revenues 9-14'!G238</f>
        <v>0</v>
      </c>
      <c r="D6724" s="2" t="str">
        <f t="shared" si="104"/>
        <v>Error?</v>
      </c>
      <c r="E6724" s="2" t="s">
        <v>189</v>
      </c>
    </row>
    <row r="6725" spans="1:5" x14ac:dyDescent="0.2">
      <c r="A6725">
        <v>6664</v>
      </c>
      <c r="B6725" s="1832">
        <f>'Revenues 9-14'!H238</f>
        <v>0</v>
      </c>
      <c r="D6725" s="2" t="str">
        <f t="shared" si="104"/>
        <v>Error?</v>
      </c>
      <c r="E6725" s="2" t="s">
        <v>189</v>
      </c>
    </row>
    <row r="6726" spans="1:5" x14ac:dyDescent="0.2">
      <c r="A6726">
        <v>6665</v>
      </c>
      <c r="B6726" s="1832">
        <f>'Revenues 9-14'!J238</f>
        <v>0</v>
      </c>
      <c r="D6726" s="2" t="str">
        <f t="shared" si="104"/>
        <v>Error?</v>
      </c>
      <c r="E6726" s="2" t="s">
        <v>189</v>
      </c>
    </row>
    <row r="6727" spans="1:5" x14ac:dyDescent="0.2">
      <c r="A6727" s="8">
        <v>6666</v>
      </c>
      <c r="B6727" s="1832">
        <f>'Expenditures 15-22'!C7</f>
        <v>78511</v>
      </c>
      <c r="D6727" s="2" t="str">
        <f t="shared" si="104"/>
        <v>Error?</v>
      </c>
      <c r="E6727" s="2" t="s">
        <v>190</v>
      </c>
    </row>
    <row r="6728" spans="1:5" x14ac:dyDescent="0.2">
      <c r="A6728">
        <v>6667</v>
      </c>
      <c r="B6728" s="1832">
        <f>'Revenues 9-14'!K238</f>
        <v>0</v>
      </c>
      <c r="D6728" s="2" t="str">
        <f t="shared" si="104"/>
        <v>Error?</v>
      </c>
      <c r="E6728" s="2" t="s">
        <v>189</v>
      </c>
    </row>
    <row r="6729" spans="1:5" x14ac:dyDescent="0.2">
      <c r="A6729">
        <v>6668</v>
      </c>
      <c r="B6729" s="1832">
        <f>'Revenues 9-14'!C239</f>
        <v>0</v>
      </c>
      <c r="D6729" s="2" t="str">
        <f t="shared" si="104"/>
        <v>Error?</v>
      </c>
      <c r="E6729" s="2" t="s">
        <v>189</v>
      </c>
    </row>
    <row r="6730" spans="1:5" x14ac:dyDescent="0.2">
      <c r="A6730">
        <v>6669</v>
      </c>
      <c r="B6730" s="1832">
        <f>'Revenues 9-14'!D239</f>
        <v>0</v>
      </c>
      <c r="D6730" s="2" t="str">
        <f t="shared" si="104"/>
        <v>Error?</v>
      </c>
      <c r="E6730" s="2" t="s">
        <v>189</v>
      </c>
    </row>
    <row r="6731" spans="1:5" x14ac:dyDescent="0.2">
      <c r="A6731">
        <v>6670</v>
      </c>
      <c r="B6731" s="1832">
        <f>'Revenues 9-14'!E239</f>
        <v>0</v>
      </c>
      <c r="D6731" s="2" t="str">
        <f t="shared" si="104"/>
        <v>Error?</v>
      </c>
      <c r="E6731" s="2" t="s">
        <v>189</v>
      </c>
    </row>
    <row r="6732" spans="1:5" x14ac:dyDescent="0.2">
      <c r="A6732">
        <v>6671</v>
      </c>
      <c r="B6732" s="1832">
        <f>'Revenues 9-14'!F239</f>
        <v>0</v>
      </c>
      <c r="D6732" s="2" t="str">
        <f t="shared" si="104"/>
        <v>Error?</v>
      </c>
      <c r="E6732" s="2" t="s">
        <v>189</v>
      </c>
    </row>
    <row r="6733" spans="1:5" x14ac:dyDescent="0.2">
      <c r="A6733">
        <v>6672</v>
      </c>
      <c r="B6733" s="1832">
        <f>'Revenues 9-14'!G239</f>
        <v>0</v>
      </c>
      <c r="D6733" s="2" t="str">
        <f t="shared" si="104"/>
        <v>Error?</v>
      </c>
      <c r="E6733" s="2" t="s">
        <v>189</v>
      </c>
    </row>
    <row r="6734" spans="1:5" x14ac:dyDescent="0.2">
      <c r="A6734">
        <v>6673</v>
      </c>
      <c r="B6734" s="1832">
        <f>'Revenues 9-14'!H239</f>
        <v>0</v>
      </c>
      <c r="D6734" s="2" t="str">
        <f t="shared" si="104"/>
        <v>Error?</v>
      </c>
      <c r="E6734" s="2" t="s">
        <v>189</v>
      </c>
    </row>
    <row r="6735" spans="1:5" x14ac:dyDescent="0.2">
      <c r="A6735">
        <v>6674</v>
      </c>
      <c r="B6735" s="1832">
        <f>'Revenues 9-14'!J239</f>
        <v>0</v>
      </c>
      <c r="D6735" s="2" t="str">
        <f t="shared" si="104"/>
        <v>Error?</v>
      </c>
      <c r="E6735" s="2" t="s">
        <v>189</v>
      </c>
    </row>
    <row r="6736" spans="1:5" x14ac:dyDescent="0.2">
      <c r="A6736">
        <v>6675</v>
      </c>
      <c r="B6736" s="1832">
        <f>'Revenues 9-14'!K239</f>
        <v>0</v>
      </c>
      <c r="D6736" s="2" t="str">
        <f t="shared" si="104"/>
        <v>Error?</v>
      </c>
      <c r="E6736" s="2" t="s">
        <v>189</v>
      </c>
    </row>
    <row r="6737" spans="1:5" x14ac:dyDescent="0.2">
      <c r="A6737">
        <v>6676</v>
      </c>
      <c r="B6737" s="1832">
        <f>'Revenues 9-14'!C240</f>
        <v>0</v>
      </c>
      <c r="D6737" s="2" t="str">
        <f t="shared" si="104"/>
        <v>Error?</v>
      </c>
      <c r="E6737" s="2" t="s">
        <v>189</v>
      </c>
    </row>
    <row r="6738" spans="1:5" x14ac:dyDescent="0.2">
      <c r="A6738">
        <v>6677</v>
      </c>
      <c r="B6738" s="1832">
        <f>'Revenues 9-14'!D240</f>
        <v>0</v>
      </c>
      <c r="D6738" s="2" t="str">
        <f t="shared" si="104"/>
        <v>Error?</v>
      </c>
      <c r="E6738" s="2" t="s">
        <v>189</v>
      </c>
    </row>
    <row r="6739" spans="1:5" x14ac:dyDescent="0.2">
      <c r="A6739">
        <v>6678</v>
      </c>
      <c r="B6739" s="1832">
        <f>'Revenues 9-14'!E240</f>
        <v>0</v>
      </c>
      <c r="D6739" s="2" t="str">
        <f t="shared" si="104"/>
        <v>Error?</v>
      </c>
      <c r="E6739" s="2" t="s">
        <v>189</v>
      </c>
    </row>
    <row r="6740" spans="1:5" x14ac:dyDescent="0.2">
      <c r="A6740">
        <v>6679</v>
      </c>
      <c r="B6740" s="1832">
        <f>'Revenues 9-14'!F240</f>
        <v>0</v>
      </c>
      <c r="D6740" s="2" t="str">
        <f t="shared" si="104"/>
        <v>Error?</v>
      </c>
      <c r="E6740" s="2" t="s">
        <v>189</v>
      </c>
    </row>
    <row r="6741" spans="1:5" x14ac:dyDescent="0.2">
      <c r="A6741">
        <v>6680</v>
      </c>
      <c r="B6741" s="1832">
        <f>'Revenues 9-14'!G240</f>
        <v>0</v>
      </c>
      <c r="D6741" s="2" t="str">
        <f t="shared" si="104"/>
        <v>Error?</v>
      </c>
      <c r="E6741" s="2" t="s">
        <v>189</v>
      </c>
    </row>
    <row r="6742" spans="1:5" x14ac:dyDescent="0.2">
      <c r="A6742">
        <v>6681</v>
      </c>
      <c r="B6742" s="1832">
        <f>'Revenues 9-14'!H240</f>
        <v>0</v>
      </c>
      <c r="D6742" s="2" t="str">
        <f t="shared" si="104"/>
        <v>Error?</v>
      </c>
      <c r="E6742" s="2" t="s">
        <v>189</v>
      </c>
    </row>
    <row r="6743" spans="1:5" x14ac:dyDescent="0.2">
      <c r="A6743">
        <v>6682</v>
      </c>
      <c r="B6743" s="1832">
        <f>'Revenues 9-14'!J240</f>
        <v>0</v>
      </c>
      <c r="D6743" s="2" t="str">
        <f t="shared" si="104"/>
        <v>Error?</v>
      </c>
      <c r="E6743" s="2" t="s">
        <v>189</v>
      </c>
    </row>
    <row r="6744" spans="1:5" x14ac:dyDescent="0.2">
      <c r="A6744">
        <v>6683</v>
      </c>
      <c r="B6744" s="1832">
        <f>'Revenues 9-14'!K240</f>
        <v>0</v>
      </c>
      <c r="D6744" s="2" t="str">
        <f t="shared" si="104"/>
        <v>Error?</v>
      </c>
      <c r="E6744" s="2" t="s">
        <v>189</v>
      </c>
    </row>
    <row r="6745" spans="1:5" x14ac:dyDescent="0.2">
      <c r="A6745">
        <v>6684</v>
      </c>
      <c r="B6745" s="1832">
        <f>'Revenues 9-14'!C241</f>
        <v>0</v>
      </c>
      <c r="D6745" s="2" t="str">
        <f t="shared" si="104"/>
        <v>Error?</v>
      </c>
      <c r="E6745" s="2" t="s">
        <v>189</v>
      </c>
    </row>
    <row r="6746" spans="1:5" x14ac:dyDescent="0.2">
      <c r="A6746">
        <v>6685</v>
      </c>
      <c r="B6746" s="1832">
        <f>'Revenues 9-14'!D241</f>
        <v>0</v>
      </c>
      <c r="D6746" s="2" t="str">
        <f t="shared" si="104"/>
        <v>Error?</v>
      </c>
      <c r="E6746" s="2" t="s">
        <v>189</v>
      </c>
    </row>
    <row r="6747" spans="1:5" x14ac:dyDescent="0.2">
      <c r="A6747">
        <v>6686</v>
      </c>
      <c r="B6747" s="1832">
        <f>'Revenues 9-14'!E241</f>
        <v>0</v>
      </c>
      <c r="D6747" s="2" t="str">
        <f t="shared" si="104"/>
        <v>Error?</v>
      </c>
      <c r="E6747" s="2" t="s">
        <v>189</v>
      </c>
    </row>
    <row r="6748" spans="1:5" x14ac:dyDescent="0.2">
      <c r="A6748">
        <v>6687</v>
      </c>
      <c r="B6748" s="1832">
        <f>'Revenues 9-14'!F241</f>
        <v>0</v>
      </c>
      <c r="D6748" s="2" t="str">
        <f t="shared" si="104"/>
        <v>Error?</v>
      </c>
      <c r="E6748" s="2" t="s">
        <v>189</v>
      </c>
    </row>
    <row r="6749" spans="1:5" x14ac:dyDescent="0.2">
      <c r="A6749">
        <v>6688</v>
      </c>
      <c r="B6749" s="1832">
        <f>'Revenues 9-14'!G241</f>
        <v>0</v>
      </c>
      <c r="D6749" s="2" t="str">
        <f t="shared" si="104"/>
        <v>Error?</v>
      </c>
      <c r="E6749" s="2" t="s">
        <v>189</v>
      </c>
    </row>
    <row r="6750" spans="1:5" x14ac:dyDescent="0.2">
      <c r="A6750">
        <v>6689</v>
      </c>
      <c r="B6750" s="1832">
        <f>'Revenues 9-14'!H241</f>
        <v>0</v>
      </c>
      <c r="D6750" s="2" t="str">
        <f t="shared" si="104"/>
        <v>Error?</v>
      </c>
      <c r="E6750" s="2" t="s">
        <v>189</v>
      </c>
    </row>
    <row r="6751" spans="1:5" x14ac:dyDescent="0.2">
      <c r="A6751">
        <v>6690</v>
      </c>
      <c r="B6751" s="1832">
        <f>'Revenues 9-14'!J241</f>
        <v>0</v>
      </c>
      <c r="D6751" s="2" t="str">
        <f t="shared" si="104"/>
        <v>Error?</v>
      </c>
      <c r="E6751" s="2" t="s">
        <v>189</v>
      </c>
    </row>
    <row r="6752" spans="1:5" x14ac:dyDescent="0.2">
      <c r="A6752">
        <v>6691</v>
      </c>
      <c r="B6752" s="1832">
        <f>'Revenues 9-14'!K241</f>
        <v>0</v>
      </c>
      <c r="D6752" s="2" t="str">
        <f t="shared" si="104"/>
        <v>Error?</v>
      </c>
      <c r="E6752" s="2" t="s">
        <v>189</v>
      </c>
    </row>
    <row r="6753" spans="1:5" x14ac:dyDescent="0.2">
      <c r="A6753">
        <v>6692</v>
      </c>
      <c r="B6753" s="1832">
        <f>'Revenues 9-14'!C242</f>
        <v>0</v>
      </c>
      <c r="D6753" s="2" t="str">
        <f t="shared" si="104"/>
        <v>Error?</v>
      </c>
      <c r="E6753" s="2" t="s">
        <v>189</v>
      </c>
    </row>
    <row r="6754" spans="1:5" x14ac:dyDescent="0.2">
      <c r="A6754">
        <v>6693</v>
      </c>
      <c r="B6754" s="1832">
        <f>'Revenues 9-14'!D242</f>
        <v>0</v>
      </c>
      <c r="D6754" s="2" t="str">
        <f t="shared" si="104"/>
        <v>Error?</v>
      </c>
      <c r="E6754" s="2" t="s">
        <v>189</v>
      </c>
    </row>
    <row r="6755" spans="1:5" x14ac:dyDescent="0.2">
      <c r="A6755">
        <v>6694</v>
      </c>
      <c r="B6755" s="1832">
        <f>'Revenues 9-14'!E242</f>
        <v>0</v>
      </c>
      <c r="D6755" s="2" t="str">
        <f t="shared" si="104"/>
        <v>Error?</v>
      </c>
      <c r="E6755" s="2" t="s">
        <v>189</v>
      </c>
    </row>
    <row r="6756" spans="1:5" x14ac:dyDescent="0.2">
      <c r="A6756">
        <v>6695</v>
      </c>
      <c r="B6756" s="1832">
        <f>'Revenues 9-14'!F242</f>
        <v>0</v>
      </c>
      <c r="D6756" s="2" t="str">
        <f t="shared" si="104"/>
        <v>Error?</v>
      </c>
      <c r="E6756" s="2" t="s">
        <v>189</v>
      </c>
    </row>
    <row r="6757" spans="1:5" x14ac:dyDescent="0.2">
      <c r="A6757">
        <v>6696</v>
      </c>
      <c r="B6757" s="1832">
        <f>'Revenues 9-14'!G242</f>
        <v>0</v>
      </c>
      <c r="D6757" s="2" t="str">
        <f t="shared" si="104"/>
        <v>Error?</v>
      </c>
      <c r="E6757" s="2" t="s">
        <v>189</v>
      </c>
    </row>
    <row r="6758" spans="1:5" x14ac:dyDescent="0.2">
      <c r="A6758">
        <v>6697</v>
      </c>
      <c r="B6758" s="1832">
        <f>'Revenues 9-14'!H242</f>
        <v>0</v>
      </c>
      <c r="D6758" s="2" t="str">
        <f t="shared" si="104"/>
        <v>Error?</v>
      </c>
      <c r="E6758" s="2" t="s">
        <v>189</v>
      </c>
    </row>
    <row r="6759" spans="1:5" x14ac:dyDescent="0.2">
      <c r="A6759">
        <v>6698</v>
      </c>
      <c r="B6759" s="1832">
        <f>'Revenues 9-14'!J242</f>
        <v>0</v>
      </c>
      <c r="D6759" s="2" t="str">
        <f t="shared" si="104"/>
        <v>Error?</v>
      </c>
      <c r="E6759" s="2" t="s">
        <v>189</v>
      </c>
    </row>
    <row r="6760" spans="1:5" x14ac:dyDescent="0.2">
      <c r="A6760">
        <v>6699</v>
      </c>
      <c r="B6760" s="1832">
        <f>'Revenues 9-14'!K242</f>
        <v>0</v>
      </c>
      <c r="D6760" s="2" t="str">
        <f t="shared" si="104"/>
        <v>Error?</v>
      </c>
      <c r="E6760" s="2" t="s">
        <v>189</v>
      </c>
    </row>
    <row r="6761" spans="1:5" x14ac:dyDescent="0.2">
      <c r="A6761">
        <v>6700</v>
      </c>
      <c r="B6761" s="1832">
        <f>'Revenues 9-14'!C243</f>
        <v>0</v>
      </c>
      <c r="D6761" s="2" t="str">
        <f t="shared" si="104"/>
        <v>Error?</v>
      </c>
      <c r="E6761" s="2" t="s">
        <v>189</v>
      </c>
    </row>
    <row r="6762" spans="1:5" x14ac:dyDescent="0.2">
      <c r="A6762">
        <v>6701</v>
      </c>
      <c r="B6762" s="1832">
        <f>'Revenues 9-14'!D243</f>
        <v>0</v>
      </c>
      <c r="D6762" s="2" t="str">
        <f t="shared" si="104"/>
        <v>Error?</v>
      </c>
      <c r="E6762" s="2" t="s">
        <v>189</v>
      </c>
    </row>
    <row r="6763" spans="1:5" x14ac:dyDescent="0.2">
      <c r="A6763">
        <v>6702</v>
      </c>
      <c r="B6763" s="1832">
        <f>'Revenues 9-14'!E243</f>
        <v>0</v>
      </c>
      <c r="D6763" s="2" t="str">
        <f t="shared" si="104"/>
        <v>Error?</v>
      </c>
      <c r="E6763" s="2" t="s">
        <v>189</v>
      </c>
    </row>
    <row r="6764" spans="1:5" x14ac:dyDescent="0.2">
      <c r="A6764">
        <v>6703</v>
      </c>
      <c r="B6764" s="1832">
        <f>'Revenues 9-14'!F243</f>
        <v>0</v>
      </c>
      <c r="D6764" s="2" t="str">
        <f t="shared" si="104"/>
        <v>Error?</v>
      </c>
      <c r="E6764" s="2" t="s">
        <v>189</v>
      </c>
    </row>
    <row r="6765" spans="1:5" x14ac:dyDescent="0.2">
      <c r="A6765">
        <v>6704</v>
      </c>
      <c r="B6765" s="1832">
        <f>'Revenues 9-14'!G243</f>
        <v>0</v>
      </c>
      <c r="D6765" s="2" t="str">
        <f t="shared" si="104"/>
        <v>Error?</v>
      </c>
      <c r="E6765" s="2" t="s">
        <v>189</v>
      </c>
    </row>
    <row r="6766" spans="1:5" x14ac:dyDescent="0.2">
      <c r="A6766">
        <v>6705</v>
      </c>
      <c r="B6766" s="1832">
        <f>'Revenues 9-14'!H243</f>
        <v>0</v>
      </c>
      <c r="D6766" s="2" t="str">
        <f t="shared" si="104"/>
        <v>Error?</v>
      </c>
      <c r="E6766" s="2" t="s">
        <v>189</v>
      </c>
    </row>
    <row r="6767" spans="1:5" x14ac:dyDescent="0.2">
      <c r="A6767">
        <v>6706</v>
      </c>
      <c r="B6767" s="1832">
        <f>'Revenues 9-14'!J243</f>
        <v>0</v>
      </c>
      <c r="D6767" s="2" t="str">
        <f t="shared" si="104"/>
        <v>Error?</v>
      </c>
      <c r="E6767" s="2" t="s">
        <v>189</v>
      </c>
    </row>
    <row r="6768" spans="1:5" x14ac:dyDescent="0.2">
      <c r="A6768">
        <v>6707</v>
      </c>
      <c r="B6768" s="1832">
        <f>'Revenues 9-14'!K243</f>
        <v>0</v>
      </c>
      <c r="D6768" s="2" t="str">
        <f t="shared" si="104"/>
        <v>Error?</v>
      </c>
      <c r="E6768" s="2" t="s">
        <v>189</v>
      </c>
    </row>
    <row r="6769" spans="1:5" x14ac:dyDescent="0.2">
      <c r="A6769">
        <v>6708</v>
      </c>
      <c r="B6769" s="1832">
        <f>'Revenues 9-14'!C244</f>
        <v>0</v>
      </c>
      <c r="D6769" s="2" t="str">
        <f t="shared" si="104"/>
        <v>Error?</v>
      </c>
      <c r="E6769" s="2" t="s">
        <v>189</v>
      </c>
    </row>
    <row r="6770" spans="1:5" x14ac:dyDescent="0.2">
      <c r="A6770">
        <v>6709</v>
      </c>
      <c r="B6770" s="1832">
        <f>'Revenues 9-14'!D244</f>
        <v>0</v>
      </c>
      <c r="D6770" s="2" t="str">
        <f t="shared" si="104"/>
        <v>Error?</v>
      </c>
      <c r="E6770" s="2" t="s">
        <v>189</v>
      </c>
    </row>
    <row r="6771" spans="1:5" x14ac:dyDescent="0.2">
      <c r="A6771">
        <v>6710</v>
      </c>
      <c r="B6771" s="1832">
        <f>'Revenues 9-14'!E244</f>
        <v>0</v>
      </c>
      <c r="D6771" s="2" t="str">
        <f t="shared" si="104"/>
        <v>Error?</v>
      </c>
      <c r="E6771" s="2" t="s">
        <v>189</v>
      </c>
    </row>
    <row r="6772" spans="1:5" x14ac:dyDescent="0.2">
      <c r="A6772">
        <v>6711</v>
      </c>
      <c r="B6772" s="1832">
        <f>'Revenues 9-14'!F244</f>
        <v>0</v>
      </c>
      <c r="D6772" s="2" t="str">
        <f t="shared" si="104"/>
        <v>Error?</v>
      </c>
      <c r="E6772" s="2" t="s">
        <v>189</v>
      </c>
    </row>
    <row r="6773" spans="1:5" x14ac:dyDescent="0.2">
      <c r="A6773">
        <v>6712</v>
      </c>
      <c r="B6773" s="1832">
        <f>'Revenues 9-14'!G244</f>
        <v>0</v>
      </c>
      <c r="D6773" s="2" t="str">
        <f t="shared" si="104"/>
        <v>Error?</v>
      </c>
      <c r="E6773" s="2" t="s">
        <v>189</v>
      </c>
    </row>
    <row r="6774" spans="1:5" x14ac:dyDescent="0.2">
      <c r="A6774">
        <v>6713</v>
      </c>
      <c r="B6774" s="1832">
        <f>'Revenues 9-14'!H244</f>
        <v>0</v>
      </c>
      <c r="D6774" s="2" t="str">
        <f t="shared" si="104"/>
        <v>Error?</v>
      </c>
      <c r="E6774" s="2" t="s">
        <v>189</v>
      </c>
    </row>
    <row r="6775" spans="1:5" x14ac:dyDescent="0.2">
      <c r="A6775">
        <v>6714</v>
      </c>
      <c r="B6775" s="1832">
        <f>'Revenues 9-14'!J244</f>
        <v>0</v>
      </c>
      <c r="D6775" s="2" t="str">
        <f t="shared" si="104"/>
        <v>Error?</v>
      </c>
      <c r="E6775" s="2" t="s">
        <v>189</v>
      </c>
    </row>
    <row r="6776" spans="1:5" x14ac:dyDescent="0.2">
      <c r="A6776">
        <v>6715</v>
      </c>
      <c r="B6776" s="1832">
        <f>'Revenues 9-14'!K244</f>
        <v>0</v>
      </c>
      <c r="D6776" s="2" t="str">
        <f t="shared" si="104"/>
        <v>Error?</v>
      </c>
      <c r="E6776" s="2" t="s">
        <v>189</v>
      </c>
    </row>
    <row r="6777" spans="1:5" x14ac:dyDescent="0.2">
      <c r="A6777">
        <v>6716</v>
      </c>
      <c r="B6777" s="1832">
        <f>'Revenues 9-14'!C245</f>
        <v>0</v>
      </c>
      <c r="D6777" s="2" t="str">
        <f t="shared" si="104"/>
        <v>Error?</v>
      </c>
      <c r="E6777" s="2" t="s">
        <v>189</v>
      </c>
    </row>
    <row r="6778" spans="1:5" x14ac:dyDescent="0.2">
      <c r="A6778">
        <v>6717</v>
      </c>
      <c r="B6778" s="1832">
        <f>'Revenues 9-14'!D245</f>
        <v>0</v>
      </c>
      <c r="D6778" s="2" t="str">
        <f t="shared" si="104"/>
        <v>Error?</v>
      </c>
      <c r="E6778" s="2" t="s">
        <v>189</v>
      </c>
    </row>
    <row r="6779" spans="1:5" x14ac:dyDescent="0.2">
      <c r="A6779">
        <v>6718</v>
      </c>
      <c r="B6779" s="1832">
        <f>'Revenues 9-14'!E245</f>
        <v>0</v>
      </c>
      <c r="D6779" s="2" t="str">
        <f t="shared" si="104"/>
        <v>Error?</v>
      </c>
      <c r="E6779" s="2" t="s">
        <v>189</v>
      </c>
    </row>
    <row r="6780" spans="1:5" x14ac:dyDescent="0.2">
      <c r="A6780">
        <v>6719</v>
      </c>
      <c r="B6780" s="1832">
        <f>'Revenues 9-14'!F245</f>
        <v>0</v>
      </c>
      <c r="D6780" s="2" t="str">
        <f t="shared" si="104"/>
        <v>Error?</v>
      </c>
      <c r="E6780" s="2" t="s">
        <v>189</v>
      </c>
    </row>
    <row r="6781" spans="1:5" x14ac:dyDescent="0.2">
      <c r="A6781">
        <v>6720</v>
      </c>
      <c r="B6781" s="1832">
        <f>'Revenues 9-14'!G245</f>
        <v>0</v>
      </c>
      <c r="D6781" s="2" t="str">
        <f t="shared" si="104"/>
        <v>Error?</v>
      </c>
      <c r="E6781" s="2" t="s">
        <v>189</v>
      </c>
    </row>
    <row r="6782" spans="1:5" x14ac:dyDescent="0.2">
      <c r="A6782">
        <v>6721</v>
      </c>
      <c r="B6782" s="1832">
        <f>'Revenues 9-14'!H245</f>
        <v>0</v>
      </c>
      <c r="D6782" s="2" t="str">
        <f t="shared" si="104"/>
        <v>Error?</v>
      </c>
      <c r="E6782" s="2" t="s">
        <v>189</v>
      </c>
    </row>
    <row r="6783" spans="1:5" x14ac:dyDescent="0.2">
      <c r="A6783">
        <v>6722</v>
      </c>
      <c r="B6783" s="1832">
        <f>'Revenues 9-14'!J245</f>
        <v>0</v>
      </c>
      <c r="D6783" s="2" t="str">
        <f t="shared" ref="D6783:D6846" si="105">IF(ISBLANK(B6783),"OK",IF(A6783-B6783=0,"OK","Error?"))</f>
        <v>Error?</v>
      </c>
      <c r="E6783" s="2" t="s">
        <v>189</v>
      </c>
    </row>
    <row r="6784" spans="1:5" x14ac:dyDescent="0.2">
      <c r="A6784">
        <v>6723</v>
      </c>
      <c r="B6784" s="1832">
        <f>'Revenues 9-14'!K245</f>
        <v>0</v>
      </c>
      <c r="D6784" s="2" t="str">
        <f t="shared" si="105"/>
        <v>Error?</v>
      </c>
      <c r="E6784" s="2" t="s">
        <v>189</v>
      </c>
    </row>
    <row r="6785" spans="1:5" x14ac:dyDescent="0.2">
      <c r="A6785">
        <v>6724</v>
      </c>
      <c r="B6785" s="1832">
        <f>'Revenues 9-14'!C246</f>
        <v>0</v>
      </c>
      <c r="D6785" s="2" t="str">
        <f t="shared" si="105"/>
        <v>Error?</v>
      </c>
      <c r="E6785" s="2" t="s">
        <v>189</v>
      </c>
    </row>
    <row r="6786" spans="1:5" x14ac:dyDescent="0.2">
      <c r="A6786">
        <v>6725</v>
      </c>
      <c r="B6786" s="1832">
        <f>'Revenues 9-14'!D246</f>
        <v>0</v>
      </c>
      <c r="D6786" s="2" t="str">
        <f t="shared" si="105"/>
        <v>Error?</v>
      </c>
      <c r="E6786" s="2" t="s">
        <v>189</v>
      </c>
    </row>
    <row r="6787" spans="1:5" x14ac:dyDescent="0.2">
      <c r="A6787">
        <v>6726</v>
      </c>
      <c r="B6787" s="1832">
        <f>'Revenues 9-14'!E246</f>
        <v>0</v>
      </c>
      <c r="D6787" s="2" t="str">
        <f t="shared" si="105"/>
        <v>Error?</v>
      </c>
      <c r="E6787" s="2" t="s">
        <v>189</v>
      </c>
    </row>
    <row r="6788" spans="1:5" x14ac:dyDescent="0.2">
      <c r="A6788">
        <v>6727</v>
      </c>
      <c r="B6788" s="1832">
        <f>'Revenues 9-14'!F246</f>
        <v>0</v>
      </c>
      <c r="D6788" s="2" t="str">
        <f t="shared" si="105"/>
        <v>Error?</v>
      </c>
      <c r="E6788" s="2" t="s">
        <v>189</v>
      </c>
    </row>
    <row r="6789" spans="1:5" x14ac:dyDescent="0.2">
      <c r="A6789">
        <v>6728</v>
      </c>
      <c r="B6789" s="1832">
        <f>'Revenues 9-14'!G246</f>
        <v>0</v>
      </c>
      <c r="D6789" s="2" t="str">
        <f t="shared" si="105"/>
        <v>Error?</v>
      </c>
      <c r="E6789" s="2" t="s">
        <v>189</v>
      </c>
    </row>
    <row r="6790" spans="1:5" x14ac:dyDescent="0.2">
      <c r="A6790">
        <v>6729</v>
      </c>
      <c r="B6790" s="1832">
        <f>'Revenues 9-14'!H246</f>
        <v>0</v>
      </c>
      <c r="D6790" s="2" t="str">
        <f t="shared" si="105"/>
        <v>Error?</v>
      </c>
      <c r="E6790" s="2" t="s">
        <v>189</v>
      </c>
    </row>
    <row r="6791" spans="1:5" x14ac:dyDescent="0.2">
      <c r="A6791">
        <v>6730</v>
      </c>
      <c r="B6791" s="1832">
        <f>'Revenues 9-14'!J246</f>
        <v>0</v>
      </c>
      <c r="D6791" s="2" t="str">
        <f t="shared" si="105"/>
        <v>Error?</v>
      </c>
      <c r="E6791" s="2" t="s">
        <v>189</v>
      </c>
    </row>
    <row r="6792" spans="1:5" x14ac:dyDescent="0.2">
      <c r="A6792">
        <v>6731</v>
      </c>
      <c r="B6792" s="1832">
        <f>'Revenues 9-14'!K246</f>
        <v>0</v>
      </c>
      <c r="D6792" s="2" t="str">
        <f t="shared" si="105"/>
        <v>Error?</v>
      </c>
      <c r="E6792" s="2" t="s">
        <v>189</v>
      </c>
    </row>
    <row r="6793" spans="1:5" x14ac:dyDescent="0.2">
      <c r="A6793">
        <v>6732</v>
      </c>
      <c r="B6793" s="1832">
        <f>'Revenues 9-14'!C247</f>
        <v>0</v>
      </c>
      <c r="D6793" s="2" t="str">
        <f t="shared" si="105"/>
        <v>Error?</v>
      </c>
      <c r="E6793" s="2" t="s">
        <v>189</v>
      </c>
    </row>
    <row r="6794" spans="1:5" x14ac:dyDescent="0.2">
      <c r="A6794">
        <v>6733</v>
      </c>
      <c r="B6794" s="1832">
        <f>'Revenues 9-14'!D247</f>
        <v>0</v>
      </c>
      <c r="D6794" s="2" t="str">
        <f t="shared" si="105"/>
        <v>Error?</v>
      </c>
      <c r="E6794" s="2" t="s">
        <v>189</v>
      </c>
    </row>
    <row r="6795" spans="1:5" x14ac:dyDescent="0.2">
      <c r="A6795">
        <v>6734</v>
      </c>
      <c r="B6795" s="1832">
        <f>'Revenues 9-14'!E247</f>
        <v>0</v>
      </c>
      <c r="D6795" s="2" t="str">
        <f t="shared" si="105"/>
        <v>Error?</v>
      </c>
      <c r="E6795" s="2" t="s">
        <v>189</v>
      </c>
    </row>
    <row r="6796" spans="1:5" x14ac:dyDescent="0.2">
      <c r="A6796">
        <v>6735</v>
      </c>
      <c r="B6796" s="1832">
        <f>'Revenues 9-14'!F247</f>
        <v>0</v>
      </c>
      <c r="D6796" s="2" t="str">
        <f t="shared" si="105"/>
        <v>Error?</v>
      </c>
      <c r="E6796" s="2" t="s">
        <v>189</v>
      </c>
    </row>
    <row r="6797" spans="1:5" x14ac:dyDescent="0.2">
      <c r="A6797">
        <v>6736</v>
      </c>
      <c r="B6797" s="1832">
        <f>'Revenues 9-14'!G247</f>
        <v>0</v>
      </c>
      <c r="D6797" s="2" t="str">
        <f t="shared" si="105"/>
        <v>Error?</v>
      </c>
      <c r="E6797" s="2" t="s">
        <v>189</v>
      </c>
    </row>
    <row r="6798" spans="1:5" x14ac:dyDescent="0.2">
      <c r="A6798">
        <v>6737</v>
      </c>
      <c r="B6798" s="1832">
        <f>'Revenues 9-14'!H247</f>
        <v>0</v>
      </c>
      <c r="D6798" s="2" t="str">
        <f t="shared" si="105"/>
        <v>Error?</v>
      </c>
      <c r="E6798" s="2" t="s">
        <v>189</v>
      </c>
    </row>
    <row r="6799" spans="1:5" x14ac:dyDescent="0.2">
      <c r="A6799">
        <v>6738</v>
      </c>
      <c r="B6799" s="1832">
        <f>'Revenues 9-14'!J247</f>
        <v>0</v>
      </c>
      <c r="D6799" s="2" t="str">
        <f t="shared" si="105"/>
        <v>Error?</v>
      </c>
      <c r="E6799" s="2" t="s">
        <v>189</v>
      </c>
    </row>
    <row r="6800" spans="1:5" x14ac:dyDescent="0.2">
      <c r="A6800">
        <v>6739</v>
      </c>
      <c r="B6800" s="1832">
        <f>'Revenues 9-14'!K247</f>
        <v>0</v>
      </c>
      <c r="D6800" s="2" t="str">
        <f t="shared" si="105"/>
        <v>Error?</v>
      </c>
      <c r="E6800" s="2" t="s">
        <v>189</v>
      </c>
    </row>
    <row r="6801" spans="1:5" x14ac:dyDescent="0.2">
      <c r="A6801">
        <v>6740</v>
      </c>
      <c r="B6801" s="1832">
        <f>'Revenues 9-14'!C248</f>
        <v>0</v>
      </c>
      <c r="D6801" s="2" t="str">
        <f t="shared" si="105"/>
        <v>Error?</v>
      </c>
      <c r="E6801" s="2" t="s">
        <v>189</v>
      </c>
    </row>
    <row r="6802" spans="1:5" x14ac:dyDescent="0.2">
      <c r="A6802">
        <v>6741</v>
      </c>
      <c r="B6802" s="1832">
        <f>'Revenues 9-14'!D248</f>
        <v>0</v>
      </c>
      <c r="D6802" s="2" t="str">
        <f t="shared" si="105"/>
        <v>Error?</v>
      </c>
      <c r="E6802" s="2" t="s">
        <v>189</v>
      </c>
    </row>
    <row r="6803" spans="1:5" x14ac:dyDescent="0.2">
      <c r="A6803">
        <v>6742</v>
      </c>
      <c r="B6803" s="1832">
        <f>'Revenues 9-14'!E248</f>
        <v>0</v>
      </c>
      <c r="D6803" s="2" t="str">
        <f t="shared" si="105"/>
        <v>Error?</v>
      </c>
      <c r="E6803" s="2" t="s">
        <v>189</v>
      </c>
    </row>
    <row r="6804" spans="1:5" x14ac:dyDescent="0.2">
      <c r="A6804">
        <v>6743</v>
      </c>
      <c r="B6804" s="1832">
        <f>'Revenues 9-14'!F248</f>
        <v>0</v>
      </c>
      <c r="D6804" s="2" t="str">
        <f t="shared" si="105"/>
        <v>Error?</v>
      </c>
      <c r="E6804" s="2" t="s">
        <v>189</v>
      </c>
    </row>
    <row r="6805" spans="1:5" x14ac:dyDescent="0.2">
      <c r="A6805">
        <v>6744</v>
      </c>
      <c r="B6805" s="1832">
        <f>'Revenues 9-14'!G248</f>
        <v>0</v>
      </c>
      <c r="D6805" s="2" t="str">
        <f t="shared" si="105"/>
        <v>Error?</v>
      </c>
      <c r="E6805" s="2" t="s">
        <v>189</v>
      </c>
    </row>
    <row r="6806" spans="1:5" x14ac:dyDescent="0.2">
      <c r="A6806">
        <v>6745</v>
      </c>
      <c r="B6806" s="1832">
        <f>'Revenues 9-14'!H248</f>
        <v>0</v>
      </c>
      <c r="D6806" s="2" t="str">
        <f t="shared" si="105"/>
        <v>Error?</v>
      </c>
      <c r="E6806" s="2" t="s">
        <v>189</v>
      </c>
    </row>
    <row r="6807" spans="1:5" x14ac:dyDescent="0.2">
      <c r="A6807">
        <v>6746</v>
      </c>
      <c r="B6807" s="1832">
        <f>'Revenues 9-14'!J248</f>
        <v>0</v>
      </c>
      <c r="D6807" s="2" t="str">
        <f t="shared" si="105"/>
        <v>Error?</v>
      </c>
      <c r="E6807" s="2" t="s">
        <v>189</v>
      </c>
    </row>
    <row r="6808" spans="1:5" x14ac:dyDescent="0.2">
      <c r="A6808">
        <v>6747</v>
      </c>
      <c r="B6808" s="1832">
        <f>'Revenues 9-14'!K248</f>
        <v>0</v>
      </c>
      <c r="D6808" s="2" t="str">
        <f t="shared" si="105"/>
        <v>Error?</v>
      </c>
      <c r="E6808" s="2" t="s">
        <v>189</v>
      </c>
    </row>
    <row r="6809" spans="1:5" x14ac:dyDescent="0.2">
      <c r="A6809">
        <v>6748</v>
      </c>
      <c r="B6809" s="1832">
        <f>'Revenues 9-14'!C249</f>
        <v>0</v>
      </c>
      <c r="D6809" s="2" t="str">
        <f t="shared" si="105"/>
        <v>Error?</v>
      </c>
      <c r="E6809" s="2" t="s">
        <v>189</v>
      </c>
    </row>
    <row r="6810" spans="1:5" x14ac:dyDescent="0.2">
      <c r="A6810">
        <v>6749</v>
      </c>
      <c r="B6810" s="1832">
        <f>'Revenues 9-14'!D249</f>
        <v>0</v>
      </c>
      <c r="D6810" s="2" t="str">
        <f t="shared" si="105"/>
        <v>Error?</v>
      </c>
      <c r="E6810" s="2" t="s">
        <v>189</v>
      </c>
    </row>
    <row r="6811" spans="1:5" x14ac:dyDescent="0.2">
      <c r="A6811">
        <v>6750</v>
      </c>
      <c r="B6811" s="1832">
        <f>'Revenues 9-14'!E249</f>
        <v>0</v>
      </c>
      <c r="D6811" s="2" t="str">
        <f t="shared" si="105"/>
        <v>Error?</v>
      </c>
      <c r="E6811" s="2" t="s">
        <v>189</v>
      </c>
    </row>
    <row r="6812" spans="1:5" x14ac:dyDescent="0.2">
      <c r="A6812">
        <v>6751</v>
      </c>
      <c r="B6812" s="1832">
        <f>'Revenues 9-14'!F249</f>
        <v>0</v>
      </c>
      <c r="D6812" s="2" t="str">
        <f t="shared" si="105"/>
        <v>Error?</v>
      </c>
      <c r="E6812" s="2" t="s">
        <v>189</v>
      </c>
    </row>
    <row r="6813" spans="1:5" x14ac:dyDescent="0.2">
      <c r="A6813">
        <v>6752</v>
      </c>
      <c r="B6813" s="1832">
        <f>'Revenues 9-14'!G249</f>
        <v>0</v>
      </c>
      <c r="D6813" s="2" t="str">
        <f t="shared" si="105"/>
        <v>Error?</v>
      </c>
      <c r="E6813" s="2" t="s">
        <v>189</v>
      </c>
    </row>
    <row r="6814" spans="1:5" x14ac:dyDescent="0.2">
      <c r="A6814">
        <v>6753</v>
      </c>
      <c r="B6814" s="1832">
        <f>'Revenues 9-14'!H249</f>
        <v>0</v>
      </c>
      <c r="D6814" s="2" t="str">
        <f t="shared" si="105"/>
        <v>Error?</v>
      </c>
      <c r="E6814" s="2" t="s">
        <v>189</v>
      </c>
    </row>
    <row r="6815" spans="1:5" x14ac:dyDescent="0.2">
      <c r="A6815">
        <v>6754</v>
      </c>
      <c r="B6815" s="1832">
        <f>'Revenues 9-14'!J249</f>
        <v>0</v>
      </c>
      <c r="D6815" s="2" t="str">
        <f t="shared" si="105"/>
        <v>Error?</v>
      </c>
      <c r="E6815" s="2" t="s">
        <v>189</v>
      </c>
    </row>
    <row r="6816" spans="1:5" x14ac:dyDescent="0.2">
      <c r="A6816">
        <v>6755</v>
      </c>
      <c r="B6816" s="1832">
        <f>'Revenues 9-14'!K249</f>
        <v>0</v>
      </c>
      <c r="D6816" s="2" t="str">
        <f t="shared" si="105"/>
        <v>Error?</v>
      </c>
      <c r="E6816" s="2" t="s">
        <v>189</v>
      </c>
    </row>
    <row r="6817" spans="1:5" x14ac:dyDescent="0.2">
      <c r="A6817">
        <v>6756</v>
      </c>
      <c r="B6817" s="1832">
        <f>'Revenues 9-14'!C250</f>
        <v>0</v>
      </c>
      <c r="D6817" s="2" t="str">
        <f t="shared" si="105"/>
        <v>Error?</v>
      </c>
      <c r="E6817" s="2" t="s">
        <v>189</v>
      </c>
    </row>
    <row r="6818" spans="1:5" x14ac:dyDescent="0.2">
      <c r="A6818">
        <v>6757</v>
      </c>
      <c r="B6818" s="1832">
        <f>'Revenues 9-14'!D250</f>
        <v>0</v>
      </c>
      <c r="D6818" s="2" t="str">
        <f t="shared" si="105"/>
        <v>Error?</v>
      </c>
      <c r="E6818" s="2" t="s">
        <v>189</v>
      </c>
    </row>
    <row r="6819" spans="1:5" x14ac:dyDescent="0.2">
      <c r="A6819">
        <v>6758</v>
      </c>
      <c r="B6819" s="1832">
        <f>'Revenues 9-14'!E250</f>
        <v>0</v>
      </c>
      <c r="D6819" s="2" t="str">
        <f t="shared" si="105"/>
        <v>Error?</v>
      </c>
      <c r="E6819" s="2" t="s">
        <v>189</v>
      </c>
    </row>
    <row r="6820" spans="1:5" x14ac:dyDescent="0.2">
      <c r="A6820">
        <v>6759</v>
      </c>
      <c r="B6820" s="1832">
        <f>'Revenues 9-14'!F250</f>
        <v>0</v>
      </c>
      <c r="D6820" s="2" t="str">
        <f t="shared" si="105"/>
        <v>Error?</v>
      </c>
      <c r="E6820" s="2" t="s">
        <v>189</v>
      </c>
    </row>
    <row r="6821" spans="1:5" x14ac:dyDescent="0.2">
      <c r="A6821">
        <v>6760</v>
      </c>
      <c r="B6821" s="1832">
        <f>'Revenues 9-14'!G250</f>
        <v>0</v>
      </c>
      <c r="D6821" s="2" t="str">
        <f t="shared" si="105"/>
        <v>Error?</v>
      </c>
      <c r="E6821" s="2" t="s">
        <v>189</v>
      </c>
    </row>
    <row r="6822" spans="1:5" x14ac:dyDescent="0.2">
      <c r="A6822">
        <v>6761</v>
      </c>
      <c r="B6822" s="1832">
        <f>'Revenues 9-14'!H250</f>
        <v>0</v>
      </c>
      <c r="D6822" s="2" t="str">
        <f t="shared" si="105"/>
        <v>Error?</v>
      </c>
      <c r="E6822" s="2" t="s">
        <v>189</v>
      </c>
    </row>
    <row r="6823" spans="1:5" x14ac:dyDescent="0.2">
      <c r="A6823">
        <v>6762</v>
      </c>
      <c r="B6823" s="1832">
        <f>'Revenues 9-14'!J250</f>
        <v>0</v>
      </c>
      <c r="D6823" s="2" t="str">
        <f t="shared" si="105"/>
        <v>Error?</v>
      </c>
      <c r="E6823" s="2" t="s">
        <v>189</v>
      </c>
    </row>
    <row r="6824" spans="1:5" x14ac:dyDescent="0.2">
      <c r="A6824">
        <v>6763</v>
      </c>
      <c r="B6824" s="1832">
        <f>'Revenues 9-14'!K250</f>
        <v>0</v>
      </c>
      <c r="D6824" s="2" t="str">
        <f t="shared" si="105"/>
        <v>Error?</v>
      </c>
      <c r="E6824" s="2" t="s">
        <v>189</v>
      </c>
    </row>
    <row r="6825" spans="1:5" x14ac:dyDescent="0.2">
      <c r="A6825">
        <v>6764</v>
      </c>
      <c r="B6825" s="1832">
        <f>'Revenues 9-14'!C251</f>
        <v>0</v>
      </c>
      <c r="D6825" s="2" t="str">
        <f t="shared" si="105"/>
        <v>Error?</v>
      </c>
      <c r="E6825" s="2" t="s">
        <v>189</v>
      </c>
    </row>
    <row r="6826" spans="1:5" x14ac:dyDescent="0.2">
      <c r="A6826">
        <v>6765</v>
      </c>
      <c r="B6826" s="1832">
        <f>'Revenues 9-14'!D251</f>
        <v>0</v>
      </c>
      <c r="D6826" s="2" t="str">
        <f t="shared" si="105"/>
        <v>Error?</v>
      </c>
      <c r="E6826" s="2" t="s">
        <v>189</v>
      </c>
    </row>
    <row r="6827" spans="1:5" x14ac:dyDescent="0.2">
      <c r="A6827">
        <v>6766</v>
      </c>
      <c r="B6827" s="1832">
        <f>'Revenues 9-14'!E251</f>
        <v>0</v>
      </c>
      <c r="D6827" s="2" t="str">
        <f t="shared" si="105"/>
        <v>Error?</v>
      </c>
      <c r="E6827" s="2" t="s">
        <v>189</v>
      </c>
    </row>
    <row r="6828" spans="1:5" x14ac:dyDescent="0.2">
      <c r="A6828">
        <v>6767</v>
      </c>
      <c r="B6828" s="1832">
        <f>'Revenues 9-14'!F251</f>
        <v>0</v>
      </c>
      <c r="D6828" s="2" t="str">
        <f t="shared" si="105"/>
        <v>Error?</v>
      </c>
      <c r="E6828" s="2" t="s">
        <v>189</v>
      </c>
    </row>
    <row r="6829" spans="1:5" x14ac:dyDescent="0.2">
      <c r="A6829">
        <v>6768</v>
      </c>
      <c r="B6829" s="1832">
        <f>'Revenues 9-14'!G251</f>
        <v>0</v>
      </c>
      <c r="D6829" s="2" t="str">
        <f t="shared" si="105"/>
        <v>Error?</v>
      </c>
      <c r="E6829" s="2" t="s">
        <v>189</v>
      </c>
    </row>
    <row r="6830" spans="1:5" x14ac:dyDescent="0.2">
      <c r="A6830">
        <v>6769</v>
      </c>
      <c r="B6830" s="1832">
        <f>'Revenues 9-14'!H251</f>
        <v>0</v>
      </c>
      <c r="D6830" s="2" t="str">
        <f t="shared" si="105"/>
        <v>Error?</v>
      </c>
      <c r="E6830" s="2" t="s">
        <v>189</v>
      </c>
    </row>
    <row r="6831" spans="1:5" x14ac:dyDescent="0.2">
      <c r="A6831">
        <v>6770</v>
      </c>
      <c r="B6831" s="1832">
        <f>'Revenues 9-14'!J251</f>
        <v>0</v>
      </c>
      <c r="D6831" s="2" t="str">
        <f t="shared" si="105"/>
        <v>Error?</v>
      </c>
      <c r="E6831" s="2" t="s">
        <v>189</v>
      </c>
    </row>
    <row r="6832" spans="1:5" x14ac:dyDescent="0.2">
      <c r="A6832">
        <v>6771</v>
      </c>
      <c r="B6832" s="1832">
        <f>'Revenues 9-14'!K251</f>
        <v>0</v>
      </c>
      <c r="D6832" s="2" t="str">
        <f t="shared" si="105"/>
        <v>Error?</v>
      </c>
    </row>
    <row r="6833" spans="1:5" x14ac:dyDescent="0.2">
      <c r="A6833">
        <v>6772</v>
      </c>
      <c r="B6833" s="1832">
        <f>'Revenues 9-14'!C252</f>
        <v>0</v>
      </c>
      <c r="D6833" s="2" t="str">
        <f t="shared" si="105"/>
        <v>Error?</v>
      </c>
    </row>
    <row r="6834" spans="1:5" x14ac:dyDescent="0.2">
      <c r="A6834">
        <v>6773</v>
      </c>
      <c r="B6834" s="1832">
        <f>'Revenues 9-14'!D252</f>
        <v>0</v>
      </c>
      <c r="D6834" s="2" t="str">
        <f t="shared" si="105"/>
        <v>Error?</v>
      </c>
    </row>
    <row r="6835" spans="1:5" x14ac:dyDescent="0.2">
      <c r="A6835">
        <v>6774</v>
      </c>
      <c r="B6835" s="1832">
        <f>'Revenues 9-14'!E252</f>
        <v>0</v>
      </c>
      <c r="D6835" s="2" t="str">
        <f t="shared" si="105"/>
        <v>Error?</v>
      </c>
    </row>
    <row r="6836" spans="1:5" x14ac:dyDescent="0.2">
      <c r="A6836">
        <v>6775</v>
      </c>
      <c r="B6836" s="1832">
        <f>'Revenues 9-14'!F252</f>
        <v>0</v>
      </c>
      <c r="D6836" s="2" t="str">
        <f t="shared" si="105"/>
        <v>Error?</v>
      </c>
    </row>
    <row r="6837" spans="1:5" x14ac:dyDescent="0.2">
      <c r="A6837">
        <v>6776</v>
      </c>
      <c r="B6837" s="1832">
        <f>'Revenues 9-14'!G252</f>
        <v>0</v>
      </c>
      <c r="D6837" s="2" t="str">
        <f t="shared" si="105"/>
        <v>Error?</v>
      </c>
    </row>
    <row r="6838" spans="1:5" x14ac:dyDescent="0.2">
      <c r="A6838">
        <v>6777</v>
      </c>
      <c r="B6838" s="1832">
        <f>'Revenues 9-14'!H252</f>
        <v>0</v>
      </c>
      <c r="D6838" s="2" t="str">
        <f t="shared" si="105"/>
        <v>Error?</v>
      </c>
    </row>
    <row r="6839" spans="1:5" x14ac:dyDescent="0.2">
      <c r="A6839">
        <v>6778</v>
      </c>
      <c r="B6839" s="1832">
        <f>'Revenues 9-14'!J252</f>
        <v>0</v>
      </c>
      <c r="D6839" s="2" t="str">
        <f t="shared" si="105"/>
        <v>Error?</v>
      </c>
    </row>
    <row r="6840" spans="1:5" x14ac:dyDescent="0.2">
      <c r="A6840">
        <v>6779</v>
      </c>
      <c r="B6840" s="1832">
        <f>'Revenues 9-14'!K252</f>
        <v>0</v>
      </c>
      <c r="D6840" s="2" t="str">
        <f t="shared" si="105"/>
        <v>Error?</v>
      </c>
    </row>
    <row r="6841" spans="1:5" x14ac:dyDescent="0.2">
      <c r="A6841" s="126">
        <v>6780</v>
      </c>
      <c r="B6841" s="1832"/>
      <c r="D6841" s="2" t="str">
        <f t="shared" si="105"/>
        <v>OK</v>
      </c>
      <c r="E6841" s="1" t="s">
        <v>1898</v>
      </c>
    </row>
    <row r="6842" spans="1:5" x14ac:dyDescent="0.2">
      <c r="A6842" s="126">
        <v>6781</v>
      </c>
      <c r="B6842" s="1832"/>
      <c r="D6842" s="2" t="str">
        <f t="shared" si="105"/>
        <v>OK</v>
      </c>
      <c r="E6842" s="1" t="s">
        <v>1898</v>
      </c>
    </row>
    <row r="6843" spans="1:5" x14ac:dyDescent="0.2">
      <c r="A6843" s="126">
        <v>6782</v>
      </c>
      <c r="B6843" s="1832"/>
      <c r="D6843" s="2" t="str">
        <f t="shared" si="105"/>
        <v>OK</v>
      </c>
      <c r="E6843" s="1" t="s">
        <v>1898</v>
      </c>
    </row>
    <row r="6844" spans="1:5" x14ac:dyDescent="0.2">
      <c r="A6844">
        <v>6783</v>
      </c>
      <c r="B6844" s="1832">
        <f>'Expenditures 15-22'!I5</f>
        <v>0</v>
      </c>
      <c r="D6844" s="2" t="str">
        <f t="shared" si="105"/>
        <v>Error?</v>
      </c>
    </row>
    <row r="6845" spans="1:5" x14ac:dyDescent="0.2">
      <c r="A6845">
        <v>6784</v>
      </c>
      <c r="B6845" s="1832">
        <f>'Expenditures 15-22'!J5</f>
        <v>0</v>
      </c>
      <c r="D6845" s="2" t="str">
        <f t="shared" si="105"/>
        <v>Error?</v>
      </c>
    </row>
    <row r="6846" spans="1:5" x14ac:dyDescent="0.2">
      <c r="A6846">
        <v>6785</v>
      </c>
      <c r="B6846" s="1832">
        <f>'Expenditures 15-22'!I7</f>
        <v>0</v>
      </c>
      <c r="D6846" s="2" t="str">
        <f t="shared" si="105"/>
        <v>Error?</v>
      </c>
    </row>
    <row r="6847" spans="1:5" x14ac:dyDescent="0.2">
      <c r="A6847">
        <v>6786</v>
      </c>
      <c r="B6847" s="1832">
        <f>'Expenditures 15-22'!J7</f>
        <v>0</v>
      </c>
      <c r="D6847" s="2" t="str">
        <f t="shared" ref="D6847:D6910" si="106">IF(ISBLANK(B6847),"OK",IF(A6847-B6847=0,"OK","Error?"))</f>
        <v>Error?</v>
      </c>
    </row>
    <row r="6848" spans="1:5" x14ac:dyDescent="0.2">
      <c r="A6848">
        <v>6787</v>
      </c>
      <c r="B6848" s="1832">
        <f>'Expenditures 15-22'!K7</f>
        <v>96329</v>
      </c>
      <c r="D6848" s="2" t="str">
        <f t="shared" si="106"/>
        <v>Error?</v>
      </c>
    </row>
    <row r="6849" spans="1:4" x14ac:dyDescent="0.2">
      <c r="A6849">
        <v>6788</v>
      </c>
      <c r="B6849" s="1832">
        <f>'Expenditures 15-22'!I8</f>
        <v>0</v>
      </c>
      <c r="D6849" s="2" t="str">
        <f t="shared" si="106"/>
        <v>Error?</v>
      </c>
    </row>
    <row r="6850" spans="1:4" x14ac:dyDescent="0.2">
      <c r="A6850">
        <v>6789</v>
      </c>
      <c r="B6850" s="1832">
        <f>'Expenditures 15-22'!J8</f>
        <v>0</v>
      </c>
      <c r="D6850" s="2" t="str">
        <f t="shared" si="106"/>
        <v>Error?</v>
      </c>
    </row>
    <row r="6851" spans="1:4" x14ac:dyDescent="0.2">
      <c r="A6851">
        <v>6790</v>
      </c>
      <c r="B6851" s="1832">
        <f>'Expenditures 15-22'!I9</f>
        <v>0</v>
      </c>
      <c r="D6851" s="2" t="str">
        <f t="shared" si="106"/>
        <v>Error?</v>
      </c>
    </row>
    <row r="6852" spans="1:4" x14ac:dyDescent="0.2">
      <c r="A6852">
        <v>6791</v>
      </c>
      <c r="B6852" s="1832">
        <f>'Expenditures 15-22'!J9</f>
        <v>0</v>
      </c>
      <c r="D6852" s="2" t="str">
        <f t="shared" si="106"/>
        <v>Error?</v>
      </c>
    </row>
    <row r="6853" spans="1:4" x14ac:dyDescent="0.2">
      <c r="A6853">
        <v>6792</v>
      </c>
      <c r="B6853" s="1832">
        <f>'Expenditures 15-22'!K9</f>
        <v>0</v>
      </c>
      <c r="D6853" s="2" t="str">
        <f t="shared" si="106"/>
        <v>Error?</v>
      </c>
    </row>
    <row r="6854" spans="1:4" x14ac:dyDescent="0.2">
      <c r="A6854">
        <v>6793</v>
      </c>
      <c r="B6854" s="1832">
        <f>'Expenditures 15-22'!I10</f>
        <v>0</v>
      </c>
      <c r="D6854" s="2" t="str">
        <f t="shared" si="106"/>
        <v>Error?</v>
      </c>
    </row>
    <row r="6855" spans="1:4" x14ac:dyDescent="0.2">
      <c r="A6855">
        <v>6794</v>
      </c>
      <c r="B6855" s="1832">
        <f>'Expenditures 15-22'!J10</f>
        <v>0</v>
      </c>
      <c r="D6855" s="2" t="str">
        <f t="shared" si="106"/>
        <v>Error?</v>
      </c>
    </row>
    <row r="6856" spans="1:4" x14ac:dyDescent="0.2">
      <c r="A6856">
        <v>6795</v>
      </c>
      <c r="B6856" s="1832">
        <f>'Expenditures 15-22'!I11</f>
        <v>0</v>
      </c>
      <c r="D6856" s="2" t="str">
        <f t="shared" si="106"/>
        <v>Error?</v>
      </c>
    </row>
    <row r="6857" spans="1:4" x14ac:dyDescent="0.2">
      <c r="A6857">
        <v>6796</v>
      </c>
      <c r="B6857" s="1832">
        <f>'Expenditures 15-22'!J11</f>
        <v>0</v>
      </c>
      <c r="D6857" s="2" t="str">
        <f t="shared" si="106"/>
        <v>Error?</v>
      </c>
    </row>
    <row r="6858" spans="1:4" x14ac:dyDescent="0.2">
      <c r="A6858">
        <v>6797</v>
      </c>
      <c r="B6858" s="1832">
        <f>'Expenditures 15-22'!K11</f>
        <v>0</v>
      </c>
      <c r="D6858" s="2" t="str">
        <f t="shared" si="106"/>
        <v>Error?</v>
      </c>
    </row>
    <row r="6859" spans="1:4" x14ac:dyDescent="0.2">
      <c r="A6859">
        <v>6798</v>
      </c>
      <c r="B6859" s="1832">
        <f>'Expenditures 15-22'!I12</f>
        <v>0</v>
      </c>
      <c r="D6859" s="2" t="str">
        <f t="shared" si="106"/>
        <v>Error?</v>
      </c>
    </row>
    <row r="6860" spans="1:4" x14ac:dyDescent="0.2">
      <c r="A6860">
        <v>6799</v>
      </c>
      <c r="B6860" s="1832">
        <f>'Expenditures 15-22'!J12</f>
        <v>0</v>
      </c>
      <c r="D6860" s="2" t="str">
        <f t="shared" si="106"/>
        <v>Error?</v>
      </c>
    </row>
    <row r="6861" spans="1:4" x14ac:dyDescent="0.2">
      <c r="A6861">
        <v>6800</v>
      </c>
      <c r="B6861" s="1832">
        <f>'Expenditures 15-22'!I13</f>
        <v>0</v>
      </c>
      <c r="D6861" s="2" t="str">
        <f t="shared" si="106"/>
        <v>Error?</v>
      </c>
    </row>
    <row r="6862" spans="1:4" x14ac:dyDescent="0.2">
      <c r="A6862">
        <v>6801</v>
      </c>
      <c r="B6862" s="1832">
        <f>'Expenditures 15-22'!J13</f>
        <v>0</v>
      </c>
      <c r="D6862" s="2" t="str">
        <f t="shared" si="106"/>
        <v>Error?</v>
      </c>
    </row>
    <row r="6863" spans="1:4" x14ac:dyDescent="0.2">
      <c r="A6863">
        <v>6802</v>
      </c>
      <c r="B6863" s="1832">
        <f>'Expenditures 15-22'!I14</f>
        <v>0</v>
      </c>
      <c r="D6863" s="2" t="str">
        <f t="shared" si="106"/>
        <v>Error?</v>
      </c>
    </row>
    <row r="6864" spans="1:4" x14ac:dyDescent="0.2">
      <c r="A6864">
        <v>6803</v>
      </c>
      <c r="B6864" s="1832">
        <f>'Expenditures 15-22'!J14</f>
        <v>0</v>
      </c>
      <c r="D6864" s="2" t="str">
        <f t="shared" si="106"/>
        <v>Error?</v>
      </c>
    </row>
    <row r="6865" spans="1:4" x14ac:dyDescent="0.2">
      <c r="A6865">
        <v>6804</v>
      </c>
      <c r="B6865" s="1832">
        <f>'Expenditures 15-22'!I15</f>
        <v>0</v>
      </c>
      <c r="D6865" s="2" t="str">
        <f t="shared" si="106"/>
        <v>Error?</v>
      </c>
    </row>
    <row r="6866" spans="1:4" x14ac:dyDescent="0.2">
      <c r="A6866">
        <v>6805</v>
      </c>
      <c r="B6866" s="1832">
        <f>'Expenditures 15-22'!J15</f>
        <v>0</v>
      </c>
      <c r="D6866" s="2" t="str">
        <f t="shared" si="106"/>
        <v>Error?</v>
      </c>
    </row>
    <row r="6867" spans="1:4" x14ac:dyDescent="0.2">
      <c r="A6867">
        <v>6806</v>
      </c>
      <c r="B6867" s="1832">
        <f>'Expenditures 15-22'!I16</f>
        <v>0</v>
      </c>
      <c r="D6867" s="2" t="str">
        <f t="shared" si="106"/>
        <v>Error?</v>
      </c>
    </row>
    <row r="6868" spans="1:4" x14ac:dyDescent="0.2">
      <c r="A6868">
        <v>6807</v>
      </c>
      <c r="B6868" s="1832">
        <f>'Expenditures 15-22'!J16</f>
        <v>0</v>
      </c>
      <c r="D6868" s="2" t="str">
        <f t="shared" si="106"/>
        <v>Error?</v>
      </c>
    </row>
    <row r="6869" spans="1:4" x14ac:dyDescent="0.2">
      <c r="A6869">
        <v>6808</v>
      </c>
      <c r="B6869" s="1832">
        <f>'Expenditures 15-22'!I17</f>
        <v>0</v>
      </c>
      <c r="D6869" s="2" t="str">
        <f t="shared" si="106"/>
        <v>Error?</v>
      </c>
    </row>
    <row r="6870" spans="1:4" x14ac:dyDescent="0.2">
      <c r="A6870">
        <v>6809</v>
      </c>
      <c r="B6870" s="1832">
        <f>'Expenditures 15-22'!J17</f>
        <v>0</v>
      </c>
      <c r="D6870" s="2" t="str">
        <f t="shared" si="106"/>
        <v>Error?</v>
      </c>
    </row>
    <row r="6871" spans="1:4" x14ac:dyDescent="0.2">
      <c r="A6871">
        <v>6810</v>
      </c>
      <c r="B6871" s="1832">
        <f>'Expenditures 15-22'!K17</f>
        <v>40176</v>
      </c>
      <c r="D6871" s="2" t="str">
        <f t="shared" si="106"/>
        <v>Error?</v>
      </c>
    </row>
    <row r="6872" spans="1:4" x14ac:dyDescent="0.2">
      <c r="A6872">
        <v>6811</v>
      </c>
      <c r="B6872" s="1832">
        <f>'Expenditures 15-22'!I18</f>
        <v>0</v>
      </c>
      <c r="D6872" s="2" t="str">
        <f t="shared" si="106"/>
        <v>Error?</v>
      </c>
    </row>
    <row r="6873" spans="1:4" x14ac:dyDescent="0.2">
      <c r="A6873">
        <v>6812</v>
      </c>
      <c r="B6873" s="1832">
        <f>'Expenditures 15-22'!J18</f>
        <v>0</v>
      </c>
      <c r="D6873" s="2" t="str">
        <f t="shared" si="106"/>
        <v>Error?</v>
      </c>
    </row>
    <row r="6874" spans="1:4" x14ac:dyDescent="0.2">
      <c r="A6874">
        <v>6813</v>
      </c>
      <c r="B6874" s="1832">
        <f>'Expenditures 15-22'!I19</f>
        <v>0</v>
      </c>
      <c r="D6874" s="2" t="str">
        <f t="shared" si="106"/>
        <v>Error?</v>
      </c>
    </row>
    <row r="6875" spans="1:4" x14ac:dyDescent="0.2">
      <c r="A6875">
        <v>6814</v>
      </c>
      <c r="B6875" s="1832">
        <f>'Expenditures 15-22'!J19</f>
        <v>0</v>
      </c>
      <c r="D6875" s="2" t="str">
        <f t="shared" si="106"/>
        <v>Error?</v>
      </c>
    </row>
    <row r="6876" spans="1:4" x14ac:dyDescent="0.2">
      <c r="A6876">
        <v>6815</v>
      </c>
      <c r="B6876" s="1832">
        <f>'Expenditures 15-22'!H20</f>
        <v>0</v>
      </c>
      <c r="D6876" s="2" t="str">
        <f t="shared" si="106"/>
        <v>Error?</v>
      </c>
    </row>
    <row r="6877" spans="1:4" x14ac:dyDescent="0.2">
      <c r="A6877">
        <v>6816</v>
      </c>
      <c r="B6877" s="1832">
        <f>'Expenditures 15-22'!K20</f>
        <v>0</v>
      </c>
      <c r="D6877" s="2" t="str">
        <f t="shared" si="106"/>
        <v>Error?</v>
      </c>
    </row>
    <row r="6878" spans="1:4" x14ac:dyDescent="0.2">
      <c r="A6878">
        <v>6817</v>
      </c>
      <c r="B6878" s="1832">
        <f>'Expenditures 15-22'!H21</f>
        <v>0</v>
      </c>
      <c r="D6878" s="2" t="str">
        <f t="shared" si="106"/>
        <v>Error?</v>
      </c>
    </row>
    <row r="6879" spans="1:4" x14ac:dyDescent="0.2">
      <c r="A6879">
        <v>6818</v>
      </c>
      <c r="B6879" s="1832">
        <f>'Expenditures 15-22'!K21</f>
        <v>0</v>
      </c>
      <c r="D6879" s="2" t="str">
        <f t="shared" si="106"/>
        <v>Error?</v>
      </c>
    </row>
    <row r="6880" spans="1:4" x14ac:dyDescent="0.2">
      <c r="A6880">
        <v>6819</v>
      </c>
      <c r="B6880" s="1832">
        <f>'Expenditures 15-22'!H22</f>
        <v>0</v>
      </c>
      <c r="D6880" s="2" t="str">
        <f t="shared" si="106"/>
        <v>Error?</v>
      </c>
    </row>
    <row r="6881" spans="1:4" x14ac:dyDescent="0.2">
      <c r="A6881">
        <v>6820</v>
      </c>
      <c r="B6881" s="1832">
        <f>'Expenditures 15-22'!K22</f>
        <v>0</v>
      </c>
      <c r="D6881" s="2" t="str">
        <f t="shared" si="106"/>
        <v>Error?</v>
      </c>
    </row>
    <row r="6882" spans="1:4" x14ac:dyDescent="0.2">
      <c r="A6882">
        <v>6821</v>
      </c>
      <c r="B6882" s="1832">
        <f>'Expenditures 15-22'!H23</f>
        <v>0</v>
      </c>
      <c r="D6882" s="2" t="str">
        <f t="shared" si="106"/>
        <v>Error?</v>
      </c>
    </row>
    <row r="6883" spans="1:4" x14ac:dyDescent="0.2">
      <c r="A6883">
        <v>6822</v>
      </c>
      <c r="B6883" s="1832">
        <f>'Expenditures 15-22'!K23</f>
        <v>0</v>
      </c>
      <c r="D6883" s="2" t="str">
        <f t="shared" si="106"/>
        <v>Error?</v>
      </c>
    </row>
    <row r="6884" spans="1:4" x14ac:dyDescent="0.2">
      <c r="A6884">
        <v>6823</v>
      </c>
      <c r="B6884" s="1832">
        <f>'Expenditures 15-22'!H24</f>
        <v>0</v>
      </c>
      <c r="D6884" s="2" t="str">
        <f t="shared" si="106"/>
        <v>Error?</v>
      </c>
    </row>
    <row r="6885" spans="1:4" x14ac:dyDescent="0.2">
      <c r="A6885">
        <v>6824</v>
      </c>
      <c r="B6885" s="1832">
        <f>'Expenditures 15-22'!K24</f>
        <v>0</v>
      </c>
      <c r="D6885" s="2" t="str">
        <f t="shared" si="106"/>
        <v>Error?</v>
      </c>
    </row>
    <row r="6886" spans="1:4" x14ac:dyDescent="0.2">
      <c r="A6886">
        <v>6825</v>
      </c>
      <c r="B6886" s="1832">
        <f>'Expenditures 15-22'!H25</f>
        <v>0</v>
      </c>
      <c r="D6886" s="2" t="str">
        <f t="shared" si="106"/>
        <v>Error?</v>
      </c>
    </row>
    <row r="6887" spans="1:4" x14ac:dyDescent="0.2">
      <c r="A6887">
        <v>6826</v>
      </c>
      <c r="B6887" s="1832">
        <f>'Expenditures 15-22'!K25</f>
        <v>0</v>
      </c>
      <c r="D6887" s="2" t="str">
        <f t="shared" si="106"/>
        <v>Error?</v>
      </c>
    </row>
    <row r="6888" spans="1:4" x14ac:dyDescent="0.2">
      <c r="A6888">
        <v>6827</v>
      </c>
      <c r="B6888" s="1832">
        <f>'Expenditures 15-22'!H26</f>
        <v>0</v>
      </c>
      <c r="D6888" s="2" t="str">
        <f t="shared" si="106"/>
        <v>Error?</v>
      </c>
    </row>
    <row r="6889" spans="1:4" x14ac:dyDescent="0.2">
      <c r="A6889">
        <v>6828</v>
      </c>
      <c r="B6889" s="1832">
        <f>'Expenditures 15-22'!K26</f>
        <v>0</v>
      </c>
      <c r="D6889" s="2" t="str">
        <f t="shared" si="106"/>
        <v>Error?</v>
      </c>
    </row>
    <row r="6890" spans="1:4" x14ac:dyDescent="0.2">
      <c r="A6890">
        <v>6829</v>
      </c>
      <c r="B6890" s="1832">
        <f>'Expenditures 15-22'!H27</f>
        <v>0</v>
      </c>
      <c r="D6890" s="2" t="str">
        <f t="shared" si="106"/>
        <v>Error?</v>
      </c>
    </row>
    <row r="6891" spans="1:4" x14ac:dyDescent="0.2">
      <c r="A6891">
        <v>6830</v>
      </c>
      <c r="B6891" s="1832">
        <f>'Expenditures 15-22'!K27</f>
        <v>0</v>
      </c>
      <c r="D6891" s="2" t="str">
        <f t="shared" si="106"/>
        <v>Error?</v>
      </c>
    </row>
    <row r="6892" spans="1:4" x14ac:dyDescent="0.2">
      <c r="A6892">
        <v>6831</v>
      </c>
      <c r="B6892" s="1832">
        <f>'Expenditures 15-22'!H28</f>
        <v>0</v>
      </c>
      <c r="D6892" s="2" t="str">
        <f t="shared" si="106"/>
        <v>Error?</v>
      </c>
    </row>
    <row r="6893" spans="1:4" x14ac:dyDescent="0.2">
      <c r="A6893">
        <v>6832</v>
      </c>
      <c r="B6893" s="1832">
        <f>'Expenditures 15-22'!K28</f>
        <v>0</v>
      </c>
      <c r="D6893" s="2" t="str">
        <f t="shared" si="106"/>
        <v>Error?</v>
      </c>
    </row>
    <row r="6894" spans="1:4" x14ac:dyDescent="0.2">
      <c r="A6894">
        <v>6833</v>
      </c>
      <c r="B6894" s="1832">
        <f>'Expenditures 15-22'!H29</f>
        <v>0</v>
      </c>
      <c r="D6894" s="2" t="str">
        <f t="shared" si="106"/>
        <v>Error?</v>
      </c>
    </row>
    <row r="6895" spans="1:4" x14ac:dyDescent="0.2">
      <c r="A6895">
        <v>6834</v>
      </c>
      <c r="B6895" s="1832">
        <f>'Expenditures 15-22'!K29</f>
        <v>0</v>
      </c>
      <c r="D6895" s="2" t="str">
        <f t="shared" si="106"/>
        <v>Error?</v>
      </c>
    </row>
    <row r="6896" spans="1:4" x14ac:dyDescent="0.2">
      <c r="A6896">
        <v>6835</v>
      </c>
      <c r="B6896" s="1832">
        <f>'Expenditures 15-22'!H30</f>
        <v>0</v>
      </c>
      <c r="D6896" s="2" t="str">
        <f t="shared" si="106"/>
        <v>Error?</v>
      </c>
    </row>
    <row r="6897" spans="1:4" x14ac:dyDescent="0.2">
      <c r="A6897">
        <v>6836</v>
      </c>
      <c r="B6897" s="1832">
        <f>'Expenditures 15-22'!K30</f>
        <v>0</v>
      </c>
      <c r="D6897" s="2" t="str">
        <f t="shared" si="106"/>
        <v>Error?</v>
      </c>
    </row>
    <row r="6898" spans="1:4" x14ac:dyDescent="0.2">
      <c r="A6898">
        <v>6837</v>
      </c>
      <c r="B6898" s="1832">
        <f>'Expenditures 15-22'!H31</f>
        <v>0</v>
      </c>
      <c r="D6898" s="2" t="str">
        <f t="shared" si="106"/>
        <v>Error?</v>
      </c>
    </row>
    <row r="6899" spans="1:4" x14ac:dyDescent="0.2">
      <c r="A6899">
        <v>6838</v>
      </c>
      <c r="B6899" s="1832">
        <f>'Expenditures 15-22'!K31</f>
        <v>0</v>
      </c>
      <c r="D6899" s="2" t="str">
        <f t="shared" si="106"/>
        <v>Error?</v>
      </c>
    </row>
    <row r="6900" spans="1:4" x14ac:dyDescent="0.2">
      <c r="A6900">
        <v>6839</v>
      </c>
      <c r="B6900" s="1832">
        <f>'Expenditures 15-22'!H32</f>
        <v>0</v>
      </c>
      <c r="D6900" s="2" t="str">
        <f t="shared" si="106"/>
        <v>Error?</v>
      </c>
    </row>
    <row r="6901" spans="1:4" x14ac:dyDescent="0.2">
      <c r="A6901">
        <v>6840</v>
      </c>
      <c r="B6901" s="1832">
        <f>'Expenditures 15-22'!K32</f>
        <v>0</v>
      </c>
      <c r="D6901" s="2" t="str">
        <f t="shared" si="106"/>
        <v>Error?</v>
      </c>
    </row>
    <row r="6902" spans="1:4" x14ac:dyDescent="0.2">
      <c r="A6902">
        <v>6841</v>
      </c>
      <c r="B6902" s="1832">
        <f>'Expenditures 15-22'!I33</f>
        <v>0</v>
      </c>
      <c r="D6902" s="2" t="str">
        <f t="shared" si="106"/>
        <v>Error?</v>
      </c>
    </row>
    <row r="6903" spans="1:4" x14ac:dyDescent="0.2">
      <c r="A6903">
        <v>6842</v>
      </c>
      <c r="B6903" s="1832">
        <f>'Expenditures 15-22'!J33</f>
        <v>0</v>
      </c>
      <c r="D6903" s="2" t="str">
        <f t="shared" si="106"/>
        <v>Error?</v>
      </c>
    </row>
    <row r="6904" spans="1:4" x14ac:dyDescent="0.2">
      <c r="A6904">
        <v>6843</v>
      </c>
      <c r="B6904" s="1832">
        <f>'Expenditures 15-22'!I36</f>
        <v>0</v>
      </c>
      <c r="D6904" s="2" t="str">
        <f t="shared" si="106"/>
        <v>Error?</v>
      </c>
    </row>
    <row r="6905" spans="1:4" x14ac:dyDescent="0.2">
      <c r="A6905">
        <v>6844</v>
      </c>
      <c r="B6905" s="1832">
        <f>'Expenditures 15-22'!J36</f>
        <v>0</v>
      </c>
      <c r="D6905" s="2" t="str">
        <f t="shared" si="106"/>
        <v>Error?</v>
      </c>
    </row>
    <row r="6906" spans="1:4" x14ac:dyDescent="0.2">
      <c r="A6906">
        <v>6845</v>
      </c>
      <c r="B6906" s="1832">
        <f>'Expenditures 15-22'!I37</f>
        <v>0</v>
      </c>
      <c r="D6906" s="2" t="str">
        <f t="shared" si="106"/>
        <v>Error?</v>
      </c>
    </row>
    <row r="6907" spans="1:4" x14ac:dyDescent="0.2">
      <c r="A6907">
        <v>6846</v>
      </c>
      <c r="B6907" s="1832">
        <f>'Expenditures 15-22'!J37</f>
        <v>0</v>
      </c>
      <c r="D6907" s="2" t="str">
        <f t="shared" si="106"/>
        <v>Error?</v>
      </c>
    </row>
    <row r="6908" spans="1:4" x14ac:dyDescent="0.2">
      <c r="A6908">
        <v>6847</v>
      </c>
      <c r="B6908" s="1832">
        <f>'Expenditures 15-22'!I38</f>
        <v>0</v>
      </c>
      <c r="D6908" s="2" t="str">
        <f t="shared" si="106"/>
        <v>Error?</v>
      </c>
    </row>
    <row r="6909" spans="1:4" x14ac:dyDescent="0.2">
      <c r="A6909">
        <v>6848</v>
      </c>
      <c r="B6909" s="1832">
        <f>'Expenditures 15-22'!J38</f>
        <v>0</v>
      </c>
      <c r="D6909" s="2" t="str">
        <f t="shared" si="106"/>
        <v>Error?</v>
      </c>
    </row>
    <row r="6910" spans="1:4" x14ac:dyDescent="0.2">
      <c r="A6910">
        <v>6849</v>
      </c>
      <c r="B6910" s="1832">
        <f>'Expenditures 15-22'!I39</f>
        <v>0</v>
      </c>
      <c r="D6910" s="2" t="str">
        <f t="shared" si="106"/>
        <v>Error?</v>
      </c>
    </row>
    <row r="6911" spans="1:4" x14ac:dyDescent="0.2">
      <c r="A6911">
        <v>6850</v>
      </c>
      <c r="B6911" s="1832">
        <f>'Expenditures 15-22'!J39</f>
        <v>0</v>
      </c>
      <c r="D6911" s="2" t="str">
        <f t="shared" ref="D6911:D6974" si="107">IF(ISBLANK(B6911),"OK",IF(A6911-B6911=0,"OK","Error?"))</f>
        <v>Error?</v>
      </c>
    </row>
    <row r="6912" spans="1:4" x14ac:dyDescent="0.2">
      <c r="A6912">
        <v>6851</v>
      </c>
      <c r="B6912" s="1832">
        <f>'Expenditures 15-22'!I40</f>
        <v>0</v>
      </c>
      <c r="D6912" s="2" t="str">
        <f t="shared" si="107"/>
        <v>Error?</v>
      </c>
    </row>
    <row r="6913" spans="1:4" x14ac:dyDescent="0.2">
      <c r="A6913">
        <v>6852</v>
      </c>
      <c r="B6913" s="1832">
        <f>'Expenditures 15-22'!J40</f>
        <v>0</v>
      </c>
      <c r="D6913" s="2" t="str">
        <f t="shared" si="107"/>
        <v>Error?</v>
      </c>
    </row>
    <row r="6914" spans="1:4" x14ac:dyDescent="0.2">
      <c r="A6914">
        <v>6853</v>
      </c>
      <c r="B6914" s="1832">
        <f>'Expenditures 15-22'!I41</f>
        <v>0</v>
      </c>
      <c r="D6914" s="2" t="str">
        <f t="shared" si="107"/>
        <v>Error?</v>
      </c>
    </row>
    <row r="6915" spans="1:4" x14ac:dyDescent="0.2">
      <c r="A6915">
        <v>6854</v>
      </c>
      <c r="B6915" s="1832">
        <f>'Expenditures 15-22'!J41</f>
        <v>0</v>
      </c>
      <c r="D6915" s="2" t="str">
        <f t="shared" si="107"/>
        <v>Error?</v>
      </c>
    </row>
    <row r="6916" spans="1:4" x14ac:dyDescent="0.2">
      <c r="A6916">
        <v>6855</v>
      </c>
      <c r="B6916" s="1832">
        <f>'Expenditures 15-22'!I42</f>
        <v>0</v>
      </c>
      <c r="D6916" s="2" t="str">
        <f t="shared" si="107"/>
        <v>Error?</v>
      </c>
    </row>
    <row r="6917" spans="1:4" x14ac:dyDescent="0.2">
      <c r="A6917">
        <v>6856</v>
      </c>
      <c r="B6917" s="1832">
        <f>'Expenditures 15-22'!J42</f>
        <v>0</v>
      </c>
      <c r="D6917" s="2" t="str">
        <f t="shared" si="107"/>
        <v>Error?</v>
      </c>
    </row>
    <row r="6918" spans="1:4" x14ac:dyDescent="0.2">
      <c r="A6918">
        <v>6857</v>
      </c>
      <c r="B6918" s="1832">
        <f>'Expenditures 15-22'!I44</f>
        <v>0</v>
      </c>
      <c r="D6918" s="2" t="str">
        <f t="shared" si="107"/>
        <v>Error?</v>
      </c>
    </row>
    <row r="6919" spans="1:4" x14ac:dyDescent="0.2">
      <c r="A6919">
        <v>6858</v>
      </c>
      <c r="B6919" s="1832">
        <f>'Expenditures 15-22'!J44</f>
        <v>0</v>
      </c>
      <c r="D6919" s="2" t="str">
        <f t="shared" si="107"/>
        <v>Error?</v>
      </c>
    </row>
    <row r="6920" spans="1:4" x14ac:dyDescent="0.2">
      <c r="A6920">
        <v>6859</v>
      </c>
      <c r="B6920" s="1832">
        <f>'Expenditures 15-22'!I45</f>
        <v>0</v>
      </c>
      <c r="D6920" s="2" t="str">
        <f t="shared" si="107"/>
        <v>Error?</v>
      </c>
    </row>
    <row r="6921" spans="1:4" x14ac:dyDescent="0.2">
      <c r="A6921">
        <v>6860</v>
      </c>
      <c r="B6921" s="1832">
        <f>'Expenditures 15-22'!J45</f>
        <v>0</v>
      </c>
      <c r="D6921" s="2" t="str">
        <f t="shared" si="107"/>
        <v>Error?</v>
      </c>
    </row>
    <row r="6922" spans="1:4" x14ac:dyDescent="0.2">
      <c r="A6922">
        <v>6861</v>
      </c>
      <c r="B6922" s="1832">
        <f>'Expenditures 15-22'!I46</f>
        <v>0</v>
      </c>
      <c r="D6922" s="2" t="str">
        <f t="shared" si="107"/>
        <v>Error?</v>
      </c>
    </row>
    <row r="6923" spans="1:4" x14ac:dyDescent="0.2">
      <c r="A6923">
        <v>6862</v>
      </c>
      <c r="B6923" s="1832">
        <f>'Expenditures 15-22'!J46</f>
        <v>0</v>
      </c>
      <c r="D6923" s="2" t="str">
        <f t="shared" si="107"/>
        <v>Error?</v>
      </c>
    </row>
    <row r="6924" spans="1:4" x14ac:dyDescent="0.2">
      <c r="A6924">
        <v>6863</v>
      </c>
      <c r="B6924" s="1832">
        <f>'Expenditures 15-22'!I47</f>
        <v>0</v>
      </c>
      <c r="D6924" s="2" t="str">
        <f t="shared" si="107"/>
        <v>Error?</v>
      </c>
    </row>
    <row r="6925" spans="1:4" x14ac:dyDescent="0.2">
      <c r="A6925">
        <v>6864</v>
      </c>
      <c r="B6925" s="1832">
        <f>'Expenditures 15-22'!J47</f>
        <v>0</v>
      </c>
      <c r="D6925" s="2" t="str">
        <f t="shared" si="107"/>
        <v>Error?</v>
      </c>
    </row>
    <row r="6926" spans="1:4" x14ac:dyDescent="0.2">
      <c r="A6926">
        <v>6865</v>
      </c>
      <c r="B6926" s="1832">
        <f>'Expenditures 15-22'!I49</f>
        <v>0</v>
      </c>
      <c r="D6926" s="2" t="str">
        <f t="shared" si="107"/>
        <v>Error?</v>
      </c>
    </row>
    <row r="6927" spans="1:4" x14ac:dyDescent="0.2">
      <c r="A6927">
        <v>6866</v>
      </c>
      <c r="B6927" s="1832">
        <f>'Expenditures 15-22'!J49</f>
        <v>0</v>
      </c>
      <c r="D6927" s="2" t="str">
        <f t="shared" si="107"/>
        <v>Error?</v>
      </c>
    </row>
    <row r="6928" spans="1:4" x14ac:dyDescent="0.2">
      <c r="A6928">
        <v>6867</v>
      </c>
      <c r="B6928" s="1832">
        <f>'Expenditures 15-22'!I50</f>
        <v>0</v>
      </c>
      <c r="D6928" s="2" t="str">
        <f t="shared" si="107"/>
        <v>Error?</v>
      </c>
    </row>
    <row r="6929" spans="1:4" x14ac:dyDescent="0.2">
      <c r="A6929">
        <v>6868</v>
      </c>
      <c r="B6929" s="1832">
        <f>'Expenditures 15-22'!J50</f>
        <v>0</v>
      </c>
      <c r="D6929" s="2" t="str">
        <f t="shared" si="107"/>
        <v>Error?</v>
      </c>
    </row>
    <row r="6930" spans="1:4" x14ac:dyDescent="0.2">
      <c r="A6930">
        <v>6869</v>
      </c>
      <c r="B6930" s="1832">
        <f>'Expenditures 15-22'!I51</f>
        <v>0</v>
      </c>
      <c r="D6930" s="2" t="str">
        <f t="shared" si="107"/>
        <v>Error?</v>
      </c>
    </row>
    <row r="6931" spans="1:4" x14ac:dyDescent="0.2">
      <c r="A6931">
        <v>6870</v>
      </c>
      <c r="B6931" s="1832">
        <f>'Expenditures 15-22'!J51</f>
        <v>0</v>
      </c>
      <c r="D6931" s="2" t="str">
        <f t="shared" si="107"/>
        <v>Error?</v>
      </c>
    </row>
    <row r="6932" spans="1:4" x14ac:dyDescent="0.2">
      <c r="A6932">
        <v>6871</v>
      </c>
      <c r="B6932" s="1832">
        <f>'Expenditures 15-22'!C52</f>
        <v>0</v>
      </c>
      <c r="D6932" s="2" t="str">
        <f t="shared" si="107"/>
        <v>Error?</v>
      </c>
    </row>
    <row r="6933" spans="1:4" x14ac:dyDescent="0.2">
      <c r="A6933">
        <v>6872</v>
      </c>
      <c r="B6933" s="1832">
        <f>'Expenditures 15-22'!D52</f>
        <v>0</v>
      </c>
      <c r="D6933" s="2" t="str">
        <f t="shared" si="107"/>
        <v>Error?</v>
      </c>
    </row>
    <row r="6934" spans="1:4" x14ac:dyDescent="0.2">
      <c r="A6934">
        <v>6873</v>
      </c>
      <c r="B6934" s="1832">
        <f>'Expenditures 15-22'!E52</f>
        <v>0</v>
      </c>
      <c r="D6934" s="2" t="str">
        <f t="shared" si="107"/>
        <v>Error?</v>
      </c>
    </row>
    <row r="6935" spans="1:4" x14ac:dyDescent="0.2">
      <c r="A6935">
        <v>6874</v>
      </c>
      <c r="B6935" s="1832">
        <f>'Expenditures 15-22'!F52</f>
        <v>0</v>
      </c>
      <c r="D6935" s="2" t="str">
        <f t="shared" si="107"/>
        <v>Error?</v>
      </c>
    </row>
    <row r="6936" spans="1:4" x14ac:dyDescent="0.2">
      <c r="A6936">
        <v>6875</v>
      </c>
      <c r="B6936" s="1832">
        <f>'Expenditures 15-22'!G52</f>
        <v>0</v>
      </c>
      <c r="D6936" s="2" t="str">
        <f t="shared" si="107"/>
        <v>Error?</v>
      </c>
    </row>
    <row r="6937" spans="1:4" x14ac:dyDescent="0.2">
      <c r="A6937">
        <v>6876</v>
      </c>
      <c r="B6937" s="1832">
        <f>'Expenditures 15-22'!H52</f>
        <v>0</v>
      </c>
      <c r="D6937" s="2" t="str">
        <f t="shared" si="107"/>
        <v>Error?</v>
      </c>
    </row>
    <row r="6938" spans="1:4" x14ac:dyDescent="0.2">
      <c r="A6938">
        <v>6877</v>
      </c>
      <c r="B6938" s="1832">
        <f>'Expenditures 15-22'!I52</f>
        <v>0</v>
      </c>
      <c r="D6938" s="2" t="str">
        <f t="shared" si="107"/>
        <v>Error?</v>
      </c>
    </row>
    <row r="6939" spans="1:4" x14ac:dyDescent="0.2">
      <c r="A6939">
        <v>6878</v>
      </c>
      <c r="B6939" s="1832">
        <f>'Expenditures 15-22'!J52</f>
        <v>0</v>
      </c>
      <c r="D6939" s="2" t="str">
        <f t="shared" si="107"/>
        <v>Error?</v>
      </c>
    </row>
    <row r="6940" spans="1:4" x14ac:dyDescent="0.2">
      <c r="A6940">
        <v>6879</v>
      </c>
      <c r="B6940" s="1832">
        <f>'Expenditures 15-22'!K52</f>
        <v>0</v>
      </c>
      <c r="D6940" s="2" t="str">
        <f t="shared" si="107"/>
        <v>Error?</v>
      </c>
    </row>
    <row r="6941" spans="1:4" x14ac:dyDescent="0.2">
      <c r="A6941" s="126">
        <v>6880</v>
      </c>
      <c r="B6941" s="1832"/>
      <c r="D6941" s="2" t="str">
        <f t="shared" si="107"/>
        <v>OK</v>
      </c>
    </row>
    <row r="6942" spans="1:4" x14ac:dyDescent="0.2">
      <c r="A6942">
        <v>6881</v>
      </c>
      <c r="B6942" s="1832">
        <f>'Expenditures 15-22'!I53</f>
        <v>0</v>
      </c>
      <c r="D6942" s="2" t="str">
        <f t="shared" si="107"/>
        <v>Error?</v>
      </c>
    </row>
    <row r="6943" spans="1:4" x14ac:dyDescent="0.2">
      <c r="A6943">
        <v>6882</v>
      </c>
      <c r="B6943" s="1832">
        <f>'Expenditures 15-22'!J53</f>
        <v>0</v>
      </c>
      <c r="D6943" s="2" t="str">
        <f t="shared" si="107"/>
        <v>Error?</v>
      </c>
    </row>
    <row r="6944" spans="1:4" x14ac:dyDescent="0.2">
      <c r="A6944">
        <v>6883</v>
      </c>
      <c r="B6944" s="1832">
        <f>'Expenditures 15-22'!I55</f>
        <v>0</v>
      </c>
      <c r="D6944" s="2" t="str">
        <f t="shared" si="107"/>
        <v>Error?</v>
      </c>
    </row>
    <row r="6945" spans="1:4" x14ac:dyDescent="0.2">
      <c r="A6945">
        <v>6884</v>
      </c>
      <c r="B6945" s="1832">
        <f>'Expenditures 15-22'!J55</f>
        <v>0</v>
      </c>
      <c r="D6945" s="2" t="str">
        <f t="shared" si="107"/>
        <v>Error?</v>
      </c>
    </row>
    <row r="6946" spans="1:4" x14ac:dyDescent="0.2">
      <c r="A6946">
        <v>6885</v>
      </c>
      <c r="B6946" s="1832">
        <f>'Expenditures 15-22'!I56</f>
        <v>0</v>
      </c>
      <c r="D6946" s="2" t="str">
        <f t="shared" si="107"/>
        <v>Error?</v>
      </c>
    </row>
    <row r="6947" spans="1:4" x14ac:dyDescent="0.2">
      <c r="A6947">
        <v>6886</v>
      </c>
      <c r="B6947" s="1832">
        <f>'Expenditures 15-22'!J56</f>
        <v>0</v>
      </c>
      <c r="D6947" s="2" t="str">
        <f t="shared" si="107"/>
        <v>Error?</v>
      </c>
    </row>
    <row r="6948" spans="1:4" x14ac:dyDescent="0.2">
      <c r="A6948">
        <v>6887</v>
      </c>
      <c r="B6948" s="1832">
        <f>'Expenditures 15-22'!I57</f>
        <v>0</v>
      </c>
      <c r="D6948" s="2" t="str">
        <f t="shared" si="107"/>
        <v>Error?</v>
      </c>
    </row>
    <row r="6949" spans="1:4" x14ac:dyDescent="0.2">
      <c r="A6949">
        <v>6888</v>
      </c>
      <c r="B6949" s="1832">
        <f>'Expenditures 15-22'!J57</f>
        <v>0</v>
      </c>
      <c r="D6949" s="2" t="str">
        <f t="shared" si="107"/>
        <v>Error?</v>
      </c>
    </row>
    <row r="6950" spans="1:4" x14ac:dyDescent="0.2">
      <c r="A6950">
        <v>6889</v>
      </c>
      <c r="B6950" s="1832">
        <f>'Expenditures 15-22'!I59</f>
        <v>0</v>
      </c>
      <c r="D6950" s="2" t="str">
        <f t="shared" si="107"/>
        <v>Error?</v>
      </c>
    </row>
    <row r="6951" spans="1:4" x14ac:dyDescent="0.2">
      <c r="A6951">
        <v>6890</v>
      </c>
      <c r="B6951" s="1832">
        <f>'Expenditures 15-22'!J59</f>
        <v>0</v>
      </c>
      <c r="D6951" s="2" t="str">
        <f t="shared" si="107"/>
        <v>Error?</v>
      </c>
    </row>
    <row r="6952" spans="1:4" x14ac:dyDescent="0.2">
      <c r="A6952">
        <v>6891</v>
      </c>
      <c r="B6952" s="1832">
        <f>'Expenditures 15-22'!I60</f>
        <v>0</v>
      </c>
      <c r="D6952" s="2" t="str">
        <f t="shared" si="107"/>
        <v>Error?</v>
      </c>
    </row>
    <row r="6953" spans="1:4" x14ac:dyDescent="0.2">
      <c r="A6953">
        <v>6892</v>
      </c>
      <c r="B6953" s="1832">
        <f>'Expenditures 15-22'!J60</f>
        <v>0</v>
      </c>
      <c r="D6953" s="2" t="str">
        <f t="shared" si="107"/>
        <v>Error?</v>
      </c>
    </row>
    <row r="6954" spans="1:4" x14ac:dyDescent="0.2">
      <c r="A6954">
        <v>6893</v>
      </c>
      <c r="B6954" s="1832">
        <f>'Expenditures 15-22'!I61</f>
        <v>0</v>
      </c>
      <c r="D6954" s="2" t="str">
        <f t="shared" si="107"/>
        <v>Error?</v>
      </c>
    </row>
    <row r="6955" spans="1:4" x14ac:dyDescent="0.2">
      <c r="A6955">
        <v>6894</v>
      </c>
      <c r="B6955" s="1832">
        <f>'Expenditures 15-22'!J61</f>
        <v>0</v>
      </c>
      <c r="D6955" s="2" t="str">
        <f t="shared" si="107"/>
        <v>Error?</v>
      </c>
    </row>
    <row r="6956" spans="1:4" x14ac:dyDescent="0.2">
      <c r="A6956">
        <v>6895</v>
      </c>
      <c r="B6956" s="1832">
        <f>'Expenditures 15-22'!I62</f>
        <v>0</v>
      </c>
      <c r="D6956" s="2" t="str">
        <f t="shared" si="107"/>
        <v>Error?</v>
      </c>
    </row>
    <row r="6957" spans="1:4" x14ac:dyDescent="0.2">
      <c r="A6957">
        <v>6896</v>
      </c>
      <c r="B6957" s="1832">
        <f>'Expenditures 15-22'!J62</f>
        <v>0</v>
      </c>
      <c r="D6957" s="2" t="str">
        <f t="shared" si="107"/>
        <v>Error?</v>
      </c>
    </row>
    <row r="6958" spans="1:4" x14ac:dyDescent="0.2">
      <c r="A6958">
        <v>6897</v>
      </c>
      <c r="B6958" s="1832">
        <f>'Expenditures 15-22'!I63</f>
        <v>0</v>
      </c>
      <c r="D6958" s="2" t="str">
        <f t="shared" si="107"/>
        <v>Error?</v>
      </c>
    </row>
    <row r="6959" spans="1:4" x14ac:dyDescent="0.2">
      <c r="A6959">
        <v>6898</v>
      </c>
      <c r="B6959" s="1832">
        <f>'Expenditures 15-22'!J63</f>
        <v>0</v>
      </c>
      <c r="D6959" s="2" t="str">
        <f t="shared" si="107"/>
        <v>Error?</v>
      </c>
    </row>
    <row r="6960" spans="1:4" x14ac:dyDescent="0.2">
      <c r="A6960">
        <v>6899</v>
      </c>
      <c r="B6960" s="1832">
        <f>'Expenditures 15-22'!J64</f>
        <v>0</v>
      </c>
      <c r="D6960" s="2" t="str">
        <f t="shared" si="107"/>
        <v>Error?</v>
      </c>
    </row>
    <row r="6961" spans="1:4" x14ac:dyDescent="0.2">
      <c r="A6961">
        <v>6900</v>
      </c>
      <c r="B6961" s="1832">
        <f>'Expenditures 15-22'!I65</f>
        <v>0</v>
      </c>
      <c r="D6961" s="2" t="str">
        <f t="shared" si="107"/>
        <v>Error?</v>
      </c>
    </row>
    <row r="6962" spans="1:4" x14ac:dyDescent="0.2">
      <c r="A6962">
        <v>6901</v>
      </c>
      <c r="B6962" s="1832">
        <f>'Expenditures 15-22'!J65</f>
        <v>0</v>
      </c>
      <c r="D6962" s="2" t="str">
        <f t="shared" si="107"/>
        <v>Error?</v>
      </c>
    </row>
    <row r="6963" spans="1:4" x14ac:dyDescent="0.2">
      <c r="A6963">
        <v>6902</v>
      </c>
      <c r="B6963" s="1832">
        <f>'Expenditures 15-22'!I67</f>
        <v>0</v>
      </c>
      <c r="D6963" s="2" t="str">
        <f t="shared" si="107"/>
        <v>Error?</v>
      </c>
    </row>
    <row r="6964" spans="1:4" x14ac:dyDescent="0.2">
      <c r="A6964">
        <v>6903</v>
      </c>
      <c r="B6964" s="1832">
        <f>'Expenditures 15-22'!J67</f>
        <v>0</v>
      </c>
      <c r="D6964" s="2" t="str">
        <f t="shared" si="107"/>
        <v>Error?</v>
      </c>
    </row>
    <row r="6965" spans="1:4" x14ac:dyDescent="0.2">
      <c r="A6965">
        <v>6904</v>
      </c>
      <c r="B6965" s="1832">
        <f>'Expenditures 15-22'!I68</f>
        <v>0</v>
      </c>
      <c r="D6965" s="2" t="str">
        <f t="shared" si="107"/>
        <v>Error?</v>
      </c>
    </row>
    <row r="6966" spans="1:4" x14ac:dyDescent="0.2">
      <c r="A6966">
        <v>6905</v>
      </c>
      <c r="B6966" s="1832">
        <f>'Expenditures 15-22'!J68</f>
        <v>0</v>
      </c>
      <c r="D6966" s="2" t="str">
        <f t="shared" si="107"/>
        <v>Error?</v>
      </c>
    </row>
    <row r="6967" spans="1:4" x14ac:dyDescent="0.2">
      <c r="A6967">
        <v>6906</v>
      </c>
      <c r="B6967" s="1832">
        <f>'Expenditures 15-22'!I69</f>
        <v>0</v>
      </c>
      <c r="D6967" s="2" t="str">
        <f t="shared" si="107"/>
        <v>Error?</v>
      </c>
    </row>
    <row r="6968" spans="1:4" x14ac:dyDescent="0.2">
      <c r="A6968">
        <v>6907</v>
      </c>
      <c r="B6968" s="1832">
        <f>'Expenditures 15-22'!J69</f>
        <v>0</v>
      </c>
      <c r="D6968" s="2" t="str">
        <f t="shared" si="107"/>
        <v>Error?</v>
      </c>
    </row>
    <row r="6969" spans="1:4" x14ac:dyDescent="0.2">
      <c r="A6969">
        <v>6908</v>
      </c>
      <c r="B6969" s="1832">
        <f>'Expenditures 15-22'!I70</f>
        <v>0</v>
      </c>
      <c r="D6969" s="2" t="str">
        <f t="shared" si="107"/>
        <v>Error?</v>
      </c>
    </row>
    <row r="6970" spans="1:4" x14ac:dyDescent="0.2">
      <c r="A6970">
        <v>6909</v>
      </c>
      <c r="B6970" s="1832">
        <f>'Expenditures 15-22'!J70</f>
        <v>0</v>
      </c>
      <c r="D6970" s="2" t="str">
        <f t="shared" si="107"/>
        <v>Error?</v>
      </c>
    </row>
    <row r="6971" spans="1:4" x14ac:dyDescent="0.2">
      <c r="A6971">
        <v>6910</v>
      </c>
      <c r="B6971" s="1832">
        <f>'Expenditures 15-22'!I71</f>
        <v>0</v>
      </c>
      <c r="D6971" s="2" t="str">
        <f t="shared" si="107"/>
        <v>Error?</v>
      </c>
    </row>
    <row r="6972" spans="1:4" x14ac:dyDescent="0.2">
      <c r="A6972">
        <v>6911</v>
      </c>
      <c r="B6972" s="1832">
        <f>'Expenditures 15-22'!J71</f>
        <v>0</v>
      </c>
      <c r="D6972" s="2" t="str">
        <f t="shared" si="107"/>
        <v>Error?</v>
      </c>
    </row>
    <row r="6973" spans="1:4" x14ac:dyDescent="0.2">
      <c r="A6973">
        <v>6912</v>
      </c>
      <c r="B6973" s="1832">
        <f>'Expenditures 15-22'!I72</f>
        <v>0</v>
      </c>
      <c r="D6973" s="2" t="str">
        <f t="shared" si="107"/>
        <v>Error?</v>
      </c>
    </row>
    <row r="6974" spans="1:4" x14ac:dyDescent="0.2">
      <c r="A6974">
        <v>6913</v>
      </c>
      <c r="B6974" s="1832">
        <f>'Expenditures 15-22'!J72</f>
        <v>0</v>
      </c>
      <c r="D6974" s="2" t="str">
        <f t="shared" si="107"/>
        <v>Error?</v>
      </c>
    </row>
    <row r="6975" spans="1:4" x14ac:dyDescent="0.2">
      <c r="A6975">
        <v>6914</v>
      </c>
      <c r="B6975" s="1832">
        <f>'Expenditures 15-22'!I73</f>
        <v>0</v>
      </c>
      <c r="D6975" s="2" t="str">
        <f t="shared" ref="D6975:D7038" si="108">IF(ISBLANK(B6975),"OK",IF(A6975-B6975=0,"OK","Error?"))</f>
        <v>Error?</v>
      </c>
    </row>
    <row r="6976" spans="1:4" x14ac:dyDescent="0.2">
      <c r="A6976">
        <v>6915</v>
      </c>
      <c r="B6976" s="1832">
        <f>'Expenditures 15-22'!J73</f>
        <v>0</v>
      </c>
      <c r="D6976" s="2" t="str">
        <f t="shared" si="108"/>
        <v>Error?</v>
      </c>
    </row>
    <row r="6977" spans="1:4" x14ac:dyDescent="0.2">
      <c r="A6977">
        <v>6916</v>
      </c>
      <c r="B6977" s="1832">
        <f>'Expenditures 15-22'!I74</f>
        <v>0</v>
      </c>
      <c r="D6977" s="2" t="str">
        <f t="shared" si="108"/>
        <v>Error?</v>
      </c>
    </row>
    <row r="6978" spans="1:4" x14ac:dyDescent="0.2">
      <c r="A6978">
        <v>6917</v>
      </c>
      <c r="B6978" s="1832">
        <f>'Expenditures 15-22'!J74</f>
        <v>0</v>
      </c>
      <c r="D6978" s="2" t="str">
        <f t="shared" si="108"/>
        <v>Error?</v>
      </c>
    </row>
    <row r="6979" spans="1:4" x14ac:dyDescent="0.2">
      <c r="A6979">
        <v>6918</v>
      </c>
      <c r="B6979" s="1832">
        <f>'Expenditures 15-22'!I75</f>
        <v>0</v>
      </c>
      <c r="D6979" s="2" t="str">
        <f t="shared" si="108"/>
        <v>Error?</v>
      </c>
    </row>
    <row r="6980" spans="1:4" x14ac:dyDescent="0.2">
      <c r="A6980">
        <v>6919</v>
      </c>
      <c r="B6980" s="1832">
        <f>'Expenditures 15-22'!J75</f>
        <v>0</v>
      </c>
      <c r="D6980" s="2" t="str">
        <f t="shared" si="108"/>
        <v>Error?</v>
      </c>
    </row>
    <row r="6981" spans="1:4" x14ac:dyDescent="0.2">
      <c r="A6981">
        <v>6920</v>
      </c>
      <c r="B6981" s="1832">
        <f>'Expenditures 15-22'!H85</f>
        <v>0</v>
      </c>
      <c r="D6981" s="2" t="str">
        <f t="shared" si="108"/>
        <v>Error?</v>
      </c>
    </row>
    <row r="6982" spans="1:4" x14ac:dyDescent="0.2">
      <c r="A6982">
        <v>6921</v>
      </c>
      <c r="B6982" s="1832">
        <f>'Expenditures 15-22'!K85</f>
        <v>0</v>
      </c>
      <c r="D6982" s="2" t="str">
        <f t="shared" si="108"/>
        <v>Error?</v>
      </c>
    </row>
    <row r="6983" spans="1:4" x14ac:dyDescent="0.2">
      <c r="A6983">
        <v>6922</v>
      </c>
      <c r="B6983" s="1832">
        <f>'Expenditures 15-22'!H86</f>
        <v>0</v>
      </c>
      <c r="D6983" s="2" t="str">
        <f t="shared" si="108"/>
        <v>Error?</v>
      </c>
    </row>
    <row r="6984" spans="1:4" x14ac:dyDescent="0.2">
      <c r="A6984">
        <v>6923</v>
      </c>
      <c r="B6984" s="1832">
        <f>'Expenditures 15-22'!K86</f>
        <v>0</v>
      </c>
      <c r="D6984" s="2" t="str">
        <f t="shared" si="108"/>
        <v>Error?</v>
      </c>
    </row>
    <row r="6985" spans="1:4" x14ac:dyDescent="0.2">
      <c r="A6985">
        <v>6924</v>
      </c>
      <c r="B6985" s="1832">
        <f>'Expenditures 15-22'!H87</f>
        <v>0</v>
      </c>
      <c r="D6985" s="2" t="str">
        <f t="shared" si="108"/>
        <v>Error?</v>
      </c>
    </row>
    <row r="6986" spans="1:4" x14ac:dyDescent="0.2">
      <c r="A6986">
        <v>6925</v>
      </c>
      <c r="B6986" s="1832">
        <f>'Expenditures 15-22'!K87</f>
        <v>0</v>
      </c>
      <c r="D6986" s="2" t="str">
        <f t="shared" si="108"/>
        <v>Error?</v>
      </c>
    </row>
    <row r="6987" spans="1:4" x14ac:dyDescent="0.2">
      <c r="A6987">
        <v>6926</v>
      </c>
      <c r="B6987" s="1832">
        <f>'Expenditures 15-22'!H88</f>
        <v>0</v>
      </c>
      <c r="D6987" s="2" t="str">
        <f t="shared" si="108"/>
        <v>Error?</v>
      </c>
    </row>
    <row r="6988" spans="1:4" x14ac:dyDescent="0.2">
      <c r="A6988">
        <v>6927</v>
      </c>
      <c r="B6988" s="1832">
        <f>'Expenditures 15-22'!K88</f>
        <v>0</v>
      </c>
      <c r="D6988" s="2" t="str">
        <f t="shared" si="108"/>
        <v>Error?</v>
      </c>
    </row>
    <row r="6989" spans="1:4" x14ac:dyDescent="0.2">
      <c r="A6989">
        <v>6928</v>
      </c>
      <c r="B6989" s="1832">
        <f>'Expenditures 15-22'!H89</f>
        <v>0</v>
      </c>
      <c r="D6989" s="2" t="str">
        <f t="shared" si="108"/>
        <v>Error?</v>
      </c>
    </row>
    <row r="6990" spans="1:4" x14ac:dyDescent="0.2">
      <c r="A6990">
        <v>6929</v>
      </c>
      <c r="B6990" s="1832">
        <f>'Expenditures 15-22'!K89</f>
        <v>0</v>
      </c>
      <c r="D6990" s="2" t="str">
        <f t="shared" si="108"/>
        <v>Error?</v>
      </c>
    </row>
    <row r="6991" spans="1:4" x14ac:dyDescent="0.2">
      <c r="A6991">
        <v>6930</v>
      </c>
      <c r="B6991" s="1832">
        <f>'Expenditures 15-22'!H90</f>
        <v>0</v>
      </c>
      <c r="D6991" s="2" t="str">
        <f t="shared" si="108"/>
        <v>Error?</v>
      </c>
    </row>
    <row r="6992" spans="1:4" x14ac:dyDescent="0.2">
      <c r="A6992">
        <v>6931</v>
      </c>
      <c r="B6992" s="1832">
        <f>'Expenditures 15-22'!K90</f>
        <v>0</v>
      </c>
      <c r="D6992" s="2" t="str">
        <f t="shared" si="108"/>
        <v>Error?</v>
      </c>
    </row>
    <row r="6993" spans="1:4" x14ac:dyDescent="0.2">
      <c r="A6993">
        <v>6932</v>
      </c>
      <c r="B6993" s="1832">
        <f>'Expenditures 15-22'!H91</f>
        <v>0</v>
      </c>
      <c r="D6993" s="2" t="str">
        <f t="shared" si="108"/>
        <v>Error?</v>
      </c>
    </row>
    <row r="6994" spans="1:4" x14ac:dyDescent="0.2">
      <c r="A6994">
        <v>6933</v>
      </c>
      <c r="B6994" s="1832">
        <f>'Expenditures 15-22'!K91</f>
        <v>0</v>
      </c>
      <c r="D6994" s="2" t="str">
        <f t="shared" si="108"/>
        <v>Error?</v>
      </c>
    </row>
    <row r="6995" spans="1:4" x14ac:dyDescent="0.2">
      <c r="A6995">
        <v>6934</v>
      </c>
      <c r="B6995" s="1832">
        <f>'Expenditures 15-22'!H92</f>
        <v>0</v>
      </c>
      <c r="D6995" s="2" t="str">
        <f t="shared" si="108"/>
        <v>Error?</v>
      </c>
    </row>
    <row r="6996" spans="1:4" x14ac:dyDescent="0.2">
      <c r="A6996">
        <v>6935</v>
      </c>
      <c r="B6996" s="1832">
        <f>'Expenditures 15-22'!H93</f>
        <v>0</v>
      </c>
      <c r="D6996" s="2" t="str">
        <f t="shared" si="108"/>
        <v>Error?</v>
      </c>
    </row>
    <row r="6997" spans="1:4" x14ac:dyDescent="0.2">
      <c r="A6997">
        <v>6936</v>
      </c>
      <c r="B6997" s="1832">
        <f>'Expenditures 15-22'!K93</f>
        <v>0</v>
      </c>
      <c r="D6997" s="2" t="str">
        <f t="shared" si="108"/>
        <v>Error?</v>
      </c>
    </row>
    <row r="6998" spans="1:4" x14ac:dyDescent="0.2">
      <c r="A6998">
        <v>6937</v>
      </c>
      <c r="B6998" s="1832">
        <f>'Expenditures 15-22'!H94</f>
        <v>0</v>
      </c>
      <c r="D6998" s="2" t="str">
        <f t="shared" si="108"/>
        <v>Error?</v>
      </c>
    </row>
    <row r="6999" spans="1:4" x14ac:dyDescent="0.2">
      <c r="A6999">
        <v>6938</v>
      </c>
      <c r="B6999" s="1832">
        <f>'Expenditures 15-22'!K94</f>
        <v>0</v>
      </c>
      <c r="D6999" s="2" t="str">
        <f t="shared" si="108"/>
        <v>Error?</v>
      </c>
    </row>
    <row r="7000" spans="1:4" x14ac:dyDescent="0.2">
      <c r="A7000">
        <v>6939</v>
      </c>
      <c r="B7000" s="1832">
        <f>'Expenditures 15-22'!H95</f>
        <v>0</v>
      </c>
      <c r="D7000" s="2" t="str">
        <f t="shared" si="108"/>
        <v>Error?</v>
      </c>
    </row>
    <row r="7001" spans="1:4" x14ac:dyDescent="0.2">
      <c r="A7001">
        <v>6940</v>
      </c>
      <c r="B7001" s="1832">
        <f>'Expenditures 15-22'!K95</f>
        <v>0</v>
      </c>
      <c r="D7001" s="2" t="str">
        <f t="shared" si="108"/>
        <v>Error?</v>
      </c>
    </row>
    <row r="7002" spans="1:4" x14ac:dyDescent="0.2">
      <c r="A7002">
        <v>6941</v>
      </c>
      <c r="B7002" s="1832">
        <f>'Expenditures 15-22'!H96</f>
        <v>0</v>
      </c>
      <c r="D7002" s="2" t="str">
        <f t="shared" si="108"/>
        <v>Error?</v>
      </c>
    </row>
    <row r="7003" spans="1:4" x14ac:dyDescent="0.2">
      <c r="A7003">
        <v>6942</v>
      </c>
      <c r="B7003" s="1832">
        <f>'Expenditures 15-22'!K96</f>
        <v>0</v>
      </c>
      <c r="D7003" s="2" t="str">
        <f t="shared" si="108"/>
        <v>Error?</v>
      </c>
    </row>
    <row r="7004" spans="1:4" x14ac:dyDescent="0.2">
      <c r="A7004">
        <v>6943</v>
      </c>
      <c r="B7004" s="1832">
        <f>'Expenditures 15-22'!H97</f>
        <v>0</v>
      </c>
      <c r="D7004" s="2" t="str">
        <f t="shared" si="108"/>
        <v>Error?</v>
      </c>
    </row>
    <row r="7005" spans="1:4" x14ac:dyDescent="0.2">
      <c r="A7005">
        <v>6944</v>
      </c>
      <c r="B7005" s="1832">
        <f>'Expenditures 15-22'!K97</f>
        <v>0</v>
      </c>
      <c r="D7005" s="2" t="str">
        <f t="shared" si="108"/>
        <v>Error?</v>
      </c>
    </row>
    <row r="7006" spans="1:4" x14ac:dyDescent="0.2">
      <c r="A7006">
        <v>6945</v>
      </c>
      <c r="B7006" s="1832">
        <f>'Expenditures 15-22'!H98</f>
        <v>0</v>
      </c>
      <c r="D7006" s="2" t="str">
        <f t="shared" si="108"/>
        <v>Error?</v>
      </c>
    </row>
    <row r="7007" spans="1:4" x14ac:dyDescent="0.2">
      <c r="A7007">
        <v>6946</v>
      </c>
      <c r="B7007" s="1832">
        <f>'Expenditures 15-22'!K98</f>
        <v>0</v>
      </c>
      <c r="D7007" s="2" t="str">
        <f t="shared" si="108"/>
        <v>Error?</v>
      </c>
    </row>
    <row r="7008" spans="1:4" x14ac:dyDescent="0.2">
      <c r="A7008">
        <v>6947</v>
      </c>
      <c r="B7008" s="1832">
        <f>'Expenditures 15-22'!E99</f>
        <v>0</v>
      </c>
      <c r="D7008" s="2" t="str">
        <f t="shared" si="108"/>
        <v>Error?</v>
      </c>
    </row>
    <row r="7009" spans="1:4" x14ac:dyDescent="0.2">
      <c r="A7009">
        <v>6948</v>
      </c>
      <c r="B7009" s="1832">
        <f>'Expenditures 15-22'!H99</f>
        <v>0</v>
      </c>
      <c r="D7009" s="2" t="str">
        <f t="shared" si="108"/>
        <v>Error?</v>
      </c>
    </row>
    <row r="7010" spans="1:4" x14ac:dyDescent="0.2">
      <c r="A7010">
        <v>6949</v>
      </c>
      <c r="B7010" s="1832">
        <f>'Expenditures 15-22'!K99</f>
        <v>0</v>
      </c>
      <c r="D7010" s="2" t="str">
        <f t="shared" si="108"/>
        <v>Error?</v>
      </c>
    </row>
    <row r="7011" spans="1:4" x14ac:dyDescent="0.2">
      <c r="A7011">
        <v>6950</v>
      </c>
      <c r="B7011" s="1832">
        <f>'Expenditures 15-22'!E100</f>
        <v>0</v>
      </c>
      <c r="D7011" s="2" t="str">
        <f t="shared" si="108"/>
        <v>Error?</v>
      </c>
    </row>
    <row r="7012" spans="1:4" x14ac:dyDescent="0.2">
      <c r="A7012">
        <v>6951</v>
      </c>
      <c r="B7012" s="1832">
        <f>'Expenditures 15-22'!H100</f>
        <v>0</v>
      </c>
      <c r="D7012" s="2" t="str">
        <f t="shared" si="108"/>
        <v>Error?</v>
      </c>
    </row>
    <row r="7013" spans="1:4" x14ac:dyDescent="0.2">
      <c r="A7013">
        <v>6952</v>
      </c>
      <c r="B7013" s="1832">
        <f>'Expenditures 15-22'!K100</f>
        <v>0</v>
      </c>
      <c r="D7013" s="2" t="str">
        <f t="shared" si="108"/>
        <v>Error?</v>
      </c>
    </row>
    <row r="7014" spans="1:4" x14ac:dyDescent="0.2">
      <c r="A7014">
        <v>6953</v>
      </c>
      <c r="B7014" s="1832">
        <f>'Expenditures 15-22'!H101</f>
        <v>0</v>
      </c>
      <c r="D7014" s="2" t="str">
        <f t="shared" si="108"/>
        <v>Error?</v>
      </c>
    </row>
    <row r="7015" spans="1:4" x14ac:dyDescent="0.2">
      <c r="A7015">
        <v>6954</v>
      </c>
      <c r="B7015" s="1832">
        <f>'Expenditures 15-22'!K101</f>
        <v>0</v>
      </c>
      <c r="D7015" s="2" t="str">
        <f t="shared" si="108"/>
        <v>Error?</v>
      </c>
    </row>
    <row r="7016" spans="1:4" x14ac:dyDescent="0.2">
      <c r="A7016">
        <v>6955</v>
      </c>
      <c r="B7016" s="1832">
        <f>'Expenditures 15-22'!H111</f>
        <v>0</v>
      </c>
      <c r="D7016" s="2" t="str">
        <f t="shared" si="108"/>
        <v>Error?</v>
      </c>
    </row>
    <row r="7017" spans="1:4" x14ac:dyDescent="0.2">
      <c r="A7017">
        <v>6956</v>
      </c>
      <c r="B7017" s="1832">
        <f>'Expenditures 15-22'!K111</f>
        <v>0</v>
      </c>
      <c r="D7017" s="2" t="str">
        <f t="shared" si="108"/>
        <v>Error?</v>
      </c>
    </row>
    <row r="7018" spans="1:4" x14ac:dyDescent="0.2">
      <c r="A7018">
        <v>6957</v>
      </c>
      <c r="B7018" s="1832">
        <f>'Expenditures 15-22'!H112</f>
        <v>0</v>
      </c>
      <c r="D7018" s="2" t="str">
        <f t="shared" si="108"/>
        <v>Error?</v>
      </c>
    </row>
    <row r="7019" spans="1:4" x14ac:dyDescent="0.2">
      <c r="A7019">
        <v>6958</v>
      </c>
      <c r="B7019" s="1832">
        <f>'Expenditures 15-22'!K112</f>
        <v>0</v>
      </c>
      <c r="D7019" s="2" t="str">
        <f t="shared" si="108"/>
        <v>Error?</v>
      </c>
    </row>
    <row r="7020" spans="1:4" x14ac:dyDescent="0.2">
      <c r="A7020">
        <v>6959</v>
      </c>
      <c r="B7020" s="1832">
        <f>'Expenditures 15-22'!I114</f>
        <v>0</v>
      </c>
      <c r="D7020" s="2" t="str">
        <f t="shared" si="108"/>
        <v>Error?</v>
      </c>
    </row>
    <row r="7021" spans="1:4" x14ac:dyDescent="0.2">
      <c r="A7021">
        <v>6960</v>
      </c>
      <c r="B7021" s="1832">
        <f>'Expenditures 15-22'!J114</f>
        <v>0</v>
      </c>
      <c r="D7021" s="2" t="str">
        <f t="shared" si="108"/>
        <v>Error?</v>
      </c>
    </row>
    <row r="7022" spans="1:4" x14ac:dyDescent="0.2">
      <c r="A7022">
        <v>6961</v>
      </c>
      <c r="B7022" s="1832">
        <f>'Expenditures 15-22'!I120</f>
        <v>0</v>
      </c>
      <c r="D7022" s="2" t="str">
        <f t="shared" si="108"/>
        <v>Error?</v>
      </c>
    </row>
    <row r="7023" spans="1:4" x14ac:dyDescent="0.2">
      <c r="A7023">
        <v>6962</v>
      </c>
      <c r="B7023" s="1832">
        <f>'Expenditures 15-22'!J120</f>
        <v>0</v>
      </c>
      <c r="D7023" s="2" t="str">
        <f t="shared" si="108"/>
        <v>Error?</v>
      </c>
    </row>
    <row r="7024" spans="1:4" x14ac:dyDescent="0.2">
      <c r="A7024">
        <v>6963</v>
      </c>
      <c r="B7024" s="1832">
        <f>'Expenditures 15-22'!I122</f>
        <v>0</v>
      </c>
      <c r="D7024" s="2" t="str">
        <f t="shared" si="108"/>
        <v>Error?</v>
      </c>
    </row>
    <row r="7025" spans="1:4" x14ac:dyDescent="0.2">
      <c r="A7025">
        <v>6964</v>
      </c>
      <c r="B7025" s="1832">
        <f>'Expenditures 15-22'!J122</f>
        <v>0</v>
      </c>
      <c r="D7025" s="2" t="str">
        <f t="shared" si="108"/>
        <v>Error?</v>
      </c>
    </row>
    <row r="7026" spans="1:4" x14ac:dyDescent="0.2">
      <c r="A7026">
        <v>6965</v>
      </c>
      <c r="B7026" s="1832">
        <f>'Expenditures 15-22'!I123</f>
        <v>0</v>
      </c>
      <c r="D7026" s="2" t="str">
        <f t="shared" si="108"/>
        <v>Error?</v>
      </c>
    </row>
    <row r="7027" spans="1:4" x14ac:dyDescent="0.2">
      <c r="A7027">
        <v>6966</v>
      </c>
      <c r="B7027" s="1832">
        <f>'Expenditures 15-22'!J123</f>
        <v>0</v>
      </c>
      <c r="D7027" s="2" t="str">
        <f t="shared" si="108"/>
        <v>Error?</v>
      </c>
    </row>
    <row r="7028" spans="1:4" x14ac:dyDescent="0.2">
      <c r="A7028">
        <v>6967</v>
      </c>
      <c r="B7028" s="1832">
        <f>'Expenditures 15-22'!I124</f>
        <v>0</v>
      </c>
      <c r="D7028" s="2" t="str">
        <f t="shared" si="108"/>
        <v>Error?</v>
      </c>
    </row>
    <row r="7029" spans="1:4" x14ac:dyDescent="0.2">
      <c r="A7029">
        <v>6968</v>
      </c>
      <c r="B7029" s="1832">
        <f>'Expenditures 15-22'!J124</f>
        <v>0</v>
      </c>
      <c r="D7029" s="2" t="str">
        <f t="shared" si="108"/>
        <v>Error?</v>
      </c>
    </row>
    <row r="7030" spans="1:4" x14ac:dyDescent="0.2">
      <c r="A7030">
        <v>6969</v>
      </c>
      <c r="B7030" s="1832">
        <f>'Expenditures 15-22'!I125</f>
        <v>0</v>
      </c>
      <c r="D7030" s="2" t="str">
        <f t="shared" si="108"/>
        <v>Error?</v>
      </c>
    </row>
    <row r="7031" spans="1:4" x14ac:dyDescent="0.2">
      <c r="A7031">
        <v>6970</v>
      </c>
      <c r="B7031" s="1832">
        <f>'Expenditures 15-22'!J125</f>
        <v>0</v>
      </c>
      <c r="D7031" s="2" t="str">
        <f t="shared" si="108"/>
        <v>Error?</v>
      </c>
    </row>
    <row r="7032" spans="1:4" x14ac:dyDescent="0.2">
      <c r="A7032">
        <v>6971</v>
      </c>
      <c r="B7032" s="1832">
        <f>'Expenditures 15-22'!I126</f>
        <v>0</v>
      </c>
      <c r="D7032" s="2" t="str">
        <f t="shared" si="108"/>
        <v>Error?</v>
      </c>
    </row>
    <row r="7033" spans="1:4" x14ac:dyDescent="0.2">
      <c r="A7033">
        <v>6972</v>
      </c>
      <c r="B7033" s="1832">
        <f>'Expenditures 15-22'!I127</f>
        <v>0</v>
      </c>
      <c r="D7033" s="2" t="str">
        <f t="shared" si="108"/>
        <v>Error?</v>
      </c>
    </row>
    <row r="7034" spans="1:4" x14ac:dyDescent="0.2">
      <c r="A7034">
        <v>6973</v>
      </c>
      <c r="B7034" s="1832">
        <f>'Expenditures 15-22'!J127</f>
        <v>0</v>
      </c>
      <c r="D7034" s="2" t="str">
        <f t="shared" si="108"/>
        <v>Error?</v>
      </c>
    </row>
    <row r="7035" spans="1:4" x14ac:dyDescent="0.2">
      <c r="A7035">
        <v>6974</v>
      </c>
      <c r="B7035" s="1832">
        <f>'Expenditures 15-22'!I128</f>
        <v>0</v>
      </c>
      <c r="D7035" s="2" t="str">
        <f t="shared" si="108"/>
        <v>Error?</v>
      </c>
    </row>
    <row r="7036" spans="1:4" x14ac:dyDescent="0.2">
      <c r="A7036">
        <v>6975</v>
      </c>
      <c r="B7036" s="1832">
        <f>'Expenditures 15-22'!J128</f>
        <v>0</v>
      </c>
      <c r="D7036" s="2" t="str">
        <f t="shared" si="108"/>
        <v>Error?</v>
      </c>
    </row>
    <row r="7037" spans="1:4" x14ac:dyDescent="0.2">
      <c r="A7037">
        <v>6976</v>
      </c>
      <c r="B7037" s="1832">
        <f>'Expenditures 15-22'!I129</f>
        <v>0</v>
      </c>
      <c r="D7037" s="2" t="str">
        <f t="shared" si="108"/>
        <v>Error?</v>
      </c>
    </row>
    <row r="7038" spans="1:4" x14ac:dyDescent="0.2">
      <c r="A7038">
        <v>6977</v>
      </c>
      <c r="B7038" s="1832">
        <f>'Expenditures 15-22'!J129</f>
        <v>0</v>
      </c>
      <c r="D7038" s="2" t="str">
        <f t="shared" si="108"/>
        <v>Error?</v>
      </c>
    </row>
    <row r="7039" spans="1:4" x14ac:dyDescent="0.2">
      <c r="A7039">
        <v>6978</v>
      </c>
      <c r="B7039" s="1832">
        <f>'Expenditures 15-22'!I130</f>
        <v>0</v>
      </c>
      <c r="D7039" s="2" t="str">
        <f t="shared" ref="D7039:D7102" si="109">IF(ISBLANK(B7039),"OK",IF(A7039-B7039=0,"OK","Error?"))</f>
        <v>Error?</v>
      </c>
    </row>
    <row r="7040" spans="1:4" x14ac:dyDescent="0.2">
      <c r="A7040">
        <v>6979</v>
      </c>
      <c r="B7040" s="1832">
        <f>'Expenditures 15-22'!J130</f>
        <v>0</v>
      </c>
      <c r="D7040" s="2" t="str">
        <f t="shared" si="109"/>
        <v>Error?</v>
      </c>
    </row>
    <row r="7041" spans="1:5" x14ac:dyDescent="0.2">
      <c r="A7041">
        <v>6980</v>
      </c>
      <c r="B7041" s="1832">
        <f>'Revenues 9-14'!J266</f>
        <v>0</v>
      </c>
      <c r="D7041" s="2" t="str">
        <f t="shared" si="109"/>
        <v>Error?</v>
      </c>
    </row>
    <row r="7042" spans="1:5" x14ac:dyDescent="0.2">
      <c r="A7042">
        <v>6981</v>
      </c>
      <c r="B7042" s="1832">
        <f>'Acct Summary 7-8'!J13</f>
        <v>162168</v>
      </c>
      <c r="D7042" s="2" t="str">
        <f t="shared" si="109"/>
        <v>Error?</v>
      </c>
    </row>
    <row r="7043" spans="1:5" x14ac:dyDescent="0.2">
      <c r="A7043">
        <v>6982</v>
      </c>
      <c r="B7043" s="1832">
        <f>'Revenues 9-14'!H9</f>
        <v>0</v>
      </c>
      <c r="D7043" s="2" t="str">
        <f t="shared" si="109"/>
        <v>Error?</v>
      </c>
    </row>
    <row r="7044" spans="1:5" x14ac:dyDescent="0.2">
      <c r="A7044">
        <v>6983</v>
      </c>
      <c r="B7044" s="1832">
        <f>'Revenues 9-14'!D106</f>
        <v>0</v>
      </c>
      <c r="D7044" s="2" t="str">
        <f t="shared" si="109"/>
        <v>Error?</v>
      </c>
    </row>
    <row r="7045" spans="1:5" x14ac:dyDescent="0.2">
      <c r="A7045">
        <v>6984</v>
      </c>
      <c r="B7045" s="1832">
        <f>'Revenues 9-14'!E106</f>
        <v>0</v>
      </c>
      <c r="D7045" s="2" t="str">
        <f t="shared" si="109"/>
        <v>Error?</v>
      </c>
    </row>
    <row r="7046" spans="1:5" x14ac:dyDescent="0.2">
      <c r="A7046">
        <v>6985</v>
      </c>
      <c r="B7046" s="1832">
        <f>'Revenues 9-14'!F106</f>
        <v>0</v>
      </c>
      <c r="D7046" s="2" t="str">
        <f t="shared" si="109"/>
        <v>Error?</v>
      </c>
    </row>
    <row r="7047" spans="1:5" x14ac:dyDescent="0.2">
      <c r="A7047">
        <v>6986</v>
      </c>
      <c r="B7047" s="1832">
        <f>'Expenditures 15-22'!H147</f>
        <v>0</v>
      </c>
      <c r="D7047" s="2" t="str">
        <f t="shared" si="109"/>
        <v>Error?</v>
      </c>
    </row>
    <row r="7048" spans="1:5" x14ac:dyDescent="0.2">
      <c r="A7048">
        <v>6987</v>
      </c>
      <c r="B7048" s="1832">
        <f>'Expenditures 15-22'!K147</f>
        <v>0</v>
      </c>
      <c r="D7048" s="2" t="str">
        <f t="shared" si="109"/>
        <v>Error?</v>
      </c>
    </row>
    <row r="7049" spans="1:5" x14ac:dyDescent="0.2">
      <c r="A7049">
        <v>6988</v>
      </c>
      <c r="B7049" s="1832">
        <f>'Expenditures 15-22'!H148</f>
        <v>0</v>
      </c>
      <c r="D7049" s="2" t="str">
        <f t="shared" si="109"/>
        <v>Error?</v>
      </c>
    </row>
    <row r="7050" spans="1:5" x14ac:dyDescent="0.2">
      <c r="A7050">
        <v>6989</v>
      </c>
      <c r="B7050" s="1832">
        <f>'Expenditures 15-22'!K148</f>
        <v>0</v>
      </c>
      <c r="D7050" s="2" t="str">
        <f t="shared" si="109"/>
        <v>Error?</v>
      </c>
    </row>
    <row r="7051" spans="1:5" x14ac:dyDescent="0.2">
      <c r="A7051">
        <v>6990</v>
      </c>
      <c r="B7051" s="1832">
        <f>'Expenditures 15-22'!I151</f>
        <v>0</v>
      </c>
      <c r="D7051" s="2" t="str">
        <f t="shared" si="109"/>
        <v>Error?</v>
      </c>
    </row>
    <row r="7052" spans="1:5" x14ac:dyDescent="0.2">
      <c r="A7052">
        <v>6991</v>
      </c>
      <c r="B7052" s="1832">
        <f>'Expenditures 15-22'!J151</f>
        <v>0</v>
      </c>
      <c r="D7052" s="2" t="str">
        <f t="shared" si="109"/>
        <v>Error?</v>
      </c>
    </row>
    <row r="7053" spans="1:5" x14ac:dyDescent="0.2">
      <c r="A7053">
        <v>6992</v>
      </c>
      <c r="B7053" s="1832">
        <f>'Expenditures 15-22'!H160</f>
        <v>0</v>
      </c>
      <c r="D7053" s="2" t="str">
        <f t="shared" si="109"/>
        <v>Error?</v>
      </c>
    </row>
    <row r="7054" spans="1:5" x14ac:dyDescent="0.2">
      <c r="A7054">
        <v>6993</v>
      </c>
      <c r="B7054" s="1832">
        <f>'Revenues 9-14'!J267</f>
        <v>0</v>
      </c>
      <c r="D7054" s="2" t="str">
        <f t="shared" si="109"/>
        <v>Error?</v>
      </c>
      <c r="E7054" s="2" t="s">
        <v>114</v>
      </c>
    </row>
    <row r="7055" spans="1:5" x14ac:dyDescent="0.2">
      <c r="A7055">
        <v>6994</v>
      </c>
      <c r="B7055" s="1832">
        <f>'Revenues 9-14'!J268</f>
        <v>182102</v>
      </c>
      <c r="D7055" s="2" t="str">
        <f t="shared" si="109"/>
        <v>Error?</v>
      </c>
      <c r="E7055" s="2" t="s">
        <v>114</v>
      </c>
    </row>
    <row r="7056" spans="1:5" x14ac:dyDescent="0.2">
      <c r="A7056" s="126">
        <v>6995</v>
      </c>
      <c r="B7056" s="1832"/>
      <c r="D7056" s="2" t="str">
        <f t="shared" si="109"/>
        <v>OK</v>
      </c>
      <c r="E7056" s="2" t="s">
        <v>114</v>
      </c>
    </row>
    <row r="7057" spans="1:4" x14ac:dyDescent="0.2">
      <c r="A7057">
        <v>6996</v>
      </c>
      <c r="B7057" s="1832">
        <f>'Expenditures 15-22'!I180</f>
        <v>0</v>
      </c>
      <c r="D7057" s="2" t="str">
        <f t="shared" si="109"/>
        <v>Error?</v>
      </c>
    </row>
    <row r="7058" spans="1:4" x14ac:dyDescent="0.2">
      <c r="A7058">
        <v>6997</v>
      </c>
      <c r="B7058" s="1832">
        <f>'Expenditures 15-22'!J180</f>
        <v>0</v>
      </c>
      <c r="D7058" s="2" t="str">
        <f t="shared" si="109"/>
        <v>Error?</v>
      </c>
    </row>
    <row r="7059" spans="1:4" x14ac:dyDescent="0.2">
      <c r="A7059">
        <v>6998</v>
      </c>
      <c r="B7059" s="1832">
        <f>'Expenditures 15-22'!I182</f>
        <v>196021</v>
      </c>
      <c r="D7059" s="2" t="str">
        <f t="shared" si="109"/>
        <v>Error?</v>
      </c>
    </row>
    <row r="7060" spans="1:4" x14ac:dyDescent="0.2">
      <c r="A7060">
        <v>6999</v>
      </c>
      <c r="B7060" s="1832">
        <f>'Expenditures 15-22'!J182</f>
        <v>0</v>
      </c>
      <c r="D7060" s="2" t="str">
        <f t="shared" si="109"/>
        <v>Error?</v>
      </c>
    </row>
    <row r="7061" spans="1:4" x14ac:dyDescent="0.2">
      <c r="A7061">
        <v>7000</v>
      </c>
      <c r="B7061" s="1832">
        <f>'Expenditures 15-22'!I183</f>
        <v>0</v>
      </c>
      <c r="D7061" s="2" t="str">
        <f t="shared" si="109"/>
        <v>Error?</v>
      </c>
    </row>
    <row r="7062" spans="1:4" x14ac:dyDescent="0.2">
      <c r="A7062">
        <v>7001</v>
      </c>
      <c r="B7062" s="1832">
        <f>'Expenditures 15-22'!J183</f>
        <v>0</v>
      </c>
      <c r="D7062" s="2" t="str">
        <f t="shared" si="109"/>
        <v>Error?</v>
      </c>
    </row>
    <row r="7063" spans="1:4" x14ac:dyDescent="0.2">
      <c r="A7063">
        <v>7002</v>
      </c>
      <c r="B7063" s="1832">
        <f>'Expenditures 15-22'!I184</f>
        <v>196021</v>
      </c>
      <c r="D7063" s="2" t="str">
        <f t="shared" si="109"/>
        <v>Error?</v>
      </c>
    </row>
    <row r="7064" spans="1:4" x14ac:dyDescent="0.2">
      <c r="A7064">
        <v>7003</v>
      </c>
      <c r="B7064" s="1832">
        <f>'Expenditures 15-22'!J184</f>
        <v>0</v>
      </c>
      <c r="D7064" s="2" t="str">
        <f t="shared" si="109"/>
        <v>Error?</v>
      </c>
    </row>
    <row r="7065" spans="1:4" x14ac:dyDescent="0.2">
      <c r="A7065">
        <v>7004</v>
      </c>
      <c r="B7065" s="1832">
        <f>'Expenditures 15-22'!I185</f>
        <v>0</v>
      </c>
      <c r="D7065" s="2" t="str">
        <f t="shared" si="109"/>
        <v>Error?</v>
      </c>
    </row>
    <row r="7066" spans="1:4" x14ac:dyDescent="0.2">
      <c r="A7066">
        <v>7005</v>
      </c>
      <c r="B7066" s="1832">
        <f>'Expenditures 15-22'!J185</f>
        <v>0</v>
      </c>
      <c r="D7066" s="2" t="str">
        <f t="shared" si="109"/>
        <v>Error?</v>
      </c>
    </row>
    <row r="7067" spans="1:4" x14ac:dyDescent="0.2">
      <c r="A7067">
        <v>7006</v>
      </c>
      <c r="B7067" s="1832">
        <f>'Expenditures 15-22'!H205</f>
        <v>0</v>
      </c>
      <c r="D7067" s="2" t="str">
        <f t="shared" si="109"/>
        <v>Error?</v>
      </c>
    </row>
    <row r="7068" spans="1:4" x14ac:dyDescent="0.2">
      <c r="A7068">
        <v>7007</v>
      </c>
      <c r="B7068" s="1832">
        <f>'Expenditures 15-22'!K205</f>
        <v>0</v>
      </c>
      <c r="D7068" s="2" t="str">
        <f t="shared" si="109"/>
        <v>Error?</v>
      </c>
    </row>
    <row r="7069" spans="1:4" x14ac:dyDescent="0.2">
      <c r="A7069">
        <v>7008</v>
      </c>
      <c r="B7069" s="1832">
        <f>'Expenditures 15-22'!H207</f>
        <v>0</v>
      </c>
      <c r="D7069" s="2" t="str">
        <f t="shared" si="109"/>
        <v>Error?</v>
      </c>
    </row>
    <row r="7070" spans="1:4" x14ac:dyDescent="0.2">
      <c r="A7070">
        <v>7009</v>
      </c>
      <c r="B7070" s="1832">
        <f>'Expenditures 15-22'!K207</f>
        <v>0</v>
      </c>
      <c r="D7070" s="2" t="str">
        <f t="shared" si="109"/>
        <v>Error?</v>
      </c>
    </row>
    <row r="7071" spans="1:4" x14ac:dyDescent="0.2">
      <c r="A7071">
        <v>7010</v>
      </c>
      <c r="B7071" s="1832">
        <f>'Expenditures 15-22'!I210</f>
        <v>196021</v>
      </c>
      <c r="D7071" s="2" t="str">
        <f t="shared" si="109"/>
        <v>Error?</v>
      </c>
    </row>
    <row r="7072" spans="1:4" x14ac:dyDescent="0.2">
      <c r="A7072">
        <v>7011</v>
      </c>
      <c r="B7072" s="1832">
        <f>'Expenditures 15-22'!J210</f>
        <v>0</v>
      </c>
      <c r="D7072" s="2" t="str">
        <f t="shared" si="109"/>
        <v>Error?</v>
      </c>
    </row>
    <row r="7073" spans="1:4" x14ac:dyDescent="0.2">
      <c r="A7073">
        <v>7012</v>
      </c>
      <c r="B7073" s="1832">
        <f>'Expenditures 15-22'!D216</f>
        <v>3909</v>
      </c>
      <c r="D7073" s="2" t="str">
        <f t="shared" si="109"/>
        <v>Error?</v>
      </c>
    </row>
    <row r="7074" spans="1:4" x14ac:dyDescent="0.2">
      <c r="A7074">
        <v>7013</v>
      </c>
      <c r="B7074" s="1832">
        <f>'Expenditures 15-22'!K216</f>
        <v>3909</v>
      </c>
      <c r="D7074" s="2" t="str">
        <f t="shared" si="109"/>
        <v>Error?</v>
      </c>
    </row>
    <row r="7075" spans="1:4" x14ac:dyDescent="0.2">
      <c r="A7075">
        <v>7014</v>
      </c>
      <c r="B7075" s="1832">
        <f>'Expenditures 15-22'!D218</f>
        <v>0</v>
      </c>
      <c r="D7075" s="2" t="str">
        <f t="shared" si="109"/>
        <v>Error?</v>
      </c>
    </row>
    <row r="7076" spans="1:4" x14ac:dyDescent="0.2">
      <c r="A7076">
        <v>7015</v>
      </c>
      <c r="B7076" s="1832">
        <f>'Expenditures 15-22'!K218</f>
        <v>0</v>
      </c>
      <c r="D7076" s="2" t="str">
        <f t="shared" si="109"/>
        <v>Error?</v>
      </c>
    </row>
    <row r="7077" spans="1:4" x14ac:dyDescent="0.2">
      <c r="A7077">
        <v>7016</v>
      </c>
      <c r="B7077" s="1832">
        <f>'Expenditures 15-22'!D220</f>
        <v>0</v>
      </c>
      <c r="D7077" s="2" t="str">
        <f t="shared" si="109"/>
        <v>Error?</v>
      </c>
    </row>
    <row r="7078" spans="1:4" x14ac:dyDescent="0.2">
      <c r="A7078">
        <v>7017</v>
      </c>
      <c r="B7078" s="1832">
        <f>'Expenditures 15-22'!K220</f>
        <v>0</v>
      </c>
      <c r="D7078" s="2" t="str">
        <f t="shared" si="109"/>
        <v>Error?</v>
      </c>
    </row>
    <row r="7079" spans="1:4" x14ac:dyDescent="0.2">
      <c r="A7079">
        <v>7018</v>
      </c>
      <c r="B7079" s="1832">
        <f>'Expenditures 15-22'!D226</f>
        <v>520</v>
      </c>
      <c r="D7079" s="2" t="str">
        <f t="shared" si="109"/>
        <v>Error?</v>
      </c>
    </row>
    <row r="7080" spans="1:4" x14ac:dyDescent="0.2">
      <c r="A7080">
        <v>7019</v>
      </c>
      <c r="B7080" s="1832">
        <f>'Expenditures 15-22'!K226</f>
        <v>520</v>
      </c>
      <c r="D7080" s="2" t="str">
        <f t="shared" si="109"/>
        <v>Error?</v>
      </c>
    </row>
    <row r="7081" spans="1:4" x14ac:dyDescent="0.2">
      <c r="A7081">
        <v>7020</v>
      </c>
      <c r="B7081" s="1832">
        <f>'Expenditures 15-22'!D248</f>
        <v>0</v>
      </c>
      <c r="D7081" s="2" t="str">
        <f t="shared" si="109"/>
        <v>Error?</v>
      </c>
    </row>
    <row r="7082" spans="1:4" x14ac:dyDescent="0.2">
      <c r="A7082">
        <v>7021</v>
      </c>
      <c r="B7082" s="1832">
        <f>'Expenditures 15-22'!K248</f>
        <v>0</v>
      </c>
      <c r="D7082" s="2" t="str">
        <f t="shared" si="109"/>
        <v>Error?</v>
      </c>
    </row>
    <row r="7083" spans="1:4" x14ac:dyDescent="0.2">
      <c r="A7083">
        <v>7022</v>
      </c>
      <c r="B7083" s="1832">
        <f>'Expenditures 15-22'!D249</f>
        <v>0</v>
      </c>
      <c r="D7083" s="2" t="str">
        <f t="shared" si="109"/>
        <v>Error?</v>
      </c>
    </row>
    <row r="7084" spans="1:4" x14ac:dyDescent="0.2">
      <c r="A7084">
        <v>7023</v>
      </c>
      <c r="B7084" s="1832">
        <f>'Expenditures 15-22'!K249</f>
        <v>0</v>
      </c>
      <c r="D7084" s="2" t="str">
        <f t="shared" si="109"/>
        <v>Error?</v>
      </c>
    </row>
    <row r="7085" spans="1:4" x14ac:dyDescent="0.2">
      <c r="A7085">
        <v>7024</v>
      </c>
      <c r="B7085" s="1832">
        <f>'Expenditures 15-22'!D250</f>
        <v>0</v>
      </c>
      <c r="D7085" s="2" t="str">
        <f t="shared" si="109"/>
        <v>Error?</v>
      </c>
    </row>
    <row r="7086" spans="1:4" x14ac:dyDescent="0.2">
      <c r="A7086">
        <v>7025</v>
      </c>
      <c r="B7086" s="1832">
        <f>'Expenditures 15-22'!K250</f>
        <v>0</v>
      </c>
      <c r="D7086" s="2" t="str">
        <f t="shared" si="109"/>
        <v>Error?</v>
      </c>
    </row>
    <row r="7087" spans="1:4" x14ac:dyDescent="0.2">
      <c r="A7087">
        <v>7026</v>
      </c>
      <c r="B7087" s="1832">
        <f>'Expenditures 15-22'!D251</f>
        <v>0</v>
      </c>
      <c r="D7087" s="2" t="str">
        <f t="shared" si="109"/>
        <v>Error?</v>
      </c>
    </row>
    <row r="7088" spans="1:4" x14ac:dyDescent="0.2">
      <c r="A7088">
        <v>7027</v>
      </c>
      <c r="B7088" s="1832">
        <f>'Expenditures 15-22'!K251</f>
        <v>0</v>
      </c>
      <c r="D7088" s="2" t="str">
        <f t="shared" si="109"/>
        <v>Error?</v>
      </c>
    </row>
    <row r="7089" spans="1:4" x14ac:dyDescent="0.2">
      <c r="A7089">
        <v>7028</v>
      </c>
      <c r="B7089" s="1832">
        <f>'Expenditures 15-22'!D252</f>
        <v>0</v>
      </c>
      <c r="D7089" s="2" t="str">
        <f t="shared" si="109"/>
        <v>Error?</v>
      </c>
    </row>
    <row r="7090" spans="1:4" x14ac:dyDescent="0.2">
      <c r="A7090">
        <v>7029</v>
      </c>
      <c r="B7090" s="1832">
        <f>'Expenditures 15-22'!K252</f>
        <v>0</v>
      </c>
      <c r="D7090" s="2" t="str">
        <f t="shared" si="109"/>
        <v>Error?</v>
      </c>
    </row>
    <row r="7091" spans="1:4" x14ac:dyDescent="0.2">
      <c r="A7091">
        <v>7030</v>
      </c>
      <c r="B7091" s="1832">
        <f>'Expenditures 15-22'!D253</f>
        <v>0</v>
      </c>
      <c r="D7091" s="2" t="str">
        <f t="shared" si="109"/>
        <v>Error?</v>
      </c>
    </row>
    <row r="7092" spans="1:4" x14ac:dyDescent="0.2">
      <c r="A7092">
        <v>7031</v>
      </c>
      <c r="B7092" s="1832">
        <f>'Expenditures 15-22'!K253</f>
        <v>0</v>
      </c>
      <c r="D7092" s="2" t="str">
        <f t="shared" si="109"/>
        <v>Error?</v>
      </c>
    </row>
    <row r="7093" spans="1:4" x14ac:dyDescent="0.2">
      <c r="A7093">
        <v>7032</v>
      </c>
      <c r="B7093" s="1832">
        <f>'Expenditures 15-22'!D254</f>
        <v>0</v>
      </c>
      <c r="D7093" s="2" t="str">
        <f t="shared" si="109"/>
        <v>Error?</v>
      </c>
    </row>
    <row r="7094" spans="1:4" x14ac:dyDescent="0.2">
      <c r="A7094">
        <v>7033</v>
      </c>
      <c r="B7094" s="1832">
        <f>'Expenditures 15-22'!K254</f>
        <v>0</v>
      </c>
      <c r="D7094" s="2" t="str">
        <f t="shared" si="109"/>
        <v>Error?</v>
      </c>
    </row>
    <row r="7095" spans="1:4" x14ac:dyDescent="0.2">
      <c r="A7095">
        <v>7034</v>
      </c>
      <c r="B7095" s="1832">
        <f>'Expenditures 15-22'!D255</f>
        <v>0</v>
      </c>
      <c r="D7095" s="2" t="str">
        <f t="shared" si="109"/>
        <v>Error?</v>
      </c>
    </row>
    <row r="7096" spans="1:4" x14ac:dyDescent="0.2">
      <c r="A7096">
        <v>7035</v>
      </c>
      <c r="B7096" s="1832">
        <f>'Expenditures 15-22'!K255</f>
        <v>0</v>
      </c>
      <c r="D7096" s="2" t="str">
        <f t="shared" si="109"/>
        <v>Error?</v>
      </c>
    </row>
    <row r="7097" spans="1:4" x14ac:dyDescent="0.2">
      <c r="A7097">
        <v>7036</v>
      </c>
      <c r="B7097" s="1832">
        <f>'Expenditures 15-22'!D256</f>
        <v>0</v>
      </c>
      <c r="D7097" s="2" t="str">
        <f t="shared" si="109"/>
        <v>Error?</v>
      </c>
    </row>
    <row r="7098" spans="1:4" x14ac:dyDescent="0.2">
      <c r="A7098">
        <v>7037</v>
      </c>
      <c r="B7098" s="1832">
        <f>'Expenditures 15-22'!K256</f>
        <v>0</v>
      </c>
      <c r="D7098" s="2" t="str">
        <f t="shared" si="109"/>
        <v>Error?</v>
      </c>
    </row>
    <row r="7099" spans="1:4" x14ac:dyDescent="0.2">
      <c r="A7099">
        <v>7038</v>
      </c>
      <c r="B7099" s="1832">
        <f>'Expenditures 15-22'!I301</f>
        <v>0</v>
      </c>
      <c r="D7099" s="2" t="str">
        <f t="shared" si="109"/>
        <v>Error?</v>
      </c>
    </row>
    <row r="7100" spans="1:4" x14ac:dyDescent="0.2">
      <c r="A7100">
        <v>7039</v>
      </c>
      <c r="B7100" s="1832">
        <f>'Expenditures 15-22'!J301</f>
        <v>0</v>
      </c>
      <c r="D7100" s="2" t="str">
        <f t="shared" si="109"/>
        <v>Error?</v>
      </c>
    </row>
    <row r="7101" spans="1:4" x14ac:dyDescent="0.2">
      <c r="A7101">
        <v>7040</v>
      </c>
      <c r="B7101" s="1832">
        <f>'Expenditures 15-22'!I302</f>
        <v>0</v>
      </c>
      <c r="D7101" s="2" t="str">
        <f t="shared" si="109"/>
        <v>Error?</v>
      </c>
    </row>
    <row r="7102" spans="1:4" x14ac:dyDescent="0.2">
      <c r="A7102">
        <v>7041</v>
      </c>
      <c r="B7102" s="1832">
        <f>'Expenditures 15-22'!J302</f>
        <v>0</v>
      </c>
      <c r="D7102" s="2" t="str">
        <f t="shared" si="109"/>
        <v>Error?</v>
      </c>
    </row>
    <row r="7103" spans="1:4" x14ac:dyDescent="0.2">
      <c r="A7103">
        <v>7042</v>
      </c>
      <c r="B7103" s="1832">
        <f>'Expenditures 15-22'!I303</f>
        <v>0</v>
      </c>
      <c r="D7103" s="2" t="str">
        <f t="shared" ref="D7103:D7166" si="110">IF(ISBLANK(B7103),"OK",IF(A7103-B7103=0,"OK","Error?"))</f>
        <v>Error?</v>
      </c>
    </row>
    <row r="7104" spans="1:4" x14ac:dyDescent="0.2">
      <c r="A7104">
        <v>7043</v>
      </c>
      <c r="B7104" s="1832">
        <f>'Expenditures 15-22'!J303</f>
        <v>0</v>
      </c>
      <c r="D7104" s="2" t="str">
        <f t="shared" si="110"/>
        <v>Error?</v>
      </c>
    </row>
    <row r="7105" spans="1:4" x14ac:dyDescent="0.2">
      <c r="A7105">
        <v>7044</v>
      </c>
      <c r="B7105" s="1832">
        <f>'Expenditures 15-22'!E306</f>
        <v>0</v>
      </c>
      <c r="D7105" s="2" t="str">
        <f t="shared" si="110"/>
        <v>Error?</v>
      </c>
    </row>
    <row r="7106" spans="1:4" x14ac:dyDescent="0.2">
      <c r="A7106">
        <v>7045</v>
      </c>
      <c r="B7106" s="1832">
        <f>'Expenditures 15-22'!H306</f>
        <v>0</v>
      </c>
      <c r="D7106" s="2" t="str">
        <f t="shared" si="110"/>
        <v>Error?</v>
      </c>
    </row>
    <row r="7107" spans="1:4" x14ac:dyDescent="0.2">
      <c r="A7107">
        <v>7046</v>
      </c>
      <c r="B7107" s="1832">
        <f>'Expenditures 15-22'!K306</f>
        <v>0</v>
      </c>
      <c r="D7107" s="2" t="str">
        <f t="shared" si="110"/>
        <v>Error?</v>
      </c>
    </row>
    <row r="7108" spans="1:4" x14ac:dyDescent="0.2">
      <c r="A7108">
        <v>7047</v>
      </c>
      <c r="B7108" s="1832">
        <f>'Expenditures 15-22'!E307</f>
        <v>0</v>
      </c>
      <c r="D7108" s="2" t="str">
        <f t="shared" si="110"/>
        <v>Error?</v>
      </c>
    </row>
    <row r="7109" spans="1:4" x14ac:dyDescent="0.2">
      <c r="A7109">
        <v>7048</v>
      </c>
      <c r="B7109" s="1832">
        <f>'Expenditures 15-22'!H307</f>
        <v>0</v>
      </c>
      <c r="D7109" s="2" t="str">
        <f t="shared" si="110"/>
        <v>Error?</v>
      </c>
    </row>
    <row r="7110" spans="1:4" x14ac:dyDescent="0.2">
      <c r="A7110">
        <v>7049</v>
      </c>
      <c r="B7110" s="1832">
        <f>'Expenditures 15-22'!E308</f>
        <v>0</v>
      </c>
      <c r="D7110" s="2" t="str">
        <f t="shared" si="110"/>
        <v>Error?</v>
      </c>
    </row>
    <row r="7111" spans="1:4" x14ac:dyDescent="0.2">
      <c r="A7111">
        <v>7050</v>
      </c>
      <c r="B7111" s="1832">
        <f>'Expenditures 15-22'!H308</f>
        <v>0</v>
      </c>
      <c r="D7111" s="2" t="str">
        <f t="shared" si="110"/>
        <v>Error?</v>
      </c>
    </row>
    <row r="7112" spans="1:4" x14ac:dyDescent="0.2">
      <c r="A7112">
        <v>7051</v>
      </c>
      <c r="B7112" s="1832">
        <f>'Expenditures 15-22'!E309</f>
        <v>0</v>
      </c>
      <c r="D7112" s="2" t="str">
        <f t="shared" si="110"/>
        <v>Error?</v>
      </c>
    </row>
    <row r="7113" spans="1:4" x14ac:dyDescent="0.2">
      <c r="A7113">
        <v>7052</v>
      </c>
      <c r="B7113" s="1832">
        <f>'Expenditures 15-22'!H309</f>
        <v>0</v>
      </c>
      <c r="D7113" s="2" t="str">
        <f t="shared" si="110"/>
        <v>Error?</v>
      </c>
    </row>
    <row r="7114" spans="1:4" x14ac:dyDescent="0.2">
      <c r="A7114">
        <v>7053</v>
      </c>
      <c r="B7114" s="1832">
        <f>'Expenditures 15-22'!E310</f>
        <v>0</v>
      </c>
      <c r="D7114" s="2" t="str">
        <f t="shared" si="110"/>
        <v>Error?</v>
      </c>
    </row>
    <row r="7115" spans="1:4" x14ac:dyDescent="0.2">
      <c r="A7115">
        <v>7054</v>
      </c>
      <c r="B7115" s="1832">
        <f>'Expenditures 15-22'!H310</f>
        <v>0</v>
      </c>
      <c r="D7115" s="2" t="str">
        <f t="shared" si="110"/>
        <v>Error?</v>
      </c>
    </row>
    <row r="7116" spans="1:4" x14ac:dyDescent="0.2">
      <c r="A7116">
        <v>7055</v>
      </c>
      <c r="B7116" s="1832">
        <f>'Expenditures 15-22'!I312</f>
        <v>0</v>
      </c>
      <c r="D7116" s="2" t="str">
        <f t="shared" si="110"/>
        <v>Error?</v>
      </c>
    </row>
    <row r="7117" spans="1:4" x14ac:dyDescent="0.2">
      <c r="A7117">
        <v>7056</v>
      </c>
      <c r="B7117" s="1832">
        <f>'Expenditures 15-22'!J312</f>
        <v>0</v>
      </c>
      <c r="D7117" s="2" t="str">
        <f t="shared" si="110"/>
        <v>Error?</v>
      </c>
    </row>
    <row r="7118" spans="1:4" x14ac:dyDescent="0.2">
      <c r="A7118">
        <v>7057</v>
      </c>
      <c r="B7118" s="1832">
        <f>'Expenditures 15-22'!C319</f>
        <v>0</v>
      </c>
      <c r="D7118" s="2" t="str">
        <f t="shared" si="110"/>
        <v>Error?</v>
      </c>
    </row>
    <row r="7119" spans="1:4" x14ac:dyDescent="0.2">
      <c r="A7119">
        <v>7058</v>
      </c>
      <c r="B7119" s="1832">
        <f>'Expenditures 15-22'!D319</f>
        <v>0</v>
      </c>
      <c r="D7119" s="2" t="str">
        <f t="shared" si="110"/>
        <v>Error?</v>
      </c>
    </row>
    <row r="7120" spans="1:4" x14ac:dyDescent="0.2">
      <c r="A7120">
        <v>7059</v>
      </c>
      <c r="B7120" s="1832">
        <f>'Expenditures 15-22'!E319</f>
        <v>0</v>
      </c>
      <c r="D7120" s="2" t="str">
        <f t="shared" si="110"/>
        <v>Error?</v>
      </c>
    </row>
    <row r="7121" spans="1:4" x14ac:dyDescent="0.2">
      <c r="A7121">
        <v>7060</v>
      </c>
      <c r="B7121" s="1832">
        <f>'Expenditures 15-22'!F319</f>
        <v>0</v>
      </c>
      <c r="D7121" s="2" t="str">
        <f t="shared" si="110"/>
        <v>Error?</v>
      </c>
    </row>
    <row r="7122" spans="1:4" x14ac:dyDescent="0.2">
      <c r="A7122">
        <v>7061</v>
      </c>
      <c r="B7122" s="1832">
        <f>'Expenditures 15-22'!G319</f>
        <v>0</v>
      </c>
      <c r="D7122" s="2" t="str">
        <f t="shared" si="110"/>
        <v>Error?</v>
      </c>
    </row>
    <row r="7123" spans="1:4" x14ac:dyDescent="0.2">
      <c r="A7123">
        <v>7062</v>
      </c>
      <c r="B7123" s="1832">
        <f>'Expenditures 15-22'!H319</f>
        <v>0</v>
      </c>
      <c r="D7123" s="2" t="str">
        <f t="shared" si="110"/>
        <v>Error?</v>
      </c>
    </row>
    <row r="7124" spans="1:4" x14ac:dyDescent="0.2">
      <c r="A7124">
        <v>7063</v>
      </c>
      <c r="B7124" s="1832">
        <f>'Expenditures 15-22'!I319</f>
        <v>0</v>
      </c>
      <c r="D7124" s="2" t="str">
        <f t="shared" si="110"/>
        <v>Error?</v>
      </c>
    </row>
    <row r="7125" spans="1:4" x14ac:dyDescent="0.2">
      <c r="A7125">
        <v>7064</v>
      </c>
      <c r="B7125" s="1832">
        <f>'Expenditures 15-22'!J319</f>
        <v>0</v>
      </c>
      <c r="D7125" s="2" t="str">
        <f t="shared" si="110"/>
        <v>Error?</v>
      </c>
    </row>
    <row r="7126" spans="1:4" x14ac:dyDescent="0.2">
      <c r="A7126">
        <v>7065</v>
      </c>
      <c r="B7126" s="1832">
        <f>'Expenditures 15-22'!K319</f>
        <v>0</v>
      </c>
      <c r="D7126" s="2" t="str">
        <f t="shared" si="110"/>
        <v>Error?</v>
      </c>
    </row>
    <row r="7127" spans="1:4" x14ac:dyDescent="0.2">
      <c r="A7127">
        <v>7066</v>
      </c>
      <c r="B7127" s="1832">
        <f>'Expenditures 15-22'!C320</f>
        <v>0</v>
      </c>
      <c r="D7127" s="2" t="str">
        <f t="shared" si="110"/>
        <v>Error?</v>
      </c>
    </row>
    <row r="7128" spans="1:4" x14ac:dyDescent="0.2">
      <c r="A7128">
        <v>7067</v>
      </c>
      <c r="B7128" s="1832">
        <f>'Expenditures 15-22'!D320</f>
        <v>0</v>
      </c>
      <c r="D7128" s="2" t="str">
        <f t="shared" si="110"/>
        <v>Error?</v>
      </c>
    </row>
    <row r="7129" spans="1:4" x14ac:dyDescent="0.2">
      <c r="A7129">
        <v>7068</v>
      </c>
      <c r="B7129" s="1832">
        <f>'Expenditures 15-22'!E320</f>
        <v>61929</v>
      </c>
      <c r="D7129" s="2" t="str">
        <f t="shared" si="110"/>
        <v>Error?</v>
      </c>
    </row>
    <row r="7130" spans="1:4" x14ac:dyDescent="0.2">
      <c r="A7130">
        <v>7069</v>
      </c>
      <c r="B7130" s="1832">
        <f>'Expenditures 15-22'!F320</f>
        <v>0</v>
      </c>
      <c r="D7130" s="2" t="str">
        <f t="shared" si="110"/>
        <v>Error?</v>
      </c>
    </row>
    <row r="7131" spans="1:4" x14ac:dyDescent="0.2">
      <c r="A7131">
        <v>7070</v>
      </c>
      <c r="B7131" s="1832">
        <f>'Expenditures 15-22'!G320</f>
        <v>0</v>
      </c>
      <c r="D7131" s="2" t="str">
        <f t="shared" si="110"/>
        <v>Error?</v>
      </c>
    </row>
    <row r="7132" spans="1:4" x14ac:dyDescent="0.2">
      <c r="A7132">
        <v>7071</v>
      </c>
      <c r="B7132" s="1832">
        <f>'Expenditures 15-22'!H320</f>
        <v>0</v>
      </c>
      <c r="D7132" s="2" t="str">
        <f t="shared" si="110"/>
        <v>Error?</v>
      </c>
    </row>
    <row r="7133" spans="1:4" x14ac:dyDescent="0.2">
      <c r="A7133">
        <v>7072</v>
      </c>
      <c r="B7133" s="1832">
        <f>'Expenditures 15-22'!I320</f>
        <v>0</v>
      </c>
      <c r="D7133" s="2" t="str">
        <f t="shared" si="110"/>
        <v>Error?</v>
      </c>
    </row>
    <row r="7134" spans="1:4" x14ac:dyDescent="0.2">
      <c r="A7134">
        <v>7073</v>
      </c>
      <c r="B7134" s="1832">
        <f>'Expenditures 15-22'!J320</f>
        <v>0</v>
      </c>
      <c r="D7134" s="2" t="str">
        <f t="shared" si="110"/>
        <v>Error?</v>
      </c>
    </row>
    <row r="7135" spans="1:4" x14ac:dyDescent="0.2">
      <c r="A7135">
        <v>7074</v>
      </c>
      <c r="B7135" s="1832">
        <f>'Expenditures 15-22'!K320</f>
        <v>61929</v>
      </c>
      <c r="D7135" s="2" t="str">
        <f t="shared" si="110"/>
        <v>Error?</v>
      </c>
    </row>
    <row r="7136" spans="1:4" x14ac:dyDescent="0.2">
      <c r="A7136">
        <v>7075</v>
      </c>
      <c r="B7136" s="1832">
        <f>'Expenditures 15-22'!C321</f>
        <v>0</v>
      </c>
      <c r="D7136" s="2" t="str">
        <f t="shared" si="110"/>
        <v>Error?</v>
      </c>
    </row>
    <row r="7137" spans="1:4" x14ac:dyDescent="0.2">
      <c r="A7137">
        <v>7076</v>
      </c>
      <c r="B7137" s="1832">
        <f>'Expenditures 15-22'!D321</f>
        <v>0</v>
      </c>
      <c r="D7137" s="2" t="str">
        <f t="shared" si="110"/>
        <v>Error?</v>
      </c>
    </row>
    <row r="7138" spans="1:4" x14ac:dyDescent="0.2">
      <c r="A7138">
        <v>7077</v>
      </c>
      <c r="B7138" s="1832">
        <f>'Expenditures 15-22'!E321</f>
        <v>0</v>
      </c>
      <c r="D7138" s="2" t="str">
        <f t="shared" si="110"/>
        <v>Error?</v>
      </c>
    </row>
    <row r="7139" spans="1:4" x14ac:dyDescent="0.2">
      <c r="A7139">
        <v>7078</v>
      </c>
      <c r="B7139" s="1832">
        <f>'Expenditures 15-22'!F321</f>
        <v>0</v>
      </c>
      <c r="D7139" s="2" t="str">
        <f t="shared" si="110"/>
        <v>Error?</v>
      </c>
    </row>
    <row r="7140" spans="1:4" x14ac:dyDescent="0.2">
      <c r="A7140">
        <v>7079</v>
      </c>
      <c r="B7140" s="1832">
        <f>'Expenditures 15-22'!G321</f>
        <v>0</v>
      </c>
      <c r="D7140" s="2" t="str">
        <f t="shared" si="110"/>
        <v>Error?</v>
      </c>
    </row>
    <row r="7141" spans="1:4" x14ac:dyDescent="0.2">
      <c r="A7141">
        <v>7080</v>
      </c>
      <c r="B7141" s="1832">
        <f>'Expenditures 15-22'!H321</f>
        <v>0</v>
      </c>
      <c r="D7141" s="2" t="str">
        <f t="shared" si="110"/>
        <v>Error?</v>
      </c>
    </row>
    <row r="7142" spans="1:4" x14ac:dyDescent="0.2">
      <c r="A7142">
        <v>7081</v>
      </c>
      <c r="B7142" s="1832">
        <f>'Expenditures 15-22'!I321</f>
        <v>0</v>
      </c>
      <c r="D7142" s="2" t="str">
        <f t="shared" si="110"/>
        <v>Error?</v>
      </c>
    </row>
    <row r="7143" spans="1:4" x14ac:dyDescent="0.2">
      <c r="A7143">
        <v>7082</v>
      </c>
      <c r="B7143" s="1832">
        <f>'Expenditures 15-22'!J321</f>
        <v>0</v>
      </c>
      <c r="D7143" s="2" t="str">
        <f t="shared" si="110"/>
        <v>Error?</v>
      </c>
    </row>
    <row r="7144" spans="1:4" x14ac:dyDescent="0.2">
      <c r="A7144">
        <v>7083</v>
      </c>
      <c r="B7144" s="1832">
        <f>'Expenditures 15-22'!K321</f>
        <v>0</v>
      </c>
      <c r="D7144" s="2" t="str">
        <f t="shared" si="110"/>
        <v>Error?</v>
      </c>
    </row>
    <row r="7145" spans="1:4" x14ac:dyDescent="0.2">
      <c r="A7145">
        <v>7084</v>
      </c>
      <c r="B7145" s="1832">
        <f>'Expenditures 15-22'!C322</f>
        <v>0</v>
      </c>
      <c r="D7145" s="2" t="str">
        <f t="shared" si="110"/>
        <v>Error?</v>
      </c>
    </row>
    <row r="7146" spans="1:4" x14ac:dyDescent="0.2">
      <c r="A7146">
        <v>7085</v>
      </c>
      <c r="B7146" s="1832">
        <f>'Expenditures 15-22'!D322</f>
        <v>0</v>
      </c>
      <c r="D7146" s="2" t="str">
        <f t="shared" si="110"/>
        <v>Error?</v>
      </c>
    </row>
    <row r="7147" spans="1:4" x14ac:dyDescent="0.2">
      <c r="A7147">
        <v>7086</v>
      </c>
      <c r="B7147" s="1832">
        <f>'Expenditures 15-22'!E322</f>
        <v>85543</v>
      </c>
      <c r="D7147" s="2" t="str">
        <f t="shared" si="110"/>
        <v>Error?</v>
      </c>
    </row>
    <row r="7148" spans="1:4" x14ac:dyDescent="0.2">
      <c r="A7148">
        <v>7087</v>
      </c>
      <c r="B7148" s="1832">
        <f>'Expenditures 15-22'!F322</f>
        <v>0</v>
      </c>
      <c r="D7148" s="2" t="str">
        <f t="shared" si="110"/>
        <v>Error?</v>
      </c>
    </row>
    <row r="7149" spans="1:4" x14ac:dyDescent="0.2">
      <c r="A7149">
        <v>7088</v>
      </c>
      <c r="B7149" s="1832">
        <f>'Expenditures 15-22'!G322</f>
        <v>0</v>
      </c>
      <c r="D7149" s="2" t="str">
        <f t="shared" si="110"/>
        <v>Error?</v>
      </c>
    </row>
    <row r="7150" spans="1:4" x14ac:dyDescent="0.2">
      <c r="A7150">
        <v>7089</v>
      </c>
      <c r="B7150" s="1832">
        <f>'Expenditures 15-22'!H322</f>
        <v>0</v>
      </c>
      <c r="D7150" s="2" t="str">
        <f t="shared" si="110"/>
        <v>Error?</v>
      </c>
    </row>
    <row r="7151" spans="1:4" x14ac:dyDescent="0.2">
      <c r="A7151">
        <v>7090</v>
      </c>
      <c r="B7151" s="1832">
        <f>'Expenditures 15-22'!I322</f>
        <v>0</v>
      </c>
      <c r="D7151" s="2" t="str">
        <f t="shared" si="110"/>
        <v>Error?</v>
      </c>
    </row>
    <row r="7152" spans="1:4" x14ac:dyDescent="0.2">
      <c r="A7152">
        <v>7091</v>
      </c>
      <c r="B7152" s="1832">
        <f>'Expenditures 15-22'!J322</f>
        <v>0</v>
      </c>
      <c r="D7152" s="2" t="str">
        <f t="shared" si="110"/>
        <v>Error?</v>
      </c>
    </row>
    <row r="7153" spans="1:4" x14ac:dyDescent="0.2">
      <c r="A7153">
        <v>7092</v>
      </c>
      <c r="B7153" s="1832">
        <f>'Expenditures 15-22'!K322</f>
        <v>85543</v>
      </c>
      <c r="D7153" s="2" t="str">
        <f t="shared" si="110"/>
        <v>Error?</v>
      </c>
    </row>
    <row r="7154" spans="1:4" x14ac:dyDescent="0.2">
      <c r="A7154">
        <v>7093</v>
      </c>
      <c r="B7154" s="1832">
        <f>'Expenditures 15-22'!C323</f>
        <v>0</v>
      </c>
      <c r="D7154" s="2" t="str">
        <f t="shared" si="110"/>
        <v>Error?</v>
      </c>
    </row>
    <row r="7155" spans="1:4" x14ac:dyDescent="0.2">
      <c r="A7155">
        <v>7094</v>
      </c>
      <c r="B7155" s="1832">
        <f>'Expenditures 15-22'!D323</f>
        <v>0</v>
      </c>
      <c r="D7155" s="2" t="str">
        <f t="shared" si="110"/>
        <v>Error?</v>
      </c>
    </row>
    <row r="7156" spans="1:4" x14ac:dyDescent="0.2">
      <c r="A7156">
        <v>7095</v>
      </c>
      <c r="B7156" s="1832">
        <f>'Expenditures 15-22'!E323</f>
        <v>0</v>
      </c>
      <c r="D7156" s="2" t="str">
        <f t="shared" si="110"/>
        <v>Error?</v>
      </c>
    </row>
    <row r="7157" spans="1:4" x14ac:dyDescent="0.2">
      <c r="A7157">
        <v>7096</v>
      </c>
      <c r="B7157" s="1832">
        <f>'Expenditures 15-22'!F323</f>
        <v>0</v>
      </c>
      <c r="D7157" s="2" t="str">
        <f t="shared" si="110"/>
        <v>Error?</v>
      </c>
    </row>
    <row r="7158" spans="1:4" x14ac:dyDescent="0.2">
      <c r="A7158">
        <v>7097</v>
      </c>
      <c r="B7158" s="1832">
        <f>'Expenditures 15-22'!G323</f>
        <v>0</v>
      </c>
      <c r="D7158" s="2" t="str">
        <f t="shared" si="110"/>
        <v>Error?</v>
      </c>
    </row>
    <row r="7159" spans="1:4" x14ac:dyDescent="0.2">
      <c r="A7159">
        <v>7098</v>
      </c>
      <c r="B7159" s="1832">
        <f>'Expenditures 15-22'!H323</f>
        <v>0</v>
      </c>
      <c r="D7159" s="2" t="str">
        <f t="shared" si="110"/>
        <v>Error?</v>
      </c>
    </row>
    <row r="7160" spans="1:4" x14ac:dyDescent="0.2">
      <c r="A7160">
        <v>7099</v>
      </c>
      <c r="B7160" s="1832">
        <f>'Expenditures 15-22'!I323</f>
        <v>0</v>
      </c>
      <c r="D7160" s="2" t="str">
        <f t="shared" si="110"/>
        <v>Error?</v>
      </c>
    </row>
    <row r="7161" spans="1:4" x14ac:dyDescent="0.2">
      <c r="A7161">
        <v>7100</v>
      </c>
      <c r="B7161" s="1832">
        <f>'Expenditures 15-22'!J323</f>
        <v>0</v>
      </c>
      <c r="D7161" s="2" t="str">
        <f t="shared" si="110"/>
        <v>Error?</v>
      </c>
    </row>
    <row r="7162" spans="1:4" x14ac:dyDescent="0.2">
      <c r="A7162">
        <v>7101</v>
      </c>
      <c r="B7162" s="1832">
        <f>'Expenditures 15-22'!K323</f>
        <v>0</v>
      </c>
      <c r="D7162" s="2" t="str">
        <f t="shared" si="110"/>
        <v>Error?</v>
      </c>
    </row>
    <row r="7163" spans="1:4" x14ac:dyDescent="0.2">
      <c r="A7163">
        <v>7102</v>
      </c>
      <c r="B7163" s="1832">
        <f>'Expenditures 15-22'!C324</f>
        <v>0</v>
      </c>
      <c r="D7163" s="2" t="str">
        <f t="shared" si="110"/>
        <v>Error?</v>
      </c>
    </row>
    <row r="7164" spans="1:4" x14ac:dyDescent="0.2">
      <c r="A7164">
        <v>7103</v>
      </c>
      <c r="B7164" s="1832">
        <f>'Expenditures 15-22'!D324</f>
        <v>0</v>
      </c>
      <c r="D7164" s="2" t="str">
        <f t="shared" si="110"/>
        <v>Error?</v>
      </c>
    </row>
    <row r="7165" spans="1:4" x14ac:dyDescent="0.2">
      <c r="A7165">
        <v>7104</v>
      </c>
      <c r="B7165" s="1832">
        <f>'Expenditures 15-22'!E324</f>
        <v>0</v>
      </c>
      <c r="D7165" s="2" t="str">
        <f t="shared" si="110"/>
        <v>Error?</v>
      </c>
    </row>
    <row r="7166" spans="1:4" x14ac:dyDescent="0.2">
      <c r="A7166">
        <v>7105</v>
      </c>
      <c r="B7166" s="1832">
        <f>'Expenditures 15-22'!F324</f>
        <v>0</v>
      </c>
      <c r="D7166" s="2" t="str">
        <f t="shared" si="110"/>
        <v>Error?</v>
      </c>
    </row>
    <row r="7167" spans="1:4" x14ac:dyDescent="0.2">
      <c r="A7167">
        <v>7106</v>
      </c>
      <c r="B7167" s="1832">
        <f>'Expenditures 15-22'!G324</f>
        <v>0</v>
      </c>
      <c r="D7167" s="2" t="str">
        <f t="shared" ref="D7167:D7230" si="111">IF(ISBLANK(B7167),"OK",IF(A7167-B7167=0,"OK","Error?"))</f>
        <v>Error?</v>
      </c>
    </row>
    <row r="7168" spans="1:4" x14ac:dyDescent="0.2">
      <c r="A7168">
        <v>7107</v>
      </c>
      <c r="B7168" s="1832">
        <f>'Expenditures 15-22'!H324</f>
        <v>0</v>
      </c>
      <c r="D7168" s="2" t="str">
        <f t="shared" si="111"/>
        <v>Error?</v>
      </c>
    </row>
    <row r="7169" spans="1:4" x14ac:dyDescent="0.2">
      <c r="A7169">
        <v>7108</v>
      </c>
      <c r="B7169" s="1832">
        <f>'Expenditures 15-22'!I324</f>
        <v>0</v>
      </c>
      <c r="D7169" s="2" t="str">
        <f t="shared" si="111"/>
        <v>Error?</v>
      </c>
    </row>
    <row r="7170" spans="1:4" x14ac:dyDescent="0.2">
      <c r="A7170">
        <v>7109</v>
      </c>
      <c r="B7170" s="1832">
        <f>'Expenditures 15-22'!J324</f>
        <v>0</v>
      </c>
      <c r="D7170" s="2" t="str">
        <f t="shared" si="111"/>
        <v>Error?</v>
      </c>
    </row>
    <row r="7171" spans="1:4" x14ac:dyDescent="0.2">
      <c r="A7171">
        <v>7110</v>
      </c>
      <c r="B7171" s="1832">
        <f>'Expenditures 15-22'!K324</f>
        <v>0</v>
      </c>
      <c r="D7171" s="2" t="str">
        <f t="shared" si="111"/>
        <v>Error?</v>
      </c>
    </row>
    <row r="7172" spans="1:4" x14ac:dyDescent="0.2">
      <c r="A7172">
        <v>7111</v>
      </c>
      <c r="B7172" s="1832">
        <f>'Expenditures 15-22'!C325</f>
        <v>0</v>
      </c>
      <c r="D7172" s="2" t="str">
        <f t="shared" si="111"/>
        <v>Error?</v>
      </c>
    </row>
    <row r="7173" spans="1:4" x14ac:dyDescent="0.2">
      <c r="A7173">
        <v>7112</v>
      </c>
      <c r="B7173" s="1832">
        <f>'Expenditures 15-22'!D325</f>
        <v>0</v>
      </c>
      <c r="D7173" s="2" t="str">
        <f t="shared" si="111"/>
        <v>Error?</v>
      </c>
    </row>
    <row r="7174" spans="1:4" x14ac:dyDescent="0.2">
      <c r="A7174">
        <v>7113</v>
      </c>
      <c r="B7174" s="1832">
        <f>'Expenditures 15-22'!E325</f>
        <v>995</v>
      </c>
      <c r="D7174" s="2" t="str">
        <f t="shared" si="111"/>
        <v>Error?</v>
      </c>
    </row>
    <row r="7175" spans="1:4" x14ac:dyDescent="0.2">
      <c r="A7175">
        <v>7114</v>
      </c>
      <c r="B7175" s="1832">
        <f>'Expenditures 15-22'!F325</f>
        <v>0</v>
      </c>
      <c r="D7175" s="2" t="str">
        <f t="shared" si="111"/>
        <v>Error?</v>
      </c>
    </row>
    <row r="7176" spans="1:4" x14ac:dyDescent="0.2">
      <c r="A7176">
        <v>7115</v>
      </c>
      <c r="B7176" s="1832">
        <f>'Expenditures 15-22'!G325</f>
        <v>0</v>
      </c>
      <c r="D7176" s="2" t="str">
        <f t="shared" si="111"/>
        <v>Error?</v>
      </c>
    </row>
    <row r="7177" spans="1:4" x14ac:dyDescent="0.2">
      <c r="A7177">
        <v>7116</v>
      </c>
      <c r="B7177" s="1832">
        <f>'Expenditures 15-22'!H325</f>
        <v>0</v>
      </c>
      <c r="D7177" s="2" t="str">
        <f t="shared" si="111"/>
        <v>Error?</v>
      </c>
    </row>
    <row r="7178" spans="1:4" x14ac:dyDescent="0.2">
      <c r="A7178">
        <v>7117</v>
      </c>
      <c r="B7178" s="1832">
        <f>'Expenditures 15-22'!I325</f>
        <v>0</v>
      </c>
      <c r="D7178" s="2" t="str">
        <f t="shared" si="111"/>
        <v>Error?</v>
      </c>
    </row>
    <row r="7179" spans="1:4" x14ac:dyDescent="0.2">
      <c r="A7179">
        <v>7118</v>
      </c>
      <c r="B7179" s="1832">
        <f>'Expenditures 15-22'!J325</f>
        <v>0</v>
      </c>
      <c r="D7179" s="2" t="str">
        <f t="shared" si="111"/>
        <v>Error?</v>
      </c>
    </row>
    <row r="7180" spans="1:4" x14ac:dyDescent="0.2">
      <c r="A7180">
        <v>7119</v>
      </c>
      <c r="B7180" s="1832">
        <f>'Expenditures 15-22'!K325</f>
        <v>995</v>
      </c>
      <c r="D7180" s="2" t="str">
        <f t="shared" si="111"/>
        <v>Error?</v>
      </c>
    </row>
    <row r="7181" spans="1:4" x14ac:dyDescent="0.2">
      <c r="A7181">
        <v>7120</v>
      </c>
      <c r="B7181" s="1832">
        <f>'Expenditures 15-22'!C326</f>
        <v>0</v>
      </c>
      <c r="D7181" s="2" t="str">
        <f t="shared" si="111"/>
        <v>Error?</v>
      </c>
    </row>
    <row r="7182" spans="1:4" x14ac:dyDescent="0.2">
      <c r="A7182">
        <v>7121</v>
      </c>
      <c r="B7182" s="1832">
        <f>'Expenditures 15-22'!D326</f>
        <v>0</v>
      </c>
      <c r="D7182" s="2" t="str">
        <f t="shared" si="111"/>
        <v>Error?</v>
      </c>
    </row>
    <row r="7183" spans="1:4" x14ac:dyDescent="0.2">
      <c r="A7183">
        <v>7122</v>
      </c>
      <c r="B7183" s="1832">
        <f>'Expenditures 15-22'!E326</f>
        <v>0</v>
      </c>
      <c r="D7183" s="2" t="str">
        <f t="shared" si="111"/>
        <v>Error?</v>
      </c>
    </row>
    <row r="7184" spans="1:4" x14ac:dyDescent="0.2">
      <c r="A7184">
        <v>7123</v>
      </c>
      <c r="B7184" s="1832">
        <f>'Expenditures 15-22'!F326</f>
        <v>0</v>
      </c>
      <c r="D7184" s="2" t="str">
        <f t="shared" si="111"/>
        <v>Error?</v>
      </c>
    </row>
    <row r="7185" spans="1:4" x14ac:dyDescent="0.2">
      <c r="A7185">
        <v>7124</v>
      </c>
      <c r="B7185" s="1832">
        <f>'Expenditures 15-22'!G326</f>
        <v>0</v>
      </c>
      <c r="D7185" s="2" t="str">
        <f t="shared" si="111"/>
        <v>Error?</v>
      </c>
    </row>
    <row r="7186" spans="1:4" x14ac:dyDescent="0.2">
      <c r="A7186">
        <v>7125</v>
      </c>
      <c r="B7186" s="1832">
        <f>'Expenditures 15-22'!H326</f>
        <v>0</v>
      </c>
      <c r="D7186" s="2" t="str">
        <f t="shared" si="111"/>
        <v>Error?</v>
      </c>
    </row>
    <row r="7187" spans="1:4" x14ac:dyDescent="0.2">
      <c r="A7187">
        <v>7126</v>
      </c>
      <c r="B7187" s="1832">
        <f>'Expenditures 15-22'!I326</f>
        <v>0</v>
      </c>
      <c r="D7187" s="2" t="str">
        <f t="shared" si="111"/>
        <v>Error?</v>
      </c>
    </row>
    <row r="7188" spans="1:4" x14ac:dyDescent="0.2">
      <c r="A7188">
        <v>7127</v>
      </c>
      <c r="B7188" s="1832">
        <f>'Expenditures 15-22'!J326</f>
        <v>0</v>
      </c>
      <c r="D7188" s="2" t="str">
        <f t="shared" si="111"/>
        <v>Error?</v>
      </c>
    </row>
    <row r="7189" spans="1:4" x14ac:dyDescent="0.2">
      <c r="A7189">
        <v>7128</v>
      </c>
      <c r="B7189" s="1832">
        <f>'Expenditures 15-22'!K326</f>
        <v>0</v>
      </c>
      <c r="D7189" s="2" t="str">
        <f t="shared" si="111"/>
        <v>Error?</v>
      </c>
    </row>
    <row r="7190" spans="1:4" x14ac:dyDescent="0.2">
      <c r="A7190">
        <v>7129</v>
      </c>
      <c r="B7190" s="1832">
        <f>'Expenditures 15-22'!C327</f>
        <v>0</v>
      </c>
      <c r="D7190" s="2" t="str">
        <f t="shared" si="111"/>
        <v>Error?</v>
      </c>
    </row>
    <row r="7191" spans="1:4" x14ac:dyDescent="0.2">
      <c r="A7191">
        <v>7130</v>
      </c>
      <c r="B7191" s="1832">
        <f>'Expenditures 15-22'!D327</f>
        <v>0</v>
      </c>
      <c r="D7191" s="2" t="str">
        <f t="shared" si="111"/>
        <v>Error?</v>
      </c>
    </row>
    <row r="7192" spans="1:4" x14ac:dyDescent="0.2">
      <c r="A7192">
        <v>7131</v>
      </c>
      <c r="B7192" s="1832">
        <f>'Expenditures 15-22'!E327</f>
        <v>13701</v>
      </c>
      <c r="D7192" s="2" t="str">
        <f t="shared" si="111"/>
        <v>Error?</v>
      </c>
    </row>
    <row r="7193" spans="1:4" x14ac:dyDescent="0.2">
      <c r="A7193">
        <v>7132</v>
      </c>
      <c r="B7193" s="1832">
        <f>'Expenditures 15-22'!F327</f>
        <v>0</v>
      </c>
      <c r="D7193" s="2" t="str">
        <f t="shared" si="111"/>
        <v>Error?</v>
      </c>
    </row>
    <row r="7194" spans="1:4" x14ac:dyDescent="0.2">
      <c r="A7194">
        <v>7133</v>
      </c>
      <c r="B7194" s="1832">
        <f>'Expenditures 15-22'!G327</f>
        <v>0</v>
      </c>
      <c r="D7194" s="2" t="str">
        <f t="shared" si="111"/>
        <v>Error?</v>
      </c>
    </row>
    <row r="7195" spans="1:4" x14ac:dyDescent="0.2">
      <c r="A7195">
        <v>7134</v>
      </c>
      <c r="B7195" s="1832">
        <f>'Expenditures 15-22'!H327</f>
        <v>0</v>
      </c>
      <c r="D7195" s="2" t="str">
        <f t="shared" si="111"/>
        <v>Error?</v>
      </c>
    </row>
    <row r="7196" spans="1:4" x14ac:dyDescent="0.2">
      <c r="A7196">
        <v>7135</v>
      </c>
      <c r="B7196" s="1832">
        <f>'Expenditures 15-22'!I327</f>
        <v>0</v>
      </c>
      <c r="D7196" s="2" t="str">
        <f t="shared" si="111"/>
        <v>Error?</v>
      </c>
    </row>
    <row r="7197" spans="1:4" x14ac:dyDescent="0.2">
      <c r="A7197">
        <v>7136</v>
      </c>
      <c r="B7197" s="1832">
        <f>'Expenditures 15-22'!J327</f>
        <v>0</v>
      </c>
      <c r="D7197" s="2" t="str">
        <f t="shared" si="111"/>
        <v>Error?</v>
      </c>
    </row>
    <row r="7198" spans="1:4" x14ac:dyDescent="0.2">
      <c r="A7198">
        <v>7137</v>
      </c>
      <c r="B7198" s="1832">
        <f>'Expenditures 15-22'!K327</f>
        <v>13701</v>
      </c>
      <c r="D7198" s="2" t="str">
        <f t="shared" si="111"/>
        <v>Error?</v>
      </c>
    </row>
    <row r="7199" spans="1:4" x14ac:dyDescent="0.2">
      <c r="A7199">
        <v>7138</v>
      </c>
      <c r="B7199" s="1832">
        <f>'Expenditures 15-22'!C330</f>
        <v>0</v>
      </c>
      <c r="D7199" s="2" t="str">
        <f t="shared" si="111"/>
        <v>Error?</v>
      </c>
    </row>
    <row r="7200" spans="1:4" x14ac:dyDescent="0.2">
      <c r="A7200">
        <v>7139</v>
      </c>
      <c r="B7200" s="1832">
        <f>'Expenditures 15-22'!D330</f>
        <v>0</v>
      </c>
      <c r="D7200" s="2" t="str">
        <f t="shared" si="111"/>
        <v>Error?</v>
      </c>
    </row>
    <row r="7201" spans="1:4" x14ac:dyDescent="0.2">
      <c r="A7201">
        <v>7140</v>
      </c>
      <c r="B7201" s="1832">
        <f>'Expenditures 15-22'!E330</f>
        <v>162168</v>
      </c>
      <c r="D7201" s="2" t="str">
        <f t="shared" si="111"/>
        <v>Error?</v>
      </c>
    </row>
    <row r="7202" spans="1:4" x14ac:dyDescent="0.2">
      <c r="A7202">
        <v>7141</v>
      </c>
      <c r="B7202" s="1832">
        <f>'Expenditures 15-22'!F330</f>
        <v>0</v>
      </c>
      <c r="D7202" s="2" t="str">
        <f t="shared" si="111"/>
        <v>Error?</v>
      </c>
    </row>
    <row r="7203" spans="1:4" x14ac:dyDescent="0.2">
      <c r="A7203">
        <v>7142</v>
      </c>
      <c r="B7203" s="1832">
        <f>'Expenditures 15-22'!G330</f>
        <v>0</v>
      </c>
      <c r="D7203" s="2" t="str">
        <f t="shared" si="111"/>
        <v>Error?</v>
      </c>
    </row>
    <row r="7204" spans="1:4" x14ac:dyDescent="0.2">
      <c r="A7204">
        <v>7143</v>
      </c>
      <c r="B7204" s="1832">
        <f>'Expenditures 15-22'!H330</f>
        <v>0</v>
      </c>
      <c r="D7204" s="2" t="str">
        <f t="shared" si="111"/>
        <v>Error?</v>
      </c>
    </row>
    <row r="7205" spans="1:4" x14ac:dyDescent="0.2">
      <c r="A7205">
        <v>7144</v>
      </c>
      <c r="B7205" s="1832">
        <f>'Expenditures 15-22'!I330</f>
        <v>0</v>
      </c>
      <c r="D7205" s="2" t="str">
        <f t="shared" si="111"/>
        <v>Error?</v>
      </c>
    </row>
    <row r="7206" spans="1:4" x14ac:dyDescent="0.2">
      <c r="A7206">
        <v>7145</v>
      </c>
      <c r="B7206" s="1832">
        <f>'Expenditures 15-22'!J330</f>
        <v>0</v>
      </c>
      <c r="D7206" s="2" t="str">
        <f t="shared" si="111"/>
        <v>Error?</v>
      </c>
    </row>
    <row r="7207" spans="1:4" x14ac:dyDescent="0.2">
      <c r="A7207">
        <v>7146</v>
      </c>
      <c r="B7207" s="1832">
        <f>'Expenditures 15-22'!K330</f>
        <v>162168</v>
      </c>
      <c r="D7207" s="2" t="str">
        <f t="shared" si="111"/>
        <v>Error?</v>
      </c>
    </row>
    <row r="7208" spans="1:4" x14ac:dyDescent="0.2">
      <c r="A7208">
        <v>7147</v>
      </c>
      <c r="B7208" s="1832">
        <f>'Expenditures 15-22'!H337</f>
        <v>0</v>
      </c>
      <c r="D7208" s="2" t="str">
        <f t="shared" si="111"/>
        <v>Error?</v>
      </c>
    </row>
    <row r="7209" spans="1:4" x14ac:dyDescent="0.2">
      <c r="A7209">
        <v>7148</v>
      </c>
      <c r="B7209" s="1832">
        <f>'Expenditures 15-22'!K337</f>
        <v>0</v>
      </c>
      <c r="D7209" s="2" t="str">
        <f t="shared" si="111"/>
        <v>Error?</v>
      </c>
    </row>
    <row r="7210" spans="1:4" x14ac:dyDescent="0.2">
      <c r="A7210">
        <v>7149</v>
      </c>
      <c r="B7210" s="1832">
        <f>'Expenditures 15-22'!H338</f>
        <v>0</v>
      </c>
      <c r="D7210" s="2" t="str">
        <f t="shared" si="111"/>
        <v>Error?</v>
      </c>
    </row>
    <row r="7211" spans="1:4" x14ac:dyDescent="0.2">
      <c r="A7211">
        <v>7150</v>
      </c>
      <c r="B7211" s="1832">
        <f>'Expenditures 15-22'!K338</f>
        <v>0</v>
      </c>
      <c r="D7211" s="2" t="str">
        <f t="shared" si="111"/>
        <v>Error?</v>
      </c>
    </row>
    <row r="7212" spans="1:4" x14ac:dyDescent="0.2">
      <c r="A7212">
        <v>7151</v>
      </c>
      <c r="B7212" s="1832">
        <f>'Expenditures 15-22'!H339</f>
        <v>0</v>
      </c>
      <c r="D7212" s="2" t="str">
        <f t="shared" si="111"/>
        <v>Error?</v>
      </c>
    </row>
    <row r="7213" spans="1:4" x14ac:dyDescent="0.2">
      <c r="A7213">
        <v>7152</v>
      </c>
      <c r="B7213" s="1832">
        <f>'Expenditures 15-22'!K339</f>
        <v>0</v>
      </c>
      <c r="D7213" s="2" t="str">
        <f t="shared" si="111"/>
        <v>Error?</v>
      </c>
    </row>
    <row r="7214" spans="1:4" x14ac:dyDescent="0.2">
      <c r="A7214">
        <v>7153</v>
      </c>
      <c r="B7214" s="1832">
        <f>'Expenditures 15-22'!H340</f>
        <v>0</v>
      </c>
      <c r="D7214" s="2" t="str">
        <f t="shared" si="111"/>
        <v>Error?</v>
      </c>
    </row>
    <row r="7215" spans="1:4" x14ac:dyDescent="0.2">
      <c r="A7215">
        <v>7154</v>
      </c>
      <c r="B7215" s="1832">
        <f>'Expenditures 15-22'!K340</f>
        <v>0</v>
      </c>
      <c r="D7215" s="2" t="str">
        <f t="shared" si="111"/>
        <v>Error?</v>
      </c>
    </row>
    <row r="7216" spans="1:4" x14ac:dyDescent="0.2">
      <c r="A7216">
        <v>7155</v>
      </c>
      <c r="B7216" s="1832">
        <f>'Expenditures 15-22'!C342</f>
        <v>0</v>
      </c>
      <c r="D7216" s="2" t="str">
        <f t="shared" si="111"/>
        <v>Error?</v>
      </c>
    </row>
    <row r="7217" spans="1:4" x14ac:dyDescent="0.2">
      <c r="A7217">
        <v>7156</v>
      </c>
      <c r="B7217" s="1832">
        <f>'Expenditures 15-22'!D342</f>
        <v>0</v>
      </c>
      <c r="D7217" s="2" t="str">
        <f t="shared" si="111"/>
        <v>Error?</v>
      </c>
    </row>
    <row r="7218" spans="1:4" x14ac:dyDescent="0.2">
      <c r="A7218">
        <v>7157</v>
      </c>
      <c r="B7218" s="1832">
        <f>'Expenditures 15-22'!E342</f>
        <v>162168</v>
      </c>
      <c r="D7218" s="2" t="str">
        <f t="shared" si="111"/>
        <v>Error?</v>
      </c>
    </row>
    <row r="7219" spans="1:4" x14ac:dyDescent="0.2">
      <c r="A7219">
        <v>7158</v>
      </c>
      <c r="B7219" s="1832">
        <f>'Expenditures 15-22'!F342</f>
        <v>0</v>
      </c>
      <c r="D7219" s="2" t="str">
        <f t="shared" si="111"/>
        <v>Error?</v>
      </c>
    </row>
    <row r="7220" spans="1:4" x14ac:dyDescent="0.2">
      <c r="A7220">
        <v>7159</v>
      </c>
      <c r="B7220" s="1832">
        <f>'Expenditures 15-22'!G342</f>
        <v>0</v>
      </c>
      <c r="D7220" s="2" t="str">
        <f t="shared" si="111"/>
        <v>Error?</v>
      </c>
    </row>
    <row r="7221" spans="1:4" x14ac:dyDescent="0.2">
      <c r="A7221">
        <v>7160</v>
      </c>
      <c r="B7221" s="1832">
        <f>'Expenditures 15-22'!H342</f>
        <v>0</v>
      </c>
      <c r="D7221" s="2" t="str">
        <f t="shared" si="111"/>
        <v>Error?</v>
      </c>
    </row>
    <row r="7222" spans="1:4" x14ac:dyDescent="0.2">
      <c r="A7222">
        <v>7161</v>
      </c>
      <c r="B7222" s="1832">
        <f>'Expenditures 15-22'!I342</f>
        <v>0</v>
      </c>
      <c r="D7222" s="2" t="str">
        <f t="shared" si="111"/>
        <v>Error?</v>
      </c>
    </row>
    <row r="7223" spans="1:4" x14ac:dyDescent="0.2">
      <c r="A7223">
        <v>7162</v>
      </c>
      <c r="B7223" s="1832">
        <f>'Expenditures 15-22'!J342</f>
        <v>0</v>
      </c>
      <c r="D7223" s="2" t="str">
        <f t="shared" si="111"/>
        <v>Error?</v>
      </c>
    </row>
    <row r="7224" spans="1:4" x14ac:dyDescent="0.2">
      <c r="A7224">
        <v>7163</v>
      </c>
      <c r="B7224" s="1832">
        <f>'Expenditures 15-22'!K342</f>
        <v>162168</v>
      </c>
      <c r="D7224" s="2" t="str">
        <f t="shared" si="111"/>
        <v>Error?</v>
      </c>
    </row>
    <row r="7225" spans="1:4" x14ac:dyDescent="0.2">
      <c r="A7225">
        <v>7164</v>
      </c>
      <c r="B7225" s="1832">
        <f>'Expenditures 15-22'!K343</f>
        <v>19934</v>
      </c>
      <c r="D7225" s="2" t="str">
        <f t="shared" si="111"/>
        <v>Error?</v>
      </c>
    </row>
    <row r="7226" spans="1:4" x14ac:dyDescent="0.2">
      <c r="A7226">
        <v>7165</v>
      </c>
      <c r="B7226" s="1832">
        <f>'Expenditures 15-22'!I348</f>
        <v>0</v>
      </c>
      <c r="D7226" s="2" t="str">
        <f t="shared" si="111"/>
        <v>Error?</v>
      </c>
    </row>
    <row r="7227" spans="1:4" x14ac:dyDescent="0.2">
      <c r="A7227">
        <v>7166</v>
      </c>
      <c r="B7227" s="1832">
        <f>'Expenditures 15-22'!J348</f>
        <v>0</v>
      </c>
      <c r="D7227" s="2" t="str">
        <f t="shared" si="111"/>
        <v>Error?</v>
      </c>
    </row>
    <row r="7228" spans="1:4" x14ac:dyDescent="0.2">
      <c r="A7228">
        <v>7167</v>
      </c>
      <c r="B7228" s="1832">
        <f>'Expenditures 15-22'!I349</f>
        <v>0</v>
      </c>
      <c r="D7228" s="2" t="str">
        <f t="shared" si="111"/>
        <v>Error?</v>
      </c>
    </row>
    <row r="7229" spans="1:4" x14ac:dyDescent="0.2">
      <c r="A7229">
        <v>7168</v>
      </c>
      <c r="B7229" s="1832">
        <f>'Expenditures 15-22'!J349</f>
        <v>0</v>
      </c>
      <c r="D7229" s="2" t="str">
        <f t="shared" si="111"/>
        <v>Error?</v>
      </c>
    </row>
    <row r="7230" spans="1:4" x14ac:dyDescent="0.2">
      <c r="A7230">
        <v>7169</v>
      </c>
      <c r="B7230" s="1832">
        <f>'Expenditures 15-22'!I350</f>
        <v>0</v>
      </c>
      <c r="D7230" s="2" t="str">
        <f t="shared" si="111"/>
        <v>Error?</v>
      </c>
    </row>
    <row r="7231" spans="1:4" x14ac:dyDescent="0.2">
      <c r="A7231">
        <v>7170</v>
      </c>
      <c r="B7231" s="1832">
        <f>'Expenditures 15-22'!J350</f>
        <v>0</v>
      </c>
      <c r="D7231" s="2" t="str">
        <f t="shared" ref="D7231:D7294" si="112">IF(ISBLANK(B7231),"OK",IF(A7231-B7231=0,"OK","Error?"))</f>
        <v>Error?</v>
      </c>
    </row>
    <row r="7232" spans="1:4" x14ac:dyDescent="0.2">
      <c r="A7232">
        <v>7171</v>
      </c>
      <c r="B7232" s="1832">
        <f>'Expenditures 15-22'!I351</f>
        <v>0</v>
      </c>
      <c r="D7232" s="2" t="str">
        <f t="shared" si="112"/>
        <v>Error?</v>
      </c>
    </row>
    <row r="7233" spans="1:4" x14ac:dyDescent="0.2">
      <c r="A7233">
        <v>7172</v>
      </c>
      <c r="B7233" s="1832">
        <f>'Expenditures 15-22'!J351</f>
        <v>0</v>
      </c>
      <c r="D7233" s="2" t="str">
        <f t="shared" si="112"/>
        <v>Error?</v>
      </c>
    </row>
    <row r="7234" spans="1:4" x14ac:dyDescent="0.2">
      <c r="A7234">
        <v>7173</v>
      </c>
      <c r="B7234" s="1832">
        <f>'Expenditures 15-22'!I352</f>
        <v>0</v>
      </c>
      <c r="D7234" s="2" t="str">
        <f t="shared" si="112"/>
        <v>Error?</v>
      </c>
    </row>
    <row r="7235" spans="1:4" x14ac:dyDescent="0.2">
      <c r="A7235">
        <v>7174</v>
      </c>
      <c r="B7235" s="1832">
        <f>'Expenditures 15-22'!J352</f>
        <v>0</v>
      </c>
      <c r="D7235" s="2" t="str">
        <f t="shared" si="112"/>
        <v>Error?</v>
      </c>
    </row>
    <row r="7236" spans="1:4" x14ac:dyDescent="0.2">
      <c r="A7236">
        <v>7175</v>
      </c>
      <c r="B7236" s="1832">
        <f>'Expenditures 15-22'!H356</f>
        <v>0</v>
      </c>
      <c r="D7236" s="2" t="str">
        <f t="shared" si="112"/>
        <v>Error?</v>
      </c>
    </row>
    <row r="7237" spans="1:4" x14ac:dyDescent="0.2">
      <c r="A7237">
        <v>7176</v>
      </c>
      <c r="B7237" s="1832">
        <f>'Expenditures 15-22'!H357</f>
        <v>0</v>
      </c>
      <c r="D7237" s="2" t="str">
        <f t="shared" si="112"/>
        <v>Error?</v>
      </c>
    </row>
    <row r="7238" spans="1:4" x14ac:dyDescent="0.2">
      <c r="A7238">
        <v>7177</v>
      </c>
      <c r="B7238" s="1832">
        <f>'Expenditures 15-22'!H361</f>
        <v>0</v>
      </c>
      <c r="D7238" s="2" t="str">
        <f t="shared" si="112"/>
        <v>Error?</v>
      </c>
    </row>
    <row r="7239" spans="1:4" x14ac:dyDescent="0.2">
      <c r="A7239">
        <v>7178</v>
      </c>
      <c r="B7239" s="1832">
        <f>'Expenditures 15-22'!K361</f>
        <v>0</v>
      </c>
      <c r="D7239" s="2" t="str">
        <f t="shared" si="112"/>
        <v>Error?</v>
      </c>
    </row>
    <row r="7240" spans="1:4" x14ac:dyDescent="0.2">
      <c r="A7240">
        <v>7179</v>
      </c>
      <c r="B7240" s="1832">
        <f>'Expenditures 15-22'!H363</f>
        <v>0</v>
      </c>
      <c r="D7240" s="2" t="str">
        <f t="shared" si="112"/>
        <v>Error?</v>
      </c>
    </row>
    <row r="7241" spans="1:4" x14ac:dyDescent="0.2">
      <c r="A7241">
        <v>7180</v>
      </c>
      <c r="B7241" s="1832">
        <f>'Expenditures 15-22'!K363</f>
        <v>0</v>
      </c>
      <c r="D7241" s="2" t="str">
        <f t="shared" si="112"/>
        <v>Error?</v>
      </c>
    </row>
    <row r="7242" spans="1:4" x14ac:dyDescent="0.2">
      <c r="A7242">
        <v>7181</v>
      </c>
      <c r="B7242" s="1832">
        <f>'Expenditures 15-22'!H365</f>
        <v>0</v>
      </c>
      <c r="D7242" s="2" t="str">
        <f t="shared" si="112"/>
        <v>Error?</v>
      </c>
    </row>
    <row r="7243" spans="1:4" x14ac:dyDescent="0.2">
      <c r="A7243">
        <v>7182</v>
      </c>
      <c r="B7243" s="1832">
        <f>'Expenditures 15-22'!K365</f>
        <v>0</v>
      </c>
      <c r="D7243" s="2" t="str">
        <f t="shared" si="112"/>
        <v>Error?</v>
      </c>
    </row>
    <row r="7244" spans="1:4" x14ac:dyDescent="0.2">
      <c r="A7244">
        <v>7183</v>
      </c>
      <c r="B7244" s="1832">
        <f>'Expenditures 15-22'!I367</f>
        <v>0</v>
      </c>
      <c r="D7244" s="2" t="str">
        <f t="shared" si="112"/>
        <v>Error?</v>
      </c>
    </row>
    <row r="7245" spans="1:4" x14ac:dyDescent="0.2">
      <c r="A7245">
        <f>A7244+1</f>
        <v>7184</v>
      </c>
      <c r="B7245" s="1832">
        <f>'Expenditures 15-22'!J367</f>
        <v>0</v>
      </c>
      <c r="D7245" s="2" t="str">
        <f t="shared" si="112"/>
        <v>Error?</v>
      </c>
    </row>
    <row r="7246" spans="1:4" x14ac:dyDescent="0.2">
      <c r="A7246">
        <f t="shared" ref="A7246:A7309" si="113">A7245+1</f>
        <v>7185</v>
      </c>
      <c r="B7246" s="1832">
        <f>'Expenditures 15-22'!D7</f>
        <v>17818</v>
      </c>
      <c r="D7246" s="2" t="str">
        <f t="shared" si="112"/>
        <v>Error?</v>
      </c>
    </row>
    <row r="7247" spans="1:4" x14ac:dyDescent="0.2">
      <c r="A7247">
        <f t="shared" si="113"/>
        <v>7186</v>
      </c>
      <c r="B7247" s="1832">
        <f>'Expenditures 15-22'!E7</f>
        <v>0</v>
      </c>
      <c r="D7247" s="2" t="str">
        <f t="shared" si="112"/>
        <v>Error?</v>
      </c>
    </row>
    <row r="7248" spans="1:4" x14ac:dyDescent="0.2">
      <c r="A7248">
        <f t="shared" si="113"/>
        <v>7187</v>
      </c>
      <c r="B7248" s="1832">
        <f>'Expenditures 15-22'!F7</f>
        <v>0</v>
      </c>
      <c r="D7248" s="2" t="str">
        <f t="shared" si="112"/>
        <v>Error?</v>
      </c>
    </row>
    <row r="7249" spans="1:4" x14ac:dyDescent="0.2">
      <c r="A7249">
        <f t="shared" si="113"/>
        <v>7188</v>
      </c>
      <c r="B7249" s="1832">
        <f>'Expenditures 15-22'!G7</f>
        <v>0</v>
      </c>
      <c r="D7249" s="2" t="str">
        <f t="shared" si="112"/>
        <v>Error?</v>
      </c>
    </row>
    <row r="7250" spans="1:4" x14ac:dyDescent="0.2">
      <c r="A7250">
        <f t="shared" si="113"/>
        <v>7189</v>
      </c>
      <c r="B7250" s="1832">
        <f>'Expenditures 15-22'!H7</f>
        <v>0</v>
      </c>
      <c r="D7250" s="2" t="str">
        <f t="shared" si="112"/>
        <v>Error?</v>
      </c>
    </row>
    <row r="7251" spans="1:4" x14ac:dyDescent="0.2">
      <c r="A7251">
        <f t="shared" si="113"/>
        <v>7190</v>
      </c>
      <c r="B7251" s="1832">
        <f>'Expenditures 15-22'!C9</f>
        <v>0</v>
      </c>
      <c r="D7251" s="2" t="str">
        <f t="shared" si="112"/>
        <v>Error?</v>
      </c>
    </row>
    <row r="7252" spans="1:4" x14ac:dyDescent="0.2">
      <c r="A7252">
        <f t="shared" si="113"/>
        <v>7191</v>
      </c>
      <c r="B7252" s="1832">
        <f>'Expenditures 15-22'!D9</f>
        <v>0</v>
      </c>
      <c r="D7252" s="2" t="str">
        <f t="shared" si="112"/>
        <v>Error?</v>
      </c>
    </row>
    <row r="7253" spans="1:4" x14ac:dyDescent="0.2">
      <c r="A7253">
        <f t="shared" si="113"/>
        <v>7192</v>
      </c>
      <c r="B7253" s="1832">
        <f>'Expenditures 15-22'!E9</f>
        <v>0</v>
      </c>
      <c r="D7253" s="2" t="str">
        <f t="shared" si="112"/>
        <v>Error?</v>
      </c>
    </row>
    <row r="7254" spans="1:4" x14ac:dyDescent="0.2">
      <c r="A7254">
        <f t="shared" si="113"/>
        <v>7193</v>
      </c>
      <c r="B7254" s="1832">
        <f>'Expenditures 15-22'!F9</f>
        <v>0</v>
      </c>
      <c r="D7254" s="2" t="str">
        <f t="shared" si="112"/>
        <v>Error?</v>
      </c>
    </row>
    <row r="7255" spans="1:4" x14ac:dyDescent="0.2">
      <c r="A7255">
        <f t="shared" si="113"/>
        <v>7194</v>
      </c>
      <c r="B7255" s="1832">
        <f>'Expenditures 15-22'!G9</f>
        <v>0</v>
      </c>
      <c r="D7255" s="2" t="str">
        <f t="shared" si="112"/>
        <v>Error?</v>
      </c>
    </row>
    <row r="7256" spans="1:4" x14ac:dyDescent="0.2">
      <c r="A7256">
        <f t="shared" si="113"/>
        <v>7195</v>
      </c>
      <c r="B7256" s="1832">
        <f>'Expenditures 15-22'!H9</f>
        <v>0</v>
      </c>
      <c r="D7256" s="2" t="str">
        <f t="shared" si="112"/>
        <v>Error?</v>
      </c>
    </row>
    <row r="7257" spans="1:4" x14ac:dyDescent="0.2">
      <c r="A7257">
        <f t="shared" si="113"/>
        <v>7196</v>
      </c>
      <c r="B7257" s="1832">
        <f>'Expenditures 15-22'!C11</f>
        <v>0</v>
      </c>
      <c r="D7257" s="2" t="str">
        <f t="shared" si="112"/>
        <v>Error?</v>
      </c>
    </row>
    <row r="7258" spans="1:4" x14ac:dyDescent="0.2">
      <c r="A7258">
        <f t="shared" si="113"/>
        <v>7197</v>
      </c>
      <c r="B7258" s="1832">
        <f>'Expenditures 15-22'!D11</f>
        <v>0</v>
      </c>
      <c r="D7258" s="2" t="str">
        <f t="shared" si="112"/>
        <v>Error?</v>
      </c>
    </row>
    <row r="7259" spans="1:4" x14ac:dyDescent="0.2">
      <c r="A7259">
        <f t="shared" si="113"/>
        <v>7198</v>
      </c>
      <c r="B7259" s="1832">
        <f>'Expenditures 15-22'!E11</f>
        <v>0</v>
      </c>
      <c r="D7259" s="2" t="str">
        <f t="shared" si="112"/>
        <v>Error?</v>
      </c>
    </row>
    <row r="7260" spans="1:4" x14ac:dyDescent="0.2">
      <c r="A7260">
        <f t="shared" si="113"/>
        <v>7199</v>
      </c>
      <c r="B7260" s="1832">
        <f>'Expenditures 15-22'!F11</f>
        <v>0</v>
      </c>
      <c r="D7260" s="2" t="str">
        <f t="shared" si="112"/>
        <v>Error?</v>
      </c>
    </row>
    <row r="7261" spans="1:4" x14ac:dyDescent="0.2">
      <c r="A7261">
        <f t="shared" si="113"/>
        <v>7200</v>
      </c>
      <c r="B7261" s="1832">
        <f>'Expenditures 15-22'!G11</f>
        <v>0</v>
      </c>
      <c r="D7261" s="2" t="str">
        <f t="shared" si="112"/>
        <v>Error?</v>
      </c>
    </row>
    <row r="7262" spans="1:4" x14ac:dyDescent="0.2">
      <c r="A7262">
        <f t="shared" si="113"/>
        <v>7201</v>
      </c>
      <c r="B7262" s="1832">
        <f>'Expenditures 15-22'!H11</f>
        <v>0</v>
      </c>
      <c r="D7262" s="2" t="str">
        <f t="shared" si="112"/>
        <v>Error?</v>
      </c>
    </row>
    <row r="7263" spans="1:4" x14ac:dyDescent="0.2">
      <c r="A7263">
        <f t="shared" si="113"/>
        <v>7202</v>
      </c>
      <c r="B7263" s="1832">
        <f>'Expenditures 15-22'!C17</f>
        <v>35846</v>
      </c>
      <c r="D7263" s="2" t="str">
        <f t="shared" si="112"/>
        <v>Error?</v>
      </c>
    </row>
    <row r="7264" spans="1:4" x14ac:dyDescent="0.2">
      <c r="A7264">
        <f t="shared" si="113"/>
        <v>7203</v>
      </c>
      <c r="B7264" s="1832">
        <f>'Expenditures 15-22'!D17</f>
        <v>4330</v>
      </c>
      <c r="D7264" s="2" t="str">
        <f t="shared" si="112"/>
        <v>Error?</v>
      </c>
    </row>
    <row r="7265" spans="1:5" x14ac:dyDescent="0.2">
      <c r="A7265">
        <f t="shared" si="113"/>
        <v>7204</v>
      </c>
      <c r="B7265" s="1832">
        <f>'Expenditures 15-22'!E17</f>
        <v>0</v>
      </c>
      <c r="D7265" s="2" t="str">
        <f t="shared" si="112"/>
        <v>Error?</v>
      </c>
    </row>
    <row r="7266" spans="1:5" x14ac:dyDescent="0.2">
      <c r="A7266">
        <f t="shared" si="113"/>
        <v>7205</v>
      </c>
      <c r="B7266" s="1832">
        <f>'Expenditures 15-22'!F17</f>
        <v>0</v>
      </c>
      <c r="D7266" s="2" t="str">
        <f t="shared" si="112"/>
        <v>Error?</v>
      </c>
    </row>
    <row r="7267" spans="1:5" x14ac:dyDescent="0.2">
      <c r="A7267">
        <f t="shared" si="113"/>
        <v>7206</v>
      </c>
      <c r="B7267" s="1832">
        <f>'Expenditures 15-22'!G17</f>
        <v>0</v>
      </c>
      <c r="D7267" s="2" t="str">
        <f t="shared" si="112"/>
        <v>Error?</v>
      </c>
    </row>
    <row r="7268" spans="1:5" x14ac:dyDescent="0.2">
      <c r="A7268">
        <f t="shared" si="113"/>
        <v>7207</v>
      </c>
      <c r="B7268" s="1832">
        <f>'Expenditures 15-22'!H17</f>
        <v>0</v>
      </c>
      <c r="D7268" s="2" t="str">
        <f t="shared" si="112"/>
        <v>Error?</v>
      </c>
    </row>
    <row r="7269" spans="1:5" x14ac:dyDescent="0.2">
      <c r="A7269" s="126">
        <f t="shared" si="113"/>
        <v>7208</v>
      </c>
      <c r="B7269" s="1833"/>
      <c r="D7269" s="2" t="str">
        <f t="shared" si="112"/>
        <v>OK</v>
      </c>
      <c r="E7269" s="2" t="s">
        <v>79</v>
      </c>
    </row>
    <row r="7270" spans="1:5" x14ac:dyDescent="0.2">
      <c r="A7270" s="126">
        <f t="shared" si="113"/>
        <v>7209</v>
      </c>
      <c r="B7270" s="1833"/>
      <c r="D7270" s="2" t="str">
        <f t="shared" si="112"/>
        <v>OK</v>
      </c>
      <c r="E7270" s="2" t="s">
        <v>79</v>
      </c>
    </row>
    <row r="7271" spans="1:5" x14ac:dyDescent="0.2">
      <c r="A7271" s="126">
        <f t="shared" si="113"/>
        <v>7210</v>
      </c>
      <c r="B7271" s="1833"/>
      <c r="D7271" s="2" t="str">
        <f t="shared" si="112"/>
        <v>OK</v>
      </c>
      <c r="E7271" s="2" t="s">
        <v>79</v>
      </c>
    </row>
    <row r="7272" spans="1:5" x14ac:dyDescent="0.2">
      <c r="A7272" s="126">
        <f t="shared" si="113"/>
        <v>7211</v>
      </c>
      <c r="B7272" s="1833"/>
      <c r="D7272" s="2" t="str">
        <f t="shared" si="112"/>
        <v>OK</v>
      </c>
      <c r="E7272" s="2" t="s">
        <v>79</v>
      </c>
    </row>
    <row r="7273" spans="1:5" x14ac:dyDescent="0.2">
      <c r="A7273" s="126">
        <f t="shared" si="113"/>
        <v>7212</v>
      </c>
      <c r="B7273" s="1833"/>
      <c r="D7273" s="2" t="str">
        <f t="shared" si="112"/>
        <v>OK</v>
      </c>
      <c r="E7273" s="2" t="s">
        <v>79</v>
      </c>
    </row>
    <row r="7274" spans="1:5" x14ac:dyDescent="0.2">
      <c r="A7274" s="126">
        <f t="shared" si="113"/>
        <v>7213</v>
      </c>
      <c r="B7274" s="1833"/>
      <c r="D7274" s="2" t="str">
        <f t="shared" si="112"/>
        <v>OK</v>
      </c>
      <c r="E7274" s="2" t="s">
        <v>79</v>
      </c>
    </row>
    <row r="7275" spans="1:5" x14ac:dyDescent="0.2">
      <c r="A7275" s="126">
        <f t="shared" si="113"/>
        <v>7214</v>
      </c>
      <c r="B7275" s="1833"/>
      <c r="D7275" s="2" t="str">
        <f t="shared" si="112"/>
        <v>OK</v>
      </c>
      <c r="E7275" s="2" t="s">
        <v>79</v>
      </c>
    </row>
    <row r="7276" spans="1:5" x14ac:dyDescent="0.2">
      <c r="A7276" s="126">
        <f t="shared" si="113"/>
        <v>7215</v>
      </c>
      <c r="B7276" s="1833"/>
      <c r="D7276" s="2" t="str">
        <f t="shared" si="112"/>
        <v>OK</v>
      </c>
      <c r="E7276" s="2" t="s">
        <v>79</v>
      </c>
    </row>
    <row r="7277" spans="1:5" x14ac:dyDescent="0.2">
      <c r="A7277" s="126">
        <f t="shared" si="113"/>
        <v>7216</v>
      </c>
      <c r="B7277" s="1833"/>
      <c r="D7277" s="2" t="str">
        <f t="shared" si="112"/>
        <v>OK</v>
      </c>
      <c r="E7277" s="2" t="s">
        <v>79</v>
      </c>
    </row>
    <row r="7278" spans="1:5" x14ac:dyDescent="0.2">
      <c r="A7278" s="126">
        <f t="shared" si="113"/>
        <v>7217</v>
      </c>
      <c r="B7278" s="1833"/>
      <c r="D7278" s="2" t="str">
        <f t="shared" si="112"/>
        <v>OK</v>
      </c>
      <c r="E7278" s="2" t="s">
        <v>79</v>
      </c>
    </row>
    <row r="7279" spans="1:5" x14ac:dyDescent="0.2">
      <c r="A7279" s="126">
        <f t="shared" si="113"/>
        <v>7218</v>
      </c>
      <c r="B7279" s="1833"/>
      <c r="D7279" s="2" t="str">
        <f t="shared" si="112"/>
        <v>OK</v>
      </c>
      <c r="E7279" s="2" t="s">
        <v>79</v>
      </c>
    </row>
    <row r="7280" spans="1:5" x14ac:dyDescent="0.2">
      <c r="A7280" s="126">
        <f t="shared" si="113"/>
        <v>7219</v>
      </c>
      <c r="B7280" s="1833"/>
      <c r="D7280" s="2" t="str">
        <f t="shared" si="112"/>
        <v>OK</v>
      </c>
      <c r="E7280" s="2" t="s">
        <v>79</v>
      </c>
    </row>
    <row r="7281" spans="1:5" x14ac:dyDescent="0.2">
      <c r="A7281" s="126">
        <f t="shared" si="113"/>
        <v>7220</v>
      </c>
      <c r="B7281" s="1833"/>
      <c r="D7281" s="2" t="str">
        <f t="shared" si="112"/>
        <v>OK</v>
      </c>
      <c r="E7281" s="2" t="s">
        <v>79</v>
      </c>
    </row>
    <row r="7282" spans="1:5" x14ac:dyDescent="0.2">
      <c r="A7282" s="126">
        <f t="shared" si="113"/>
        <v>7221</v>
      </c>
      <c r="B7282" s="1833"/>
      <c r="D7282" s="2" t="str">
        <f t="shared" si="112"/>
        <v>OK</v>
      </c>
      <c r="E7282" s="2" t="s">
        <v>79</v>
      </c>
    </row>
    <row r="7283" spans="1:5" x14ac:dyDescent="0.2">
      <c r="A7283" s="126">
        <f t="shared" si="113"/>
        <v>7222</v>
      </c>
      <c r="B7283" s="1833"/>
      <c r="D7283" s="2" t="str">
        <f t="shared" si="112"/>
        <v>OK</v>
      </c>
      <c r="E7283" s="2" t="s">
        <v>79</v>
      </c>
    </row>
    <row r="7284" spans="1:5" x14ac:dyDescent="0.2">
      <c r="A7284" s="126">
        <f t="shared" si="113"/>
        <v>7223</v>
      </c>
      <c r="B7284" s="1833"/>
      <c r="D7284" s="2" t="str">
        <f t="shared" si="112"/>
        <v>OK</v>
      </c>
      <c r="E7284" s="2" t="s">
        <v>79</v>
      </c>
    </row>
    <row r="7285" spans="1:5" x14ac:dyDescent="0.2">
      <c r="A7285" s="126">
        <f t="shared" si="113"/>
        <v>7224</v>
      </c>
      <c r="B7285" s="1833"/>
      <c r="D7285" s="2" t="str">
        <f t="shared" si="112"/>
        <v>OK</v>
      </c>
      <c r="E7285" s="2" t="s">
        <v>79</v>
      </c>
    </row>
    <row r="7286" spans="1:5" x14ac:dyDescent="0.2">
      <c r="A7286" s="126">
        <f t="shared" si="113"/>
        <v>7225</v>
      </c>
      <c r="B7286" s="1833"/>
      <c r="D7286" s="2" t="str">
        <f t="shared" si="112"/>
        <v>OK</v>
      </c>
      <c r="E7286" s="2" t="s">
        <v>79</v>
      </c>
    </row>
    <row r="7287" spans="1:5" x14ac:dyDescent="0.2">
      <c r="A7287" s="126">
        <f t="shared" si="113"/>
        <v>7226</v>
      </c>
      <c r="B7287" s="1833"/>
      <c r="D7287" s="2" t="str">
        <f t="shared" si="112"/>
        <v>OK</v>
      </c>
      <c r="E7287" s="2" t="s">
        <v>79</v>
      </c>
    </row>
    <row r="7288" spans="1:5" x14ac:dyDescent="0.2">
      <c r="A7288" s="126">
        <f t="shared" si="113"/>
        <v>7227</v>
      </c>
      <c r="B7288" s="1833"/>
      <c r="D7288" s="2" t="str">
        <f t="shared" si="112"/>
        <v>OK</v>
      </c>
      <c r="E7288" s="2" t="s">
        <v>79</v>
      </c>
    </row>
    <row r="7289" spans="1:5" x14ac:dyDescent="0.2">
      <c r="A7289" s="126">
        <f t="shared" si="113"/>
        <v>7228</v>
      </c>
      <c r="B7289" s="1833"/>
      <c r="D7289" s="2" t="str">
        <f t="shared" si="112"/>
        <v>OK</v>
      </c>
      <c r="E7289" s="2" t="s">
        <v>79</v>
      </c>
    </row>
    <row r="7290" spans="1:5" x14ac:dyDescent="0.2">
      <c r="A7290" s="126">
        <f t="shared" si="113"/>
        <v>7229</v>
      </c>
      <c r="B7290" s="1833"/>
      <c r="D7290" s="2" t="str">
        <f t="shared" si="112"/>
        <v>OK</v>
      </c>
      <c r="E7290" s="2" t="s">
        <v>79</v>
      </c>
    </row>
    <row r="7291" spans="1:5" x14ac:dyDescent="0.2">
      <c r="A7291" s="126">
        <f t="shared" si="113"/>
        <v>7230</v>
      </c>
      <c r="B7291" s="1833"/>
      <c r="D7291" s="2" t="str">
        <f t="shared" si="112"/>
        <v>OK</v>
      </c>
      <c r="E7291" s="2" t="s">
        <v>79</v>
      </c>
    </row>
    <row r="7292" spans="1:5" x14ac:dyDescent="0.2">
      <c r="A7292" s="126">
        <f t="shared" si="113"/>
        <v>7231</v>
      </c>
      <c r="B7292" s="1833"/>
      <c r="D7292" s="2" t="str">
        <f t="shared" si="112"/>
        <v>OK</v>
      </c>
      <c r="E7292" s="2" t="s">
        <v>79</v>
      </c>
    </row>
    <row r="7293" spans="1:5" x14ac:dyDescent="0.2">
      <c r="A7293" s="126">
        <f t="shared" si="113"/>
        <v>7232</v>
      </c>
      <c r="B7293" s="1833"/>
      <c r="D7293" s="2" t="str">
        <f t="shared" si="112"/>
        <v>OK</v>
      </c>
      <c r="E7293" s="2" t="s">
        <v>79</v>
      </c>
    </row>
    <row r="7294" spans="1:5" x14ac:dyDescent="0.2">
      <c r="A7294" s="126">
        <f t="shared" si="113"/>
        <v>7233</v>
      </c>
      <c r="B7294" s="1833"/>
      <c r="D7294" s="2" t="str">
        <f t="shared" si="112"/>
        <v>OK</v>
      </c>
      <c r="E7294" s="2" t="s">
        <v>79</v>
      </c>
    </row>
    <row r="7295" spans="1:5" x14ac:dyDescent="0.2">
      <c r="A7295" s="126">
        <f t="shared" si="113"/>
        <v>7234</v>
      </c>
      <c r="B7295" s="1833"/>
      <c r="D7295" s="2" t="str">
        <f t="shared" ref="D7295:D7358" si="114">IF(ISBLANK(B7295),"OK",IF(A7295-B7295=0,"OK","Error?"))</f>
        <v>OK</v>
      </c>
      <c r="E7295" s="2" t="s">
        <v>79</v>
      </c>
    </row>
    <row r="7296" spans="1:5" x14ac:dyDescent="0.2">
      <c r="A7296" s="126">
        <f t="shared" si="113"/>
        <v>7235</v>
      </c>
      <c r="B7296" s="1833"/>
      <c r="D7296" s="2" t="str">
        <f t="shared" si="114"/>
        <v>OK</v>
      </c>
      <c r="E7296" s="2" t="s">
        <v>79</v>
      </c>
    </row>
    <row r="7297" spans="1:5" x14ac:dyDescent="0.2">
      <c r="A7297" s="126">
        <f t="shared" si="113"/>
        <v>7236</v>
      </c>
      <c r="B7297" s="1833"/>
      <c r="D7297" s="2" t="str">
        <f t="shared" si="114"/>
        <v>OK</v>
      </c>
      <c r="E7297" s="2" t="s">
        <v>79</v>
      </c>
    </row>
    <row r="7298" spans="1:5" x14ac:dyDescent="0.2">
      <c r="A7298" s="126">
        <f t="shared" si="113"/>
        <v>7237</v>
      </c>
      <c r="B7298" s="1833"/>
      <c r="D7298" s="2" t="str">
        <f t="shared" si="114"/>
        <v>OK</v>
      </c>
      <c r="E7298" s="2" t="s">
        <v>79</v>
      </c>
    </row>
    <row r="7299" spans="1:5" x14ac:dyDescent="0.2">
      <c r="A7299" s="126">
        <f t="shared" si="113"/>
        <v>7238</v>
      </c>
      <c r="B7299" s="1833"/>
      <c r="D7299" s="2" t="str">
        <f t="shared" si="114"/>
        <v>OK</v>
      </c>
      <c r="E7299" s="2" t="s">
        <v>79</v>
      </c>
    </row>
    <row r="7300" spans="1:5" x14ac:dyDescent="0.2">
      <c r="A7300" s="126">
        <f t="shared" si="113"/>
        <v>7239</v>
      </c>
      <c r="B7300" s="1833"/>
      <c r="D7300" s="2" t="str">
        <f t="shared" si="114"/>
        <v>OK</v>
      </c>
      <c r="E7300" s="2" t="s">
        <v>79</v>
      </c>
    </row>
    <row r="7301" spans="1:5" x14ac:dyDescent="0.2">
      <c r="A7301" s="126">
        <f t="shared" si="113"/>
        <v>7240</v>
      </c>
      <c r="B7301" s="1833"/>
      <c r="D7301" s="2" t="str">
        <f t="shared" si="114"/>
        <v>OK</v>
      </c>
      <c r="E7301" s="2" t="s">
        <v>79</v>
      </c>
    </row>
    <row r="7302" spans="1:5" x14ac:dyDescent="0.2">
      <c r="A7302" s="126">
        <f t="shared" si="113"/>
        <v>7241</v>
      </c>
      <c r="B7302" s="1833"/>
      <c r="D7302" s="2" t="str">
        <f t="shared" si="114"/>
        <v>OK</v>
      </c>
      <c r="E7302" s="2" t="s">
        <v>79</v>
      </c>
    </row>
    <row r="7303" spans="1:5" x14ac:dyDescent="0.2">
      <c r="A7303" s="126">
        <f t="shared" si="113"/>
        <v>7242</v>
      </c>
      <c r="B7303" s="1833"/>
      <c r="D7303" s="2" t="str">
        <f t="shared" si="114"/>
        <v>OK</v>
      </c>
      <c r="E7303" s="2" t="s">
        <v>79</v>
      </c>
    </row>
    <row r="7304" spans="1:5" x14ac:dyDescent="0.2">
      <c r="A7304" s="126">
        <f t="shared" si="113"/>
        <v>7243</v>
      </c>
      <c r="B7304" s="1833"/>
      <c r="D7304" s="2" t="str">
        <f t="shared" si="114"/>
        <v>OK</v>
      </c>
      <c r="E7304" s="2" t="s">
        <v>79</v>
      </c>
    </row>
    <row r="7305" spans="1:5" x14ac:dyDescent="0.2">
      <c r="A7305" s="126">
        <f t="shared" si="113"/>
        <v>7244</v>
      </c>
      <c r="B7305" s="1833"/>
      <c r="D7305" s="2" t="str">
        <f t="shared" si="114"/>
        <v>OK</v>
      </c>
      <c r="E7305" s="2" t="s">
        <v>79</v>
      </c>
    </row>
    <row r="7306" spans="1:5" x14ac:dyDescent="0.2">
      <c r="A7306" s="126">
        <f t="shared" si="113"/>
        <v>7245</v>
      </c>
      <c r="B7306" s="1833"/>
      <c r="D7306" s="2" t="str">
        <f t="shared" si="114"/>
        <v>OK</v>
      </c>
      <c r="E7306" s="2" t="s">
        <v>79</v>
      </c>
    </row>
    <row r="7307" spans="1:5" x14ac:dyDescent="0.2">
      <c r="A7307" s="126">
        <f t="shared" si="113"/>
        <v>7246</v>
      </c>
      <c r="B7307" s="1833"/>
      <c r="D7307" s="2" t="str">
        <f t="shared" si="114"/>
        <v>OK</v>
      </c>
      <c r="E7307" s="2" t="s">
        <v>79</v>
      </c>
    </row>
    <row r="7308" spans="1:5" x14ac:dyDescent="0.2">
      <c r="A7308" s="126">
        <f t="shared" si="113"/>
        <v>7247</v>
      </c>
      <c r="B7308" s="1833"/>
      <c r="D7308" s="2" t="str">
        <f t="shared" si="114"/>
        <v>OK</v>
      </c>
      <c r="E7308" s="2" t="s">
        <v>79</v>
      </c>
    </row>
    <row r="7309" spans="1:5" x14ac:dyDescent="0.2">
      <c r="A7309" s="126">
        <f t="shared" si="113"/>
        <v>7248</v>
      </c>
      <c r="B7309" s="1833"/>
      <c r="D7309" s="2" t="str">
        <f t="shared" si="114"/>
        <v>OK</v>
      </c>
      <c r="E7309" s="2" t="s">
        <v>79</v>
      </c>
    </row>
    <row r="7310" spans="1:5" x14ac:dyDescent="0.2">
      <c r="A7310" s="126">
        <f t="shared" ref="A7310:A7373" si="115">A7309+1</f>
        <v>7249</v>
      </c>
      <c r="B7310" s="1833"/>
      <c r="D7310" s="2" t="str">
        <f t="shared" si="114"/>
        <v>OK</v>
      </c>
      <c r="E7310" s="2" t="s">
        <v>79</v>
      </c>
    </row>
    <row r="7311" spans="1:5" x14ac:dyDescent="0.2">
      <c r="A7311" s="126">
        <f t="shared" si="115"/>
        <v>7250</v>
      </c>
      <c r="B7311" s="1833"/>
      <c r="D7311" s="2" t="str">
        <f t="shared" si="114"/>
        <v>OK</v>
      </c>
      <c r="E7311" s="2" t="s">
        <v>79</v>
      </c>
    </row>
    <row r="7312" spans="1:5" x14ac:dyDescent="0.2">
      <c r="A7312" s="126">
        <f t="shared" si="115"/>
        <v>7251</v>
      </c>
      <c r="B7312" s="1833"/>
      <c r="D7312" s="2" t="str">
        <f t="shared" si="114"/>
        <v>OK</v>
      </c>
      <c r="E7312" s="2" t="s">
        <v>79</v>
      </c>
    </row>
    <row r="7313" spans="1:5" x14ac:dyDescent="0.2">
      <c r="A7313" s="126">
        <f t="shared" si="115"/>
        <v>7252</v>
      </c>
      <c r="B7313" s="1833"/>
      <c r="D7313" s="2" t="str">
        <f t="shared" si="114"/>
        <v>OK</v>
      </c>
      <c r="E7313" s="2" t="s">
        <v>79</v>
      </c>
    </row>
    <row r="7314" spans="1:5" x14ac:dyDescent="0.2">
      <c r="A7314" s="126">
        <f t="shared" si="115"/>
        <v>7253</v>
      </c>
      <c r="B7314" s="1833"/>
      <c r="D7314" s="2" t="str">
        <f t="shared" si="114"/>
        <v>OK</v>
      </c>
      <c r="E7314" s="2" t="s">
        <v>79</v>
      </c>
    </row>
    <row r="7315" spans="1:5" x14ac:dyDescent="0.2">
      <c r="A7315" s="126">
        <f t="shared" si="115"/>
        <v>7254</v>
      </c>
      <c r="B7315" s="1833"/>
      <c r="D7315" s="2" t="str">
        <f t="shared" si="114"/>
        <v>OK</v>
      </c>
      <c r="E7315" s="2" t="s">
        <v>79</v>
      </c>
    </row>
    <row r="7316" spans="1:5" x14ac:dyDescent="0.2">
      <c r="A7316" s="126">
        <f t="shared" si="115"/>
        <v>7255</v>
      </c>
      <c r="B7316" s="1833"/>
      <c r="D7316" s="2" t="str">
        <f t="shared" si="114"/>
        <v>OK</v>
      </c>
      <c r="E7316" s="2" t="s">
        <v>79</v>
      </c>
    </row>
    <row r="7317" spans="1:5" x14ac:dyDescent="0.2">
      <c r="A7317" s="126">
        <f t="shared" si="115"/>
        <v>7256</v>
      </c>
      <c r="B7317" s="1833"/>
      <c r="D7317" s="2" t="str">
        <f t="shared" si="114"/>
        <v>OK</v>
      </c>
      <c r="E7317" s="2" t="s">
        <v>79</v>
      </c>
    </row>
    <row r="7318" spans="1:5" x14ac:dyDescent="0.2">
      <c r="A7318" s="126">
        <f t="shared" si="115"/>
        <v>7257</v>
      </c>
      <c r="B7318" s="1833"/>
      <c r="D7318" s="2" t="str">
        <f t="shared" si="114"/>
        <v>OK</v>
      </c>
      <c r="E7318" s="2" t="s">
        <v>79</v>
      </c>
    </row>
    <row r="7319" spans="1:5" x14ac:dyDescent="0.2">
      <c r="A7319" s="126">
        <f t="shared" si="115"/>
        <v>7258</v>
      </c>
      <c r="B7319" s="1833"/>
      <c r="D7319" s="2" t="str">
        <f t="shared" si="114"/>
        <v>OK</v>
      </c>
      <c r="E7319" s="2" t="s">
        <v>79</v>
      </c>
    </row>
    <row r="7320" spans="1:5" x14ac:dyDescent="0.2">
      <c r="A7320" s="126">
        <f t="shared" si="115"/>
        <v>7259</v>
      </c>
      <c r="B7320" s="1833"/>
      <c r="D7320" s="2" t="str">
        <f t="shared" si="114"/>
        <v>OK</v>
      </c>
      <c r="E7320" s="2" t="s">
        <v>79</v>
      </c>
    </row>
    <row r="7321" spans="1:5" x14ac:dyDescent="0.2">
      <c r="A7321" s="126">
        <f t="shared" si="115"/>
        <v>7260</v>
      </c>
      <c r="B7321" s="1833"/>
      <c r="D7321" s="2" t="str">
        <f t="shared" si="114"/>
        <v>OK</v>
      </c>
      <c r="E7321" s="2" t="s">
        <v>79</v>
      </c>
    </row>
    <row r="7322" spans="1:5" x14ac:dyDescent="0.2">
      <c r="A7322" s="126">
        <f t="shared" si="115"/>
        <v>7261</v>
      </c>
      <c r="B7322" s="1833"/>
      <c r="D7322" s="2" t="str">
        <f t="shared" si="114"/>
        <v>OK</v>
      </c>
      <c r="E7322" s="2" t="s">
        <v>79</v>
      </c>
    </row>
    <row r="7323" spans="1:5" x14ac:dyDescent="0.2">
      <c r="A7323" s="126">
        <f t="shared" si="115"/>
        <v>7262</v>
      </c>
      <c r="B7323" s="1833"/>
      <c r="D7323" s="2" t="str">
        <f t="shared" si="114"/>
        <v>OK</v>
      </c>
      <c r="E7323" s="2" t="s">
        <v>79</v>
      </c>
    </row>
    <row r="7324" spans="1:5" x14ac:dyDescent="0.2">
      <c r="A7324" s="126">
        <f t="shared" si="115"/>
        <v>7263</v>
      </c>
      <c r="B7324" s="1833"/>
      <c r="D7324" s="2" t="str">
        <f t="shared" si="114"/>
        <v>OK</v>
      </c>
      <c r="E7324" s="2" t="s">
        <v>79</v>
      </c>
    </row>
    <row r="7325" spans="1:5" x14ac:dyDescent="0.2">
      <c r="A7325" s="126">
        <f t="shared" si="115"/>
        <v>7264</v>
      </c>
      <c r="B7325" s="1833"/>
      <c r="D7325" s="2" t="str">
        <f t="shared" si="114"/>
        <v>OK</v>
      </c>
      <c r="E7325" s="2" t="s">
        <v>79</v>
      </c>
    </row>
    <row r="7326" spans="1:5" x14ac:dyDescent="0.2">
      <c r="A7326" s="126">
        <f t="shared" si="115"/>
        <v>7265</v>
      </c>
      <c r="B7326" s="1833"/>
      <c r="D7326" s="2" t="str">
        <f t="shared" si="114"/>
        <v>OK</v>
      </c>
      <c r="E7326" s="2" t="s">
        <v>79</v>
      </c>
    </row>
    <row r="7327" spans="1:5" x14ac:dyDescent="0.2">
      <c r="A7327" s="126">
        <f t="shared" si="115"/>
        <v>7266</v>
      </c>
      <c r="B7327" s="1833"/>
      <c r="D7327" s="2" t="str">
        <f t="shared" si="114"/>
        <v>OK</v>
      </c>
      <c r="E7327" s="2" t="s">
        <v>79</v>
      </c>
    </row>
    <row r="7328" spans="1:5" x14ac:dyDescent="0.2">
      <c r="A7328" s="126">
        <f t="shared" si="115"/>
        <v>7267</v>
      </c>
      <c r="B7328" s="1833"/>
      <c r="D7328" s="2" t="str">
        <f t="shared" si="114"/>
        <v>OK</v>
      </c>
      <c r="E7328" s="2" t="s">
        <v>79</v>
      </c>
    </row>
    <row r="7329" spans="1:5" x14ac:dyDescent="0.2">
      <c r="A7329" s="126">
        <f t="shared" si="115"/>
        <v>7268</v>
      </c>
      <c r="B7329" s="1833"/>
      <c r="D7329" s="2" t="str">
        <f t="shared" si="114"/>
        <v>OK</v>
      </c>
      <c r="E7329" s="2" t="s">
        <v>79</v>
      </c>
    </row>
    <row r="7330" spans="1:5" x14ac:dyDescent="0.2">
      <c r="A7330" s="126">
        <f t="shared" si="115"/>
        <v>7269</v>
      </c>
      <c r="B7330" s="1833"/>
      <c r="D7330" s="2" t="str">
        <f t="shared" si="114"/>
        <v>OK</v>
      </c>
      <c r="E7330" s="2" t="s">
        <v>79</v>
      </c>
    </row>
    <row r="7331" spans="1:5" x14ac:dyDescent="0.2">
      <c r="A7331" s="126">
        <f t="shared" si="115"/>
        <v>7270</v>
      </c>
      <c r="B7331" s="1833"/>
      <c r="D7331" s="2" t="str">
        <f t="shared" si="114"/>
        <v>OK</v>
      </c>
      <c r="E7331" s="2" t="s">
        <v>79</v>
      </c>
    </row>
    <row r="7332" spans="1:5" x14ac:dyDescent="0.2">
      <c r="A7332" s="126">
        <f t="shared" si="115"/>
        <v>7271</v>
      </c>
      <c r="B7332" s="1833"/>
      <c r="D7332" s="2" t="str">
        <f t="shared" si="114"/>
        <v>OK</v>
      </c>
      <c r="E7332" s="2" t="s">
        <v>79</v>
      </c>
    </row>
    <row r="7333" spans="1:5" x14ac:dyDescent="0.2">
      <c r="A7333" s="126">
        <f t="shared" si="115"/>
        <v>7272</v>
      </c>
      <c r="B7333" s="1833"/>
      <c r="D7333" s="2" t="str">
        <f t="shared" si="114"/>
        <v>OK</v>
      </c>
      <c r="E7333" s="2" t="s">
        <v>79</v>
      </c>
    </row>
    <row r="7334" spans="1:5" x14ac:dyDescent="0.2">
      <c r="A7334" s="126">
        <f t="shared" si="115"/>
        <v>7273</v>
      </c>
      <c r="B7334" s="1833"/>
      <c r="D7334" s="2" t="str">
        <f t="shared" si="114"/>
        <v>OK</v>
      </c>
      <c r="E7334" s="2" t="s">
        <v>79</v>
      </c>
    </row>
    <row r="7335" spans="1:5" x14ac:dyDescent="0.2">
      <c r="A7335" s="126">
        <f t="shared" si="115"/>
        <v>7274</v>
      </c>
      <c r="B7335" s="1833"/>
      <c r="D7335" s="2" t="str">
        <f t="shared" si="114"/>
        <v>OK</v>
      </c>
      <c r="E7335" s="2" t="s">
        <v>79</v>
      </c>
    </row>
    <row r="7336" spans="1:5" x14ac:dyDescent="0.2">
      <c r="A7336" s="126">
        <f t="shared" si="115"/>
        <v>7275</v>
      </c>
      <c r="B7336" s="1833"/>
      <c r="D7336" s="2" t="str">
        <f t="shared" si="114"/>
        <v>OK</v>
      </c>
      <c r="E7336" s="2" t="s">
        <v>79</v>
      </c>
    </row>
    <row r="7337" spans="1:5" x14ac:dyDescent="0.2">
      <c r="A7337" s="126">
        <f t="shared" si="115"/>
        <v>7276</v>
      </c>
      <c r="B7337" s="1833"/>
      <c r="D7337" s="2" t="str">
        <f t="shared" si="114"/>
        <v>OK</v>
      </c>
      <c r="E7337" s="2" t="s">
        <v>79</v>
      </c>
    </row>
    <row r="7338" spans="1:5" x14ac:dyDescent="0.2">
      <c r="A7338" s="126">
        <f t="shared" si="115"/>
        <v>7277</v>
      </c>
      <c r="B7338" s="1833"/>
      <c r="D7338" s="2" t="str">
        <f t="shared" si="114"/>
        <v>OK</v>
      </c>
      <c r="E7338" s="2" t="s">
        <v>79</v>
      </c>
    </row>
    <row r="7339" spans="1:5" x14ac:dyDescent="0.2">
      <c r="A7339" s="126">
        <f t="shared" si="115"/>
        <v>7278</v>
      </c>
      <c r="B7339" s="1833"/>
      <c r="D7339" s="2" t="str">
        <f t="shared" si="114"/>
        <v>OK</v>
      </c>
      <c r="E7339" s="2" t="s">
        <v>79</v>
      </c>
    </row>
    <row r="7340" spans="1:5" x14ac:dyDescent="0.2">
      <c r="A7340" s="126">
        <f t="shared" si="115"/>
        <v>7279</v>
      </c>
      <c r="B7340" s="1833"/>
      <c r="D7340" s="2" t="str">
        <f t="shared" si="114"/>
        <v>OK</v>
      </c>
      <c r="E7340" s="2" t="s">
        <v>79</v>
      </c>
    </row>
    <row r="7341" spans="1:5" x14ac:dyDescent="0.2">
      <c r="A7341" s="126">
        <f t="shared" si="115"/>
        <v>7280</v>
      </c>
      <c r="B7341" s="1833"/>
      <c r="D7341" s="2" t="str">
        <f t="shared" si="114"/>
        <v>OK</v>
      </c>
      <c r="E7341" s="2" t="s">
        <v>79</v>
      </c>
    </row>
    <row r="7342" spans="1:5" x14ac:dyDescent="0.2">
      <c r="A7342" s="126">
        <f t="shared" si="115"/>
        <v>7281</v>
      </c>
      <c r="B7342" s="1833"/>
      <c r="D7342" s="2" t="str">
        <f t="shared" si="114"/>
        <v>OK</v>
      </c>
      <c r="E7342" s="2" t="s">
        <v>79</v>
      </c>
    </row>
    <row r="7343" spans="1:5" x14ac:dyDescent="0.2">
      <c r="A7343" s="126">
        <f t="shared" si="115"/>
        <v>7282</v>
      </c>
      <c r="B7343" s="1833"/>
      <c r="D7343" s="2" t="str">
        <f t="shared" si="114"/>
        <v>OK</v>
      </c>
      <c r="E7343" s="2" t="s">
        <v>79</v>
      </c>
    </row>
    <row r="7344" spans="1:5" x14ac:dyDescent="0.2">
      <c r="A7344" s="126">
        <f t="shared" si="115"/>
        <v>7283</v>
      </c>
      <c r="B7344" s="1833"/>
      <c r="D7344" s="2" t="str">
        <f t="shared" si="114"/>
        <v>OK</v>
      </c>
      <c r="E7344" s="2" t="s">
        <v>79</v>
      </c>
    </row>
    <row r="7345" spans="1:5" x14ac:dyDescent="0.2">
      <c r="A7345" s="126">
        <f t="shared" si="115"/>
        <v>7284</v>
      </c>
      <c r="B7345" s="1833"/>
      <c r="D7345" s="2" t="str">
        <f t="shared" si="114"/>
        <v>OK</v>
      </c>
      <c r="E7345" s="2" t="s">
        <v>79</v>
      </c>
    </row>
    <row r="7346" spans="1:5" x14ac:dyDescent="0.2">
      <c r="A7346" s="126">
        <f t="shared" si="115"/>
        <v>7285</v>
      </c>
      <c r="B7346" s="1833"/>
      <c r="D7346" s="2" t="str">
        <f t="shared" si="114"/>
        <v>OK</v>
      </c>
      <c r="E7346" s="2" t="s">
        <v>79</v>
      </c>
    </row>
    <row r="7347" spans="1:5" x14ac:dyDescent="0.2">
      <c r="A7347" s="126">
        <f t="shared" si="115"/>
        <v>7286</v>
      </c>
      <c r="B7347" s="1833"/>
      <c r="D7347" s="2" t="str">
        <f t="shared" si="114"/>
        <v>OK</v>
      </c>
      <c r="E7347" s="2" t="s">
        <v>79</v>
      </c>
    </row>
    <row r="7348" spans="1:5" x14ac:dyDescent="0.2">
      <c r="A7348" s="126">
        <f t="shared" si="115"/>
        <v>7287</v>
      </c>
      <c r="B7348" s="1833"/>
      <c r="D7348" s="2" t="str">
        <f t="shared" si="114"/>
        <v>OK</v>
      </c>
      <c r="E7348" s="2" t="s">
        <v>79</v>
      </c>
    </row>
    <row r="7349" spans="1:5" x14ac:dyDescent="0.2">
      <c r="A7349" s="126">
        <f t="shared" si="115"/>
        <v>7288</v>
      </c>
      <c r="B7349" s="1833"/>
      <c r="D7349" s="2" t="str">
        <f t="shared" si="114"/>
        <v>OK</v>
      </c>
      <c r="E7349" s="2" t="s">
        <v>79</v>
      </c>
    </row>
    <row r="7350" spans="1:5" x14ac:dyDescent="0.2">
      <c r="A7350" s="126">
        <f t="shared" si="115"/>
        <v>7289</v>
      </c>
      <c r="B7350" s="1833"/>
      <c r="D7350" s="2" t="str">
        <f t="shared" si="114"/>
        <v>OK</v>
      </c>
      <c r="E7350" s="2" t="s">
        <v>79</v>
      </c>
    </row>
    <row r="7351" spans="1:5" x14ac:dyDescent="0.2">
      <c r="A7351" s="126">
        <f t="shared" si="115"/>
        <v>7290</v>
      </c>
      <c r="B7351" s="1833"/>
      <c r="D7351" s="2" t="str">
        <f t="shared" si="114"/>
        <v>OK</v>
      </c>
      <c r="E7351" s="2" t="s">
        <v>79</v>
      </c>
    </row>
    <row r="7352" spans="1:5" x14ac:dyDescent="0.2">
      <c r="A7352" s="126">
        <f t="shared" si="115"/>
        <v>7291</v>
      </c>
      <c r="B7352" s="1833"/>
      <c r="D7352" s="2" t="str">
        <f t="shared" si="114"/>
        <v>OK</v>
      </c>
      <c r="E7352" s="2" t="s">
        <v>79</v>
      </c>
    </row>
    <row r="7353" spans="1:5" x14ac:dyDescent="0.2">
      <c r="A7353" s="126">
        <f t="shared" si="115"/>
        <v>7292</v>
      </c>
      <c r="B7353" s="1833"/>
      <c r="D7353" s="2" t="str">
        <f t="shared" si="114"/>
        <v>OK</v>
      </c>
      <c r="E7353" s="2" t="s">
        <v>79</v>
      </c>
    </row>
    <row r="7354" spans="1:5" x14ac:dyDescent="0.2">
      <c r="A7354" s="126">
        <f t="shared" si="115"/>
        <v>7293</v>
      </c>
      <c r="B7354" s="1833"/>
      <c r="D7354" s="2" t="str">
        <f t="shared" si="114"/>
        <v>OK</v>
      </c>
      <c r="E7354" s="2" t="s">
        <v>79</v>
      </c>
    </row>
    <row r="7355" spans="1:5" x14ac:dyDescent="0.2">
      <c r="A7355" s="126">
        <f t="shared" si="115"/>
        <v>7294</v>
      </c>
      <c r="B7355" s="1833"/>
      <c r="D7355" s="2" t="str">
        <f t="shared" si="114"/>
        <v>OK</v>
      </c>
      <c r="E7355" s="2" t="s">
        <v>79</v>
      </c>
    </row>
    <row r="7356" spans="1:5" x14ac:dyDescent="0.2">
      <c r="A7356" s="126">
        <f t="shared" si="115"/>
        <v>7295</v>
      </c>
      <c r="B7356" s="1833"/>
      <c r="D7356" s="2" t="str">
        <f t="shared" si="114"/>
        <v>OK</v>
      </c>
      <c r="E7356" s="2" t="s">
        <v>79</v>
      </c>
    </row>
    <row r="7357" spans="1:5" x14ac:dyDescent="0.2">
      <c r="A7357" s="126">
        <f t="shared" si="115"/>
        <v>7296</v>
      </c>
      <c r="B7357" s="1833"/>
      <c r="D7357" s="2" t="str">
        <f t="shared" si="114"/>
        <v>OK</v>
      </c>
      <c r="E7357" s="2" t="s">
        <v>79</v>
      </c>
    </row>
    <row r="7358" spans="1:5" x14ac:dyDescent="0.2">
      <c r="A7358" s="126">
        <f t="shared" si="115"/>
        <v>7297</v>
      </c>
      <c r="B7358" s="1833"/>
      <c r="D7358" s="2" t="str">
        <f t="shared" si="114"/>
        <v>OK</v>
      </c>
      <c r="E7358" s="2" t="s">
        <v>79</v>
      </c>
    </row>
    <row r="7359" spans="1:5" x14ac:dyDescent="0.2">
      <c r="A7359" s="126">
        <f t="shared" si="115"/>
        <v>7298</v>
      </c>
      <c r="B7359" s="1833"/>
      <c r="D7359" s="2" t="str">
        <f t="shared" ref="D7359:D7422" si="116">IF(ISBLANK(B7359),"OK",IF(A7359-B7359=0,"OK","Error?"))</f>
        <v>OK</v>
      </c>
      <c r="E7359" s="2" t="s">
        <v>79</v>
      </c>
    </row>
    <row r="7360" spans="1:5" x14ac:dyDescent="0.2">
      <c r="A7360" s="126">
        <f t="shared" si="115"/>
        <v>7299</v>
      </c>
      <c r="B7360" s="1833"/>
      <c r="D7360" s="2" t="str">
        <f t="shared" si="116"/>
        <v>OK</v>
      </c>
      <c r="E7360" s="2" t="s">
        <v>79</v>
      </c>
    </row>
    <row r="7361" spans="1:5" x14ac:dyDescent="0.2">
      <c r="A7361" s="126">
        <f t="shared" si="115"/>
        <v>7300</v>
      </c>
      <c r="B7361" s="1833"/>
      <c r="D7361" s="2" t="str">
        <f t="shared" si="116"/>
        <v>OK</v>
      </c>
      <c r="E7361" s="2" t="s">
        <v>79</v>
      </c>
    </row>
    <row r="7362" spans="1:5" x14ac:dyDescent="0.2">
      <c r="A7362" s="126">
        <f t="shared" si="115"/>
        <v>7301</v>
      </c>
      <c r="B7362" s="1833"/>
      <c r="D7362" s="2" t="str">
        <f t="shared" si="116"/>
        <v>OK</v>
      </c>
      <c r="E7362" s="2" t="s">
        <v>79</v>
      </c>
    </row>
    <row r="7363" spans="1:5" x14ac:dyDescent="0.2">
      <c r="A7363" s="126">
        <f t="shared" si="115"/>
        <v>7302</v>
      </c>
      <c r="B7363" s="1833"/>
      <c r="D7363" s="2" t="str">
        <f t="shared" si="116"/>
        <v>OK</v>
      </c>
      <c r="E7363" s="2" t="s">
        <v>79</v>
      </c>
    </row>
    <row r="7364" spans="1:5" x14ac:dyDescent="0.2">
      <c r="A7364" s="126">
        <f t="shared" si="115"/>
        <v>7303</v>
      </c>
      <c r="B7364" s="1833"/>
      <c r="D7364" s="2" t="str">
        <f t="shared" si="116"/>
        <v>OK</v>
      </c>
      <c r="E7364" s="2" t="s">
        <v>79</v>
      </c>
    </row>
    <row r="7365" spans="1:5" x14ac:dyDescent="0.2">
      <c r="A7365" s="126">
        <f t="shared" si="115"/>
        <v>7304</v>
      </c>
      <c r="B7365" s="1833"/>
      <c r="D7365" s="2" t="str">
        <f t="shared" si="116"/>
        <v>OK</v>
      </c>
      <c r="E7365" s="2" t="s">
        <v>79</v>
      </c>
    </row>
    <row r="7366" spans="1:5" x14ac:dyDescent="0.2">
      <c r="A7366" s="126">
        <f t="shared" si="115"/>
        <v>7305</v>
      </c>
      <c r="B7366" s="1833"/>
      <c r="D7366" s="2" t="str">
        <f t="shared" si="116"/>
        <v>OK</v>
      </c>
      <c r="E7366" s="2" t="s">
        <v>79</v>
      </c>
    </row>
    <row r="7367" spans="1:5" x14ac:dyDescent="0.2">
      <c r="A7367" s="126">
        <f t="shared" si="115"/>
        <v>7306</v>
      </c>
      <c r="B7367" s="1833"/>
      <c r="D7367" s="2" t="str">
        <f t="shared" si="116"/>
        <v>OK</v>
      </c>
      <c r="E7367" s="2" t="s">
        <v>79</v>
      </c>
    </row>
    <row r="7368" spans="1:5" x14ac:dyDescent="0.2">
      <c r="A7368" s="126">
        <f t="shared" si="115"/>
        <v>7307</v>
      </c>
      <c r="B7368" s="1833"/>
      <c r="D7368" s="2" t="str">
        <f t="shared" si="116"/>
        <v>OK</v>
      </c>
      <c r="E7368" s="2" t="s">
        <v>79</v>
      </c>
    </row>
    <row r="7369" spans="1:5" x14ac:dyDescent="0.2">
      <c r="A7369" s="126">
        <f t="shared" si="115"/>
        <v>7308</v>
      </c>
      <c r="B7369" s="1833"/>
      <c r="D7369" s="2" t="str">
        <f t="shared" si="116"/>
        <v>OK</v>
      </c>
      <c r="E7369" s="2" t="s">
        <v>79</v>
      </c>
    </row>
    <row r="7370" spans="1:5" x14ac:dyDescent="0.2">
      <c r="A7370" s="126">
        <f t="shared" si="115"/>
        <v>7309</v>
      </c>
      <c r="B7370" s="1833"/>
      <c r="D7370" s="2" t="str">
        <f t="shared" si="116"/>
        <v>OK</v>
      </c>
      <c r="E7370" s="2" t="s">
        <v>79</v>
      </c>
    </row>
    <row r="7371" spans="1:5" x14ac:dyDescent="0.2">
      <c r="A7371" s="126">
        <f t="shared" si="115"/>
        <v>7310</v>
      </c>
      <c r="B7371" s="1833"/>
      <c r="D7371" s="2" t="str">
        <f t="shared" si="116"/>
        <v>OK</v>
      </c>
      <c r="E7371" s="2" t="s">
        <v>79</v>
      </c>
    </row>
    <row r="7372" spans="1:5" x14ac:dyDescent="0.2">
      <c r="A7372" s="126">
        <f t="shared" si="115"/>
        <v>7311</v>
      </c>
      <c r="B7372" s="1833"/>
      <c r="D7372" s="2" t="str">
        <f t="shared" si="116"/>
        <v>OK</v>
      </c>
      <c r="E7372" s="2" t="s">
        <v>79</v>
      </c>
    </row>
    <row r="7373" spans="1:5" x14ac:dyDescent="0.2">
      <c r="A7373" s="126">
        <f t="shared" si="115"/>
        <v>7312</v>
      </c>
      <c r="B7373" s="1833"/>
      <c r="D7373" s="2" t="str">
        <f t="shared" si="116"/>
        <v>OK</v>
      </c>
      <c r="E7373" s="2" t="s">
        <v>79</v>
      </c>
    </row>
    <row r="7374" spans="1:5" x14ac:dyDescent="0.2">
      <c r="A7374" s="126">
        <f t="shared" ref="A7374:A7437" si="117">A7373+1</f>
        <v>7313</v>
      </c>
      <c r="B7374" s="1833"/>
      <c r="D7374" s="2" t="str">
        <f t="shared" si="116"/>
        <v>OK</v>
      </c>
      <c r="E7374" s="2" t="s">
        <v>79</v>
      </c>
    </row>
    <row r="7375" spans="1:5" x14ac:dyDescent="0.2">
      <c r="A7375" s="126">
        <f t="shared" si="117"/>
        <v>7314</v>
      </c>
      <c r="B7375" s="1833"/>
      <c r="D7375" s="2" t="str">
        <f t="shared" si="116"/>
        <v>OK</v>
      </c>
      <c r="E7375" s="2" t="s">
        <v>79</v>
      </c>
    </row>
    <row r="7376" spans="1:5" x14ac:dyDescent="0.2">
      <c r="A7376" s="126">
        <f t="shared" si="117"/>
        <v>7315</v>
      </c>
      <c r="B7376" s="1833"/>
      <c r="D7376" s="2" t="str">
        <f t="shared" si="116"/>
        <v>OK</v>
      </c>
      <c r="E7376" s="2" t="s">
        <v>79</v>
      </c>
    </row>
    <row r="7377" spans="1:5" x14ac:dyDescent="0.2">
      <c r="A7377" s="126">
        <f t="shared" si="117"/>
        <v>7316</v>
      </c>
      <c r="B7377" s="1833"/>
      <c r="D7377" s="2" t="str">
        <f t="shared" si="116"/>
        <v>OK</v>
      </c>
      <c r="E7377" s="2" t="s">
        <v>79</v>
      </c>
    </row>
    <row r="7378" spans="1:5" x14ac:dyDescent="0.2">
      <c r="A7378" s="126">
        <f t="shared" si="117"/>
        <v>7317</v>
      </c>
      <c r="B7378" s="1833"/>
      <c r="D7378" s="2" t="str">
        <f t="shared" si="116"/>
        <v>OK</v>
      </c>
      <c r="E7378" s="2" t="s">
        <v>79</v>
      </c>
    </row>
    <row r="7379" spans="1:5" x14ac:dyDescent="0.2">
      <c r="A7379" s="126">
        <f t="shared" si="117"/>
        <v>7318</v>
      </c>
      <c r="B7379" s="1833"/>
      <c r="D7379" s="2" t="str">
        <f t="shared" si="116"/>
        <v>OK</v>
      </c>
      <c r="E7379" s="2" t="s">
        <v>79</v>
      </c>
    </row>
    <row r="7380" spans="1:5" x14ac:dyDescent="0.2">
      <c r="A7380" s="126">
        <f t="shared" si="117"/>
        <v>7319</v>
      </c>
      <c r="B7380" s="1833"/>
      <c r="D7380" s="2" t="str">
        <f t="shared" si="116"/>
        <v>OK</v>
      </c>
      <c r="E7380" s="2" t="s">
        <v>79</v>
      </c>
    </row>
    <row r="7381" spans="1:5" x14ac:dyDescent="0.2">
      <c r="A7381" s="126">
        <f t="shared" si="117"/>
        <v>7320</v>
      </c>
      <c r="B7381" s="1833"/>
      <c r="D7381" s="2" t="str">
        <f t="shared" si="116"/>
        <v>OK</v>
      </c>
      <c r="E7381" s="2" t="s">
        <v>79</v>
      </c>
    </row>
    <row r="7382" spans="1:5" x14ac:dyDescent="0.2">
      <c r="A7382" s="126">
        <f t="shared" si="117"/>
        <v>7321</v>
      </c>
      <c r="B7382" s="1833"/>
      <c r="D7382" s="2" t="str">
        <f t="shared" si="116"/>
        <v>OK</v>
      </c>
      <c r="E7382" s="2" t="s">
        <v>79</v>
      </c>
    </row>
    <row r="7383" spans="1:5" x14ac:dyDescent="0.2">
      <c r="A7383" s="126">
        <f t="shared" si="117"/>
        <v>7322</v>
      </c>
      <c r="B7383" s="1833"/>
      <c r="D7383" s="2" t="str">
        <f t="shared" si="116"/>
        <v>OK</v>
      </c>
      <c r="E7383" s="2" t="s">
        <v>79</v>
      </c>
    </row>
    <row r="7384" spans="1:5" x14ac:dyDescent="0.2">
      <c r="A7384" s="126">
        <f t="shared" si="117"/>
        <v>7323</v>
      </c>
      <c r="B7384" s="1833"/>
      <c r="D7384" s="2" t="str">
        <f t="shared" si="116"/>
        <v>OK</v>
      </c>
      <c r="E7384" s="2" t="s">
        <v>79</v>
      </c>
    </row>
    <row r="7385" spans="1:5" x14ac:dyDescent="0.2">
      <c r="A7385" s="126">
        <f t="shared" si="117"/>
        <v>7324</v>
      </c>
      <c r="B7385" s="1833"/>
      <c r="D7385" s="2" t="str">
        <f t="shared" si="116"/>
        <v>OK</v>
      </c>
      <c r="E7385" s="2" t="s">
        <v>79</v>
      </c>
    </row>
    <row r="7386" spans="1:5" x14ac:dyDescent="0.2">
      <c r="A7386" s="126">
        <f t="shared" si="117"/>
        <v>7325</v>
      </c>
      <c r="B7386" s="1833"/>
      <c r="D7386" s="2" t="str">
        <f t="shared" si="116"/>
        <v>OK</v>
      </c>
      <c r="E7386" s="2" t="s">
        <v>79</v>
      </c>
    </row>
    <row r="7387" spans="1:5" x14ac:dyDescent="0.2">
      <c r="A7387" s="126">
        <f t="shared" si="117"/>
        <v>7326</v>
      </c>
      <c r="B7387" s="1833"/>
      <c r="D7387" s="2" t="str">
        <f t="shared" si="116"/>
        <v>OK</v>
      </c>
      <c r="E7387" s="2" t="s">
        <v>79</v>
      </c>
    </row>
    <row r="7388" spans="1:5" x14ac:dyDescent="0.2">
      <c r="A7388" s="126">
        <f t="shared" si="117"/>
        <v>7327</v>
      </c>
      <c r="B7388" s="1833"/>
      <c r="D7388" s="2" t="str">
        <f t="shared" si="116"/>
        <v>OK</v>
      </c>
      <c r="E7388" s="2" t="s">
        <v>79</v>
      </c>
    </row>
    <row r="7389" spans="1:5" x14ac:dyDescent="0.2">
      <c r="A7389" s="126">
        <f t="shared" si="117"/>
        <v>7328</v>
      </c>
      <c r="B7389" s="1833"/>
      <c r="D7389" s="2" t="str">
        <f t="shared" si="116"/>
        <v>OK</v>
      </c>
      <c r="E7389" s="2" t="s">
        <v>79</v>
      </c>
    </row>
    <row r="7390" spans="1:5" x14ac:dyDescent="0.2">
      <c r="A7390" s="126">
        <f t="shared" si="117"/>
        <v>7329</v>
      </c>
      <c r="B7390" s="1833"/>
      <c r="D7390" s="2" t="str">
        <f t="shared" si="116"/>
        <v>OK</v>
      </c>
      <c r="E7390" s="2" t="s">
        <v>79</v>
      </c>
    </row>
    <row r="7391" spans="1:5" x14ac:dyDescent="0.2">
      <c r="A7391" s="126">
        <f t="shared" si="117"/>
        <v>7330</v>
      </c>
      <c r="B7391" s="1833"/>
      <c r="D7391" s="2" t="str">
        <f t="shared" si="116"/>
        <v>OK</v>
      </c>
      <c r="E7391" s="2" t="s">
        <v>79</v>
      </c>
    </row>
    <row r="7392" spans="1:5" x14ac:dyDescent="0.2">
      <c r="A7392" s="126">
        <f t="shared" si="117"/>
        <v>7331</v>
      </c>
      <c r="B7392" s="1833"/>
      <c r="D7392" s="2" t="str">
        <f t="shared" si="116"/>
        <v>OK</v>
      </c>
      <c r="E7392" s="2" t="s">
        <v>79</v>
      </c>
    </row>
    <row r="7393" spans="1:5" x14ac:dyDescent="0.2">
      <c r="A7393" s="126">
        <f t="shared" si="117"/>
        <v>7332</v>
      </c>
      <c r="B7393" s="1833"/>
      <c r="D7393" s="2" t="str">
        <f t="shared" si="116"/>
        <v>OK</v>
      </c>
      <c r="E7393" s="2" t="s">
        <v>79</v>
      </c>
    </row>
    <row r="7394" spans="1:5" x14ac:dyDescent="0.2">
      <c r="A7394" s="126">
        <f t="shared" si="117"/>
        <v>7333</v>
      </c>
      <c r="B7394" s="1833"/>
      <c r="D7394" s="2" t="str">
        <f t="shared" si="116"/>
        <v>OK</v>
      </c>
      <c r="E7394" s="2" t="s">
        <v>79</v>
      </c>
    </row>
    <row r="7395" spans="1:5" x14ac:dyDescent="0.2">
      <c r="A7395" s="126">
        <f t="shared" si="117"/>
        <v>7334</v>
      </c>
      <c r="B7395" s="1833"/>
      <c r="D7395" s="2" t="str">
        <f t="shared" si="116"/>
        <v>OK</v>
      </c>
      <c r="E7395" s="2" t="s">
        <v>79</v>
      </c>
    </row>
    <row r="7396" spans="1:5" x14ac:dyDescent="0.2">
      <c r="A7396" s="126">
        <f t="shared" si="117"/>
        <v>7335</v>
      </c>
      <c r="B7396" s="1833"/>
      <c r="D7396" s="2" t="str">
        <f t="shared" si="116"/>
        <v>OK</v>
      </c>
      <c r="E7396" s="2" t="s">
        <v>79</v>
      </c>
    </row>
    <row r="7397" spans="1:5" x14ac:dyDescent="0.2">
      <c r="A7397" s="126">
        <f t="shared" si="117"/>
        <v>7336</v>
      </c>
      <c r="B7397" s="1833"/>
      <c r="D7397" s="2" t="str">
        <f t="shared" si="116"/>
        <v>OK</v>
      </c>
      <c r="E7397" s="2" t="s">
        <v>79</v>
      </c>
    </row>
    <row r="7398" spans="1:5" x14ac:dyDescent="0.2">
      <c r="A7398" s="126">
        <f t="shared" si="117"/>
        <v>7337</v>
      </c>
      <c r="B7398" s="1833"/>
      <c r="D7398" s="2" t="str">
        <f t="shared" si="116"/>
        <v>OK</v>
      </c>
      <c r="E7398" s="2" t="s">
        <v>79</v>
      </c>
    </row>
    <row r="7399" spans="1:5" x14ac:dyDescent="0.2">
      <c r="A7399" s="126">
        <f t="shared" si="117"/>
        <v>7338</v>
      </c>
      <c r="B7399" s="1833"/>
      <c r="D7399" s="2" t="str">
        <f t="shared" si="116"/>
        <v>OK</v>
      </c>
      <c r="E7399" s="2" t="s">
        <v>79</v>
      </c>
    </row>
    <row r="7400" spans="1:5" x14ac:dyDescent="0.2">
      <c r="A7400" s="126">
        <f t="shared" si="117"/>
        <v>7339</v>
      </c>
      <c r="B7400" s="1833"/>
      <c r="D7400" s="2" t="str">
        <f t="shared" si="116"/>
        <v>OK</v>
      </c>
      <c r="E7400" s="2" t="s">
        <v>79</v>
      </c>
    </row>
    <row r="7401" spans="1:5" x14ac:dyDescent="0.2">
      <c r="A7401" s="126">
        <f t="shared" si="117"/>
        <v>7340</v>
      </c>
      <c r="B7401" s="1833"/>
      <c r="D7401" s="2" t="str">
        <f t="shared" si="116"/>
        <v>OK</v>
      </c>
      <c r="E7401" s="2" t="s">
        <v>79</v>
      </c>
    </row>
    <row r="7402" spans="1:5" x14ac:dyDescent="0.2">
      <c r="A7402" s="126">
        <f t="shared" si="117"/>
        <v>7341</v>
      </c>
      <c r="B7402" s="1833"/>
      <c r="D7402" s="2" t="str">
        <f t="shared" si="116"/>
        <v>OK</v>
      </c>
      <c r="E7402" s="2" t="s">
        <v>79</v>
      </c>
    </row>
    <row r="7403" spans="1:5" x14ac:dyDescent="0.2">
      <c r="A7403" s="126">
        <f t="shared" si="117"/>
        <v>7342</v>
      </c>
      <c r="B7403" s="1833"/>
      <c r="D7403" s="2" t="str">
        <f t="shared" si="116"/>
        <v>OK</v>
      </c>
      <c r="E7403" s="2" t="s">
        <v>79</v>
      </c>
    </row>
    <row r="7404" spans="1:5" x14ac:dyDescent="0.2">
      <c r="A7404" s="126">
        <f t="shared" si="117"/>
        <v>7343</v>
      </c>
      <c r="B7404" s="1833"/>
      <c r="D7404" s="2" t="str">
        <f t="shared" si="116"/>
        <v>OK</v>
      </c>
      <c r="E7404" s="2" t="s">
        <v>79</v>
      </c>
    </row>
    <row r="7405" spans="1:5" x14ac:dyDescent="0.2">
      <c r="A7405" s="126">
        <f t="shared" si="117"/>
        <v>7344</v>
      </c>
      <c r="B7405" s="1833"/>
      <c r="D7405" s="2" t="str">
        <f t="shared" si="116"/>
        <v>OK</v>
      </c>
      <c r="E7405" s="2" t="s">
        <v>79</v>
      </c>
    </row>
    <row r="7406" spans="1:5" x14ac:dyDescent="0.2">
      <c r="A7406" s="126">
        <f t="shared" si="117"/>
        <v>7345</v>
      </c>
      <c r="B7406" s="1833"/>
      <c r="D7406" s="2" t="str">
        <f t="shared" si="116"/>
        <v>OK</v>
      </c>
      <c r="E7406" s="2" t="s">
        <v>79</v>
      </c>
    </row>
    <row r="7407" spans="1:5" x14ac:dyDescent="0.2">
      <c r="A7407" s="126">
        <f t="shared" si="117"/>
        <v>7346</v>
      </c>
      <c r="B7407" s="1833"/>
      <c r="D7407" s="2" t="str">
        <f t="shared" si="116"/>
        <v>OK</v>
      </c>
      <c r="E7407" s="2" t="s">
        <v>79</v>
      </c>
    </row>
    <row r="7408" spans="1:5" x14ac:dyDescent="0.2">
      <c r="A7408" s="126">
        <f t="shared" si="117"/>
        <v>7347</v>
      </c>
      <c r="B7408" s="1833"/>
      <c r="D7408" s="2" t="str">
        <f t="shared" si="116"/>
        <v>OK</v>
      </c>
      <c r="E7408" s="2" t="s">
        <v>79</v>
      </c>
    </row>
    <row r="7409" spans="1:5" x14ac:dyDescent="0.2">
      <c r="A7409" s="126">
        <f t="shared" si="117"/>
        <v>7348</v>
      </c>
      <c r="B7409" s="1833"/>
      <c r="D7409" s="2" t="str">
        <f t="shared" si="116"/>
        <v>OK</v>
      </c>
      <c r="E7409" s="2" t="s">
        <v>79</v>
      </c>
    </row>
    <row r="7410" spans="1:5" x14ac:dyDescent="0.2">
      <c r="A7410" s="126">
        <f t="shared" si="117"/>
        <v>7349</v>
      </c>
      <c r="B7410" s="1833"/>
      <c r="D7410" s="2" t="str">
        <f t="shared" si="116"/>
        <v>OK</v>
      </c>
      <c r="E7410" s="2" t="s">
        <v>79</v>
      </c>
    </row>
    <row r="7411" spans="1:5" x14ac:dyDescent="0.2">
      <c r="A7411" s="126">
        <f t="shared" si="117"/>
        <v>7350</v>
      </c>
      <c r="B7411" s="1833"/>
      <c r="D7411" s="2" t="str">
        <f t="shared" si="116"/>
        <v>OK</v>
      </c>
      <c r="E7411" s="2" t="s">
        <v>79</v>
      </c>
    </row>
    <row r="7412" spans="1:5" x14ac:dyDescent="0.2">
      <c r="A7412" s="126">
        <f t="shared" si="117"/>
        <v>7351</v>
      </c>
      <c r="B7412" s="1833"/>
      <c r="D7412" s="2" t="str">
        <f t="shared" si="116"/>
        <v>OK</v>
      </c>
      <c r="E7412" s="2" t="s">
        <v>79</v>
      </c>
    </row>
    <row r="7413" spans="1:5" x14ac:dyDescent="0.2">
      <c r="A7413" s="126">
        <f t="shared" si="117"/>
        <v>7352</v>
      </c>
      <c r="B7413" s="1833"/>
      <c r="D7413" s="2" t="str">
        <f t="shared" si="116"/>
        <v>OK</v>
      </c>
      <c r="E7413" s="2" t="s">
        <v>79</v>
      </c>
    </row>
    <row r="7414" spans="1:5" x14ac:dyDescent="0.2">
      <c r="A7414" s="126">
        <f t="shared" si="117"/>
        <v>7353</v>
      </c>
      <c r="B7414" s="1833"/>
      <c r="D7414" s="2" t="str">
        <f t="shared" si="116"/>
        <v>OK</v>
      </c>
      <c r="E7414" s="2" t="s">
        <v>79</v>
      </c>
    </row>
    <row r="7415" spans="1:5" x14ac:dyDescent="0.2">
      <c r="A7415" s="126">
        <f t="shared" si="117"/>
        <v>7354</v>
      </c>
      <c r="B7415" s="1833"/>
      <c r="D7415" s="2" t="str">
        <f t="shared" si="116"/>
        <v>OK</v>
      </c>
      <c r="E7415" s="2" t="s">
        <v>79</v>
      </c>
    </row>
    <row r="7416" spans="1:5" x14ac:dyDescent="0.2">
      <c r="A7416" s="126">
        <f t="shared" si="117"/>
        <v>7355</v>
      </c>
      <c r="B7416" s="1833"/>
      <c r="D7416" s="2" t="str">
        <f t="shared" si="116"/>
        <v>OK</v>
      </c>
      <c r="E7416" s="2" t="s">
        <v>79</v>
      </c>
    </row>
    <row r="7417" spans="1:5" x14ac:dyDescent="0.2">
      <c r="A7417" s="126">
        <f t="shared" si="117"/>
        <v>7356</v>
      </c>
      <c r="B7417" s="1833"/>
      <c r="D7417" s="2" t="str">
        <f t="shared" si="116"/>
        <v>OK</v>
      </c>
      <c r="E7417" s="2" t="s">
        <v>79</v>
      </c>
    </row>
    <row r="7418" spans="1:5" x14ac:dyDescent="0.2">
      <c r="A7418" s="126">
        <f t="shared" si="117"/>
        <v>7357</v>
      </c>
      <c r="B7418" s="1833"/>
      <c r="D7418" s="2" t="str">
        <f t="shared" si="116"/>
        <v>OK</v>
      </c>
      <c r="E7418" s="2" t="s">
        <v>79</v>
      </c>
    </row>
    <row r="7419" spans="1:5" x14ac:dyDescent="0.2">
      <c r="A7419" s="126">
        <f t="shared" si="117"/>
        <v>7358</v>
      </c>
      <c r="B7419" s="1833"/>
      <c r="D7419" s="2" t="str">
        <f t="shared" si="116"/>
        <v>OK</v>
      </c>
      <c r="E7419" s="2" t="s">
        <v>79</v>
      </c>
    </row>
    <row r="7420" spans="1:5" x14ac:dyDescent="0.2">
      <c r="A7420" s="126">
        <f t="shared" si="117"/>
        <v>7359</v>
      </c>
      <c r="B7420" s="1833"/>
      <c r="D7420" s="2" t="str">
        <f t="shared" si="116"/>
        <v>OK</v>
      </c>
      <c r="E7420" s="2" t="s">
        <v>79</v>
      </c>
    </row>
    <row r="7421" spans="1:5" x14ac:dyDescent="0.2">
      <c r="A7421" s="126">
        <f t="shared" si="117"/>
        <v>7360</v>
      </c>
      <c r="B7421" s="1833"/>
      <c r="D7421" s="2" t="str">
        <f t="shared" si="116"/>
        <v>OK</v>
      </c>
      <c r="E7421" s="2" t="s">
        <v>79</v>
      </c>
    </row>
    <row r="7422" spans="1:5" x14ac:dyDescent="0.2">
      <c r="A7422" s="126">
        <f t="shared" si="117"/>
        <v>7361</v>
      </c>
      <c r="B7422" s="1833"/>
      <c r="D7422" s="2" t="str">
        <f t="shared" si="116"/>
        <v>OK</v>
      </c>
      <c r="E7422" s="2" t="s">
        <v>79</v>
      </c>
    </row>
    <row r="7423" spans="1:5" x14ac:dyDescent="0.2">
      <c r="A7423" s="126">
        <f t="shared" si="117"/>
        <v>7362</v>
      </c>
      <c r="B7423" s="1833"/>
      <c r="D7423" s="2" t="str">
        <f t="shared" ref="D7423:D7486" si="118">IF(ISBLANK(B7423),"OK",IF(A7423-B7423=0,"OK","Error?"))</f>
        <v>OK</v>
      </c>
      <c r="E7423" s="2" t="s">
        <v>79</v>
      </c>
    </row>
    <row r="7424" spans="1:5" x14ac:dyDescent="0.2">
      <c r="A7424" s="126">
        <f t="shared" si="117"/>
        <v>7363</v>
      </c>
      <c r="B7424" s="1833"/>
      <c r="D7424" s="2" t="str">
        <f t="shared" si="118"/>
        <v>OK</v>
      </c>
      <c r="E7424" s="2" t="s">
        <v>79</v>
      </c>
    </row>
    <row r="7425" spans="1:5" x14ac:dyDescent="0.2">
      <c r="A7425" s="126">
        <f t="shared" si="117"/>
        <v>7364</v>
      </c>
      <c r="B7425" s="1833"/>
      <c r="D7425" s="2" t="str">
        <f t="shared" si="118"/>
        <v>OK</v>
      </c>
      <c r="E7425" s="2" t="s">
        <v>79</v>
      </c>
    </row>
    <row r="7426" spans="1:5" x14ac:dyDescent="0.2">
      <c r="A7426" s="126">
        <f t="shared" si="117"/>
        <v>7365</v>
      </c>
      <c r="B7426" s="1833"/>
      <c r="D7426" s="2" t="str">
        <f t="shared" si="118"/>
        <v>OK</v>
      </c>
      <c r="E7426" s="2" t="s">
        <v>79</v>
      </c>
    </row>
    <row r="7427" spans="1:5" x14ac:dyDescent="0.2">
      <c r="A7427" s="126">
        <f t="shared" si="117"/>
        <v>7366</v>
      </c>
      <c r="B7427" s="1833"/>
      <c r="D7427" s="2" t="str">
        <f t="shared" si="118"/>
        <v>OK</v>
      </c>
      <c r="E7427" s="2" t="s">
        <v>79</v>
      </c>
    </row>
    <row r="7428" spans="1:5" x14ac:dyDescent="0.2">
      <c r="A7428" s="126">
        <f t="shared" si="117"/>
        <v>7367</v>
      </c>
      <c r="B7428" s="1833"/>
      <c r="D7428" s="2" t="str">
        <f t="shared" si="118"/>
        <v>OK</v>
      </c>
      <c r="E7428" s="2" t="s">
        <v>79</v>
      </c>
    </row>
    <row r="7429" spans="1:5" x14ac:dyDescent="0.2">
      <c r="A7429" s="126">
        <f t="shared" si="117"/>
        <v>7368</v>
      </c>
      <c r="B7429" s="1833"/>
      <c r="D7429" s="2" t="str">
        <f t="shared" si="118"/>
        <v>OK</v>
      </c>
      <c r="E7429" s="2" t="s">
        <v>79</v>
      </c>
    </row>
    <row r="7430" spans="1:5" x14ac:dyDescent="0.2">
      <c r="A7430" s="126">
        <f t="shared" si="117"/>
        <v>7369</v>
      </c>
      <c r="B7430" s="1833"/>
      <c r="D7430" s="2" t="str">
        <f t="shared" si="118"/>
        <v>OK</v>
      </c>
      <c r="E7430" s="2" t="s">
        <v>79</v>
      </c>
    </row>
    <row r="7431" spans="1:5" x14ac:dyDescent="0.2">
      <c r="A7431" s="126">
        <f t="shared" si="117"/>
        <v>7370</v>
      </c>
      <c r="B7431" s="1833"/>
      <c r="D7431" s="2" t="str">
        <f t="shared" si="118"/>
        <v>OK</v>
      </c>
      <c r="E7431" s="2" t="s">
        <v>79</v>
      </c>
    </row>
    <row r="7432" spans="1:5" x14ac:dyDescent="0.2">
      <c r="A7432" s="126">
        <f t="shared" si="117"/>
        <v>7371</v>
      </c>
      <c r="B7432" s="1833"/>
      <c r="D7432" s="2" t="str">
        <f t="shared" si="118"/>
        <v>OK</v>
      </c>
      <c r="E7432" s="2" t="s">
        <v>79</v>
      </c>
    </row>
    <row r="7433" spans="1:5" x14ac:dyDescent="0.2">
      <c r="A7433" s="126">
        <f t="shared" si="117"/>
        <v>7372</v>
      </c>
      <c r="B7433" s="1833"/>
      <c r="D7433" s="2" t="str">
        <f t="shared" si="118"/>
        <v>OK</v>
      </c>
      <c r="E7433" s="2" t="s">
        <v>79</v>
      </c>
    </row>
    <row r="7434" spans="1:5" x14ac:dyDescent="0.2">
      <c r="A7434" s="126">
        <f t="shared" si="117"/>
        <v>7373</v>
      </c>
      <c r="B7434" s="1833"/>
      <c r="D7434" s="2" t="str">
        <f t="shared" si="118"/>
        <v>OK</v>
      </c>
      <c r="E7434" s="2" t="s">
        <v>79</v>
      </c>
    </row>
    <row r="7435" spans="1:5" x14ac:dyDescent="0.2">
      <c r="A7435" s="126">
        <f t="shared" si="117"/>
        <v>7374</v>
      </c>
      <c r="B7435" s="1833"/>
      <c r="D7435" s="2" t="str">
        <f t="shared" si="118"/>
        <v>OK</v>
      </c>
      <c r="E7435" s="2" t="s">
        <v>79</v>
      </c>
    </row>
    <row r="7436" spans="1:5" x14ac:dyDescent="0.2">
      <c r="A7436" s="126">
        <f t="shared" si="117"/>
        <v>7375</v>
      </c>
      <c r="B7436" s="1833"/>
      <c r="D7436" s="2" t="str">
        <f t="shared" si="118"/>
        <v>OK</v>
      </c>
      <c r="E7436" s="2" t="s">
        <v>79</v>
      </c>
    </row>
    <row r="7437" spans="1:5" x14ac:dyDescent="0.2">
      <c r="A7437" s="126">
        <f t="shared" si="117"/>
        <v>7376</v>
      </c>
      <c r="B7437" s="1833"/>
      <c r="D7437" s="2" t="str">
        <f t="shared" si="118"/>
        <v>OK</v>
      </c>
      <c r="E7437" s="2" t="s">
        <v>79</v>
      </c>
    </row>
    <row r="7438" spans="1:5" x14ac:dyDescent="0.2">
      <c r="A7438" s="126">
        <f t="shared" ref="A7438:A7501" si="119">A7437+1</f>
        <v>7377</v>
      </c>
      <c r="B7438" s="1833"/>
      <c r="D7438" s="2" t="str">
        <f t="shared" si="118"/>
        <v>OK</v>
      </c>
      <c r="E7438" s="2" t="s">
        <v>79</v>
      </c>
    </row>
    <row r="7439" spans="1:5" x14ac:dyDescent="0.2">
      <c r="A7439" s="126">
        <f t="shared" si="119"/>
        <v>7378</v>
      </c>
      <c r="B7439" s="1833"/>
      <c r="D7439" s="2" t="str">
        <f t="shared" si="118"/>
        <v>OK</v>
      </c>
      <c r="E7439" s="2" t="s">
        <v>79</v>
      </c>
    </row>
    <row r="7440" spans="1:5" x14ac:dyDescent="0.2">
      <c r="A7440" s="126">
        <f t="shared" si="119"/>
        <v>7379</v>
      </c>
      <c r="B7440" s="1833"/>
      <c r="D7440" s="2" t="str">
        <f t="shared" si="118"/>
        <v>OK</v>
      </c>
      <c r="E7440" s="2" t="s">
        <v>79</v>
      </c>
    </row>
    <row r="7441" spans="1:5" x14ac:dyDescent="0.2">
      <c r="A7441" s="126">
        <f t="shared" si="119"/>
        <v>7380</v>
      </c>
      <c r="B7441" s="1833"/>
      <c r="D7441" s="2" t="str">
        <f t="shared" si="118"/>
        <v>OK</v>
      </c>
      <c r="E7441" s="2" t="s">
        <v>79</v>
      </c>
    </row>
    <row r="7442" spans="1:5" x14ac:dyDescent="0.2">
      <c r="A7442" s="126">
        <f t="shared" si="119"/>
        <v>7381</v>
      </c>
      <c r="B7442" s="1833"/>
      <c r="D7442" s="2" t="str">
        <f t="shared" si="118"/>
        <v>OK</v>
      </c>
      <c r="E7442" s="2" t="s">
        <v>79</v>
      </c>
    </row>
    <row r="7443" spans="1:5" x14ac:dyDescent="0.2">
      <c r="A7443" s="126">
        <f t="shared" si="119"/>
        <v>7382</v>
      </c>
      <c r="B7443" s="1833"/>
      <c r="D7443" s="2" t="str">
        <f t="shared" si="118"/>
        <v>OK</v>
      </c>
      <c r="E7443" s="2" t="s">
        <v>79</v>
      </c>
    </row>
    <row r="7444" spans="1:5" x14ac:dyDescent="0.2">
      <c r="A7444" s="126">
        <f t="shared" si="119"/>
        <v>7383</v>
      </c>
      <c r="B7444" s="1833"/>
      <c r="D7444" s="2" t="str">
        <f t="shared" si="118"/>
        <v>OK</v>
      </c>
      <c r="E7444" s="2" t="s">
        <v>79</v>
      </c>
    </row>
    <row r="7445" spans="1:5" x14ac:dyDescent="0.2">
      <c r="A7445" s="126">
        <f t="shared" si="119"/>
        <v>7384</v>
      </c>
      <c r="B7445" s="1833"/>
      <c r="D7445" s="2" t="str">
        <f t="shared" si="118"/>
        <v>OK</v>
      </c>
      <c r="E7445" s="2" t="s">
        <v>79</v>
      </c>
    </row>
    <row r="7446" spans="1:5" x14ac:dyDescent="0.2">
      <c r="A7446" s="126">
        <f t="shared" si="119"/>
        <v>7385</v>
      </c>
      <c r="B7446" s="1833"/>
      <c r="D7446" s="2" t="str">
        <f t="shared" si="118"/>
        <v>OK</v>
      </c>
      <c r="E7446" s="2" t="s">
        <v>79</v>
      </c>
    </row>
    <row r="7447" spans="1:5" x14ac:dyDescent="0.2">
      <c r="A7447" s="126">
        <f t="shared" si="119"/>
        <v>7386</v>
      </c>
      <c r="B7447" s="1833"/>
      <c r="D7447" s="2" t="str">
        <f t="shared" si="118"/>
        <v>OK</v>
      </c>
      <c r="E7447" s="2" t="s">
        <v>79</v>
      </c>
    </row>
    <row r="7448" spans="1:5" x14ac:dyDescent="0.2">
      <c r="A7448" s="126">
        <f t="shared" si="119"/>
        <v>7387</v>
      </c>
      <c r="B7448" s="1833"/>
      <c r="D7448" s="2" t="str">
        <f t="shared" si="118"/>
        <v>OK</v>
      </c>
      <c r="E7448" s="2" t="s">
        <v>79</v>
      </c>
    </row>
    <row r="7449" spans="1:5" x14ac:dyDescent="0.2">
      <c r="A7449" s="126">
        <f t="shared" si="119"/>
        <v>7388</v>
      </c>
      <c r="B7449" s="1833"/>
      <c r="D7449" s="2" t="str">
        <f t="shared" si="118"/>
        <v>OK</v>
      </c>
      <c r="E7449" s="2" t="s">
        <v>79</v>
      </c>
    </row>
    <row r="7450" spans="1:5" x14ac:dyDescent="0.2">
      <c r="A7450" s="126">
        <f t="shared" si="119"/>
        <v>7389</v>
      </c>
      <c r="B7450" s="1833"/>
      <c r="D7450" s="2" t="str">
        <f t="shared" si="118"/>
        <v>OK</v>
      </c>
      <c r="E7450" s="2" t="s">
        <v>79</v>
      </c>
    </row>
    <row r="7451" spans="1:5" x14ac:dyDescent="0.2">
      <c r="A7451" s="126">
        <f t="shared" si="119"/>
        <v>7390</v>
      </c>
      <c r="B7451" s="1833"/>
      <c r="D7451" s="2" t="str">
        <f t="shared" si="118"/>
        <v>OK</v>
      </c>
      <c r="E7451" s="2" t="s">
        <v>79</v>
      </c>
    </row>
    <row r="7452" spans="1:5" x14ac:dyDescent="0.2">
      <c r="A7452" s="126">
        <f t="shared" si="119"/>
        <v>7391</v>
      </c>
      <c r="B7452" s="1833"/>
      <c r="D7452" s="2" t="str">
        <f t="shared" si="118"/>
        <v>OK</v>
      </c>
      <c r="E7452" s="2" t="s">
        <v>79</v>
      </c>
    </row>
    <row r="7453" spans="1:5" x14ac:dyDescent="0.2">
      <c r="A7453" s="126">
        <f t="shared" si="119"/>
        <v>7392</v>
      </c>
      <c r="B7453" s="1833"/>
      <c r="D7453" s="2" t="str">
        <f t="shared" si="118"/>
        <v>OK</v>
      </c>
      <c r="E7453" s="2" t="s">
        <v>79</v>
      </c>
    </row>
    <row r="7454" spans="1:5" x14ac:dyDescent="0.2">
      <c r="A7454" s="126">
        <f t="shared" si="119"/>
        <v>7393</v>
      </c>
      <c r="B7454" s="1833"/>
      <c r="D7454" s="2" t="str">
        <f t="shared" si="118"/>
        <v>OK</v>
      </c>
      <c r="E7454" s="2" t="s">
        <v>79</v>
      </c>
    </row>
    <row r="7455" spans="1:5" x14ac:dyDescent="0.2">
      <c r="A7455" s="126">
        <f t="shared" si="119"/>
        <v>7394</v>
      </c>
      <c r="B7455" s="1833"/>
      <c r="D7455" s="2" t="str">
        <f t="shared" si="118"/>
        <v>OK</v>
      </c>
      <c r="E7455" s="2" t="s">
        <v>79</v>
      </c>
    </row>
    <row r="7456" spans="1:5" x14ac:dyDescent="0.2">
      <c r="A7456" s="126">
        <f t="shared" si="119"/>
        <v>7395</v>
      </c>
      <c r="B7456" s="1833"/>
      <c r="D7456" s="2" t="str">
        <f t="shared" si="118"/>
        <v>OK</v>
      </c>
      <c r="E7456" s="2" t="s">
        <v>79</v>
      </c>
    </row>
    <row r="7457" spans="1:5" x14ac:dyDescent="0.2">
      <c r="A7457" s="126">
        <f t="shared" si="119"/>
        <v>7396</v>
      </c>
      <c r="B7457" s="1833"/>
      <c r="D7457" s="2" t="str">
        <f t="shared" si="118"/>
        <v>OK</v>
      </c>
      <c r="E7457" s="2" t="s">
        <v>79</v>
      </c>
    </row>
    <row r="7458" spans="1:5" x14ac:dyDescent="0.2">
      <c r="A7458" s="126">
        <f t="shared" si="119"/>
        <v>7397</v>
      </c>
      <c r="B7458" s="1833"/>
      <c r="D7458" s="2" t="str">
        <f t="shared" si="118"/>
        <v>OK</v>
      </c>
      <c r="E7458" s="2" t="s">
        <v>79</v>
      </c>
    </row>
    <row r="7459" spans="1:5" x14ac:dyDescent="0.2">
      <c r="A7459" s="126">
        <f t="shared" si="119"/>
        <v>7398</v>
      </c>
      <c r="B7459" s="1833"/>
      <c r="D7459" s="2" t="str">
        <f t="shared" si="118"/>
        <v>OK</v>
      </c>
      <c r="E7459" s="2" t="s">
        <v>79</v>
      </c>
    </row>
    <row r="7460" spans="1:5" x14ac:dyDescent="0.2">
      <c r="A7460" s="126">
        <f t="shared" si="119"/>
        <v>7399</v>
      </c>
      <c r="B7460" s="1833"/>
      <c r="D7460" s="2" t="str">
        <f t="shared" si="118"/>
        <v>OK</v>
      </c>
      <c r="E7460" s="2" t="s">
        <v>79</v>
      </c>
    </row>
    <row r="7461" spans="1:5" x14ac:dyDescent="0.2">
      <c r="A7461" s="126">
        <f t="shared" si="119"/>
        <v>7400</v>
      </c>
      <c r="B7461" s="1833"/>
      <c r="D7461" s="2" t="str">
        <f t="shared" si="118"/>
        <v>OK</v>
      </c>
      <c r="E7461" s="2" t="s">
        <v>79</v>
      </c>
    </row>
    <row r="7462" spans="1:5" x14ac:dyDescent="0.2">
      <c r="A7462" s="126">
        <f t="shared" si="119"/>
        <v>7401</v>
      </c>
      <c r="B7462" s="1833"/>
      <c r="D7462" s="2" t="str">
        <f t="shared" si="118"/>
        <v>OK</v>
      </c>
      <c r="E7462" s="2" t="s">
        <v>79</v>
      </c>
    </row>
    <row r="7463" spans="1:5" x14ac:dyDescent="0.2">
      <c r="A7463" s="126">
        <f t="shared" si="119"/>
        <v>7402</v>
      </c>
      <c r="B7463" s="1833"/>
      <c r="D7463" s="2" t="str">
        <f t="shared" si="118"/>
        <v>OK</v>
      </c>
      <c r="E7463" s="2" t="s">
        <v>79</v>
      </c>
    </row>
    <row r="7464" spans="1:5" x14ac:dyDescent="0.2">
      <c r="A7464" s="126">
        <f t="shared" si="119"/>
        <v>7403</v>
      </c>
      <c r="B7464" s="1833"/>
      <c r="D7464" s="2" t="str">
        <f t="shared" si="118"/>
        <v>OK</v>
      </c>
      <c r="E7464" s="2" t="s">
        <v>79</v>
      </c>
    </row>
    <row r="7465" spans="1:5" x14ac:dyDescent="0.2">
      <c r="A7465" s="126">
        <f t="shared" si="119"/>
        <v>7404</v>
      </c>
      <c r="B7465" s="1833"/>
      <c r="D7465" s="2" t="str">
        <f t="shared" si="118"/>
        <v>OK</v>
      </c>
      <c r="E7465" s="2" t="s">
        <v>79</v>
      </c>
    </row>
    <row r="7466" spans="1:5" x14ac:dyDescent="0.2">
      <c r="A7466" s="126">
        <f t="shared" si="119"/>
        <v>7405</v>
      </c>
      <c r="B7466" s="1833"/>
      <c r="D7466" s="2" t="str">
        <f t="shared" si="118"/>
        <v>OK</v>
      </c>
      <c r="E7466" s="2" t="s">
        <v>79</v>
      </c>
    </row>
    <row r="7467" spans="1:5" x14ac:dyDescent="0.2">
      <c r="A7467" s="126">
        <f t="shared" si="119"/>
        <v>7406</v>
      </c>
      <c r="B7467" s="1833"/>
      <c r="D7467" s="2" t="str">
        <f t="shared" si="118"/>
        <v>OK</v>
      </c>
      <c r="E7467" s="2" t="s">
        <v>79</v>
      </c>
    </row>
    <row r="7468" spans="1:5" x14ac:dyDescent="0.2">
      <c r="A7468" s="126">
        <f t="shared" si="119"/>
        <v>7407</v>
      </c>
      <c r="B7468" s="1833"/>
      <c r="D7468" s="2" t="str">
        <f t="shared" si="118"/>
        <v>OK</v>
      </c>
      <c r="E7468" s="2" t="s">
        <v>79</v>
      </c>
    </row>
    <row r="7469" spans="1:5" x14ac:dyDescent="0.2">
      <c r="A7469" s="126">
        <f t="shared" si="119"/>
        <v>7408</v>
      </c>
      <c r="B7469" s="1833"/>
      <c r="D7469" s="2" t="str">
        <f t="shared" si="118"/>
        <v>OK</v>
      </c>
      <c r="E7469" s="2" t="s">
        <v>79</v>
      </c>
    </row>
    <row r="7470" spans="1:5" x14ac:dyDescent="0.2">
      <c r="A7470" s="126">
        <f t="shared" si="119"/>
        <v>7409</v>
      </c>
      <c r="B7470" s="1833"/>
      <c r="D7470" s="2" t="str">
        <f t="shared" si="118"/>
        <v>OK</v>
      </c>
      <c r="E7470" s="2" t="s">
        <v>79</v>
      </c>
    </row>
    <row r="7471" spans="1:5" x14ac:dyDescent="0.2">
      <c r="A7471" s="126">
        <f t="shared" si="119"/>
        <v>7410</v>
      </c>
      <c r="B7471" s="1833"/>
      <c r="D7471" s="2" t="str">
        <f t="shared" si="118"/>
        <v>OK</v>
      </c>
      <c r="E7471" s="2" t="s">
        <v>79</v>
      </c>
    </row>
    <row r="7472" spans="1:5" x14ac:dyDescent="0.2">
      <c r="A7472" s="126">
        <f t="shared" si="119"/>
        <v>7411</v>
      </c>
      <c r="B7472" s="1833"/>
      <c r="D7472" s="2" t="str">
        <f t="shared" si="118"/>
        <v>OK</v>
      </c>
      <c r="E7472" s="2" t="s">
        <v>79</v>
      </c>
    </row>
    <row r="7473" spans="1:5" x14ac:dyDescent="0.2">
      <c r="A7473" s="126">
        <f t="shared" si="119"/>
        <v>7412</v>
      </c>
      <c r="B7473" s="1833"/>
      <c r="D7473" s="2" t="str">
        <f t="shared" si="118"/>
        <v>OK</v>
      </c>
      <c r="E7473" s="2" t="s">
        <v>79</v>
      </c>
    </row>
    <row r="7474" spans="1:5" x14ac:dyDescent="0.2">
      <c r="A7474" s="126">
        <f t="shared" si="119"/>
        <v>7413</v>
      </c>
      <c r="B7474" s="1833"/>
      <c r="D7474" s="2" t="str">
        <f t="shared" si="118"/>
        <v>OK</v>
      </c>
      <c r="E7474" s="2" t="s">
        <v>79</v>
      </c>
    </row>
    <row r="7475" spans="1:5" x14ac:dyDescent="0.2">
      <c r="A7475" s="126">
        <f t="shared" si="119"/>
        <v>7414</v>
      </c>
      <c r="B7475" s="1833"/>
      <c r="D7475" s="2" t="str">
        <f t="shared" si="118"/>
        <v>OK</v>
      </c>
      <c r="E7475" s="2" t="s">
        <v>79</v>
      </c>
    </row>
    <row r="7476" spans="1:5" x14ac:dyDescent="0.2">
      <c r="A7476" s="126">
        <f t="shared" si="119"/>
        <v>7415</v>
      </c>
      <c r="B7476" s="1833"/>
      <c r="D7476" s="2" t="str">
        <f t="shared" si="118"/>
        <v>OK</v>
      </c>
      <c r="E7476" s="2" t="s">
        <v>79</v>
      </c>
    </row>
    <row r="7477" spans="1:5" x14ac:dyDescent="0.2">
      <c r="A7477" s="126">
        <f t="shared" si="119"/>
        <v>7416</v>
      </c>
      <c r="B7477" s="1833"/>
      <c r="D7477" s="2" t="str">
        <f t="shared" si="118"/>
        <v>OK</v>
      </c>
      <c r="E7477" s="2" t="s">
        <v>79</v>
      </c>
    </row>
    <row r="7478" spans="1:5" x14ac:dyDescent="0.2">
      <c r="A7478" s="126">
        <f t="shared" si="119"/>
        <v>7417</v>
      </c>
      <c r="B7478" s="1833"/>
      <c r="D7478" s="2" t="str">
        <f t="shared" si="118"/>
        <v>OK</v>
      </c>
      <c r="E7478" s="2" t="s">
        <v>79</v>
      </c>
    </row>
    <row r="7479" spans="1:5" x14ac:dyDescent="0.2">
      <c r="A7479" s="126">
        <f t="shared" si="119"/>
        <v>7418</v>
      </c>
      <c r="B7479" s="1833"/>
      <c r="D7479" s="2" t="str">
        <f t="shared" si="118"/>
        <v>OK</v>
      </c>
      <c r="E7479" s="2" t="s">
        <v>79</v>
      </c>
    </row>
    <row r="7480" spans="1:5" x14ac:dyDescent="0.2">
      <c r="A7480" s="126">
        <f t="shared" si="119"/>
        <v>7419</v>
      </c>
      <c r="B7480" s="1833"/>
      <c r="D7480" s="2" t="str">
        <f t="shared" si="118"/>
        <v>OK</v>
      </c>
      <c r="E7480" s="2" t="s">
        <v>79</v>
      </c>
    </row>
    <row r="7481" spans="1:5" x14ac:dyDescent="0.2">
      <c r="A7481" s="126">
        <f t="shared" si="119"/>
        <v>7420</v>
      </c>
      <c r="B7481" s="1833"/>
      <c r="D7481" s="2" t="str">
        <f t="shared" si="118"/>
        <v>OK</v>
      </c>
      <c r="E7481" s="2" t="s">
        <v>79</v>
      </c>
    </row>
    <row r="7482" spans="1:5" x14ac:dyDescent="0.2">
      <c r="A7482" s="126">
        <f t="shared" si="119"/>
        <v>7421</v>
      </c>
      <c r="B7482" s="1833"/>
      <c r="D7482" s="2" t="str">
        <f t="shared" si="118"/>
        <v>OK</v>
      </c>
      <c r="E7482" s="2" t="s">
        <v>79</v>
      </c>
    </row>
    <row r="7483" spans="1:5" x14ac:dyDescent="0.2">
      <c r="A7483" s="126">
        <f t="shared" si="119"/>
        <v>7422</v>
      </c>
      <c r="B7483" s="1833"/>
      <c r="D7483" s="2" t="str">
        <f t="shared" si="118"/>
        <v>OK</v>
      </c>
      <c r="E7483" s="2" t="s">
        <v>79</v>
      </c>
    </row>
    <row r="7484" spans="1:5" x14ac:dyDescent="0.2">
      <c r="A7484" s="126">
        <f t="shared" si="119"/>
        <v>7423</v>
      </c>
      <c r="B7484" s="1833"/>
      <c r="D7484" s="2" t="str">
        <f t="shared" si="118"/>
        <v>OK</v>
      </c>
      <c r="E7484" s="2" t="s">
        <v>79</v>
      </c>
    </row>
    <row r="7485" spans="1:5" x14ac:dyDescent="0.2">
      <c r="A7485" s="126">
        <f t="shared" si="119"/>
        <v>7424</v>
      </c>
      <c r="B7485" s="1833"/>
      <c r="D7485" s="2" t="str">
        <f t="shared" si="118"/>
        <v>OK</v>
      </c>
      <c r="E7485" s="2" t="s">
        <v>79</v>
      </c>
    </row>
    <row r="7486" spans="1:5" x14ac:dyDescent="0.2">
      <c r="A7486" s="126">
        <f t="shared" si="119"/>
        <v>7425</v>
      </c>
      <c r="B7486" s="1833"/>
      <c r="D7486" s="2" t="str">
        <f t="shared" si="118"/>
        <v>OK</v>
      </c>
      <c r="E7486" s="2" t="s">
        <v>79</v>
      </c>
    </row>
    <row r="7487" spans="1:5" x14ac:dyDescent="0.2">
      <c r="A7487" s="126">
        <f t="shared" si="119"/>
        <v>7426</v>
      </c>
      <c r="B7487" s="1833"/>
      <c r="D7487" s="2" t="str">
        <f t="shared" ref="D7487:D7550" si="120">IF(ISBLANK(B7487),"OK",IF(A7487-B7487=0,"OK","Error?"))</f>
        <v>OK</v>
      </c>
      <c r="E7487" s="2" t="s">
        <v>79</v>
      </c>
    </row>
    <row r="7488" spans="1:5" x14ac:dyDescent="0.2">
      <c r="A7488" s="126">
        <f t="shared" si="119"/>
        <v>7427</v>
      </c>
      <c r="B7488" s="1833"/>
      <c r="D7488" s="2" t="str">
        <f t="shared" si="120"/>
        <v>OK</v>
      </c>
      <c r="E7488" s="2" t="s">
        <v>79</v>
      </c>
    </row>
    <row r="7489" spans="1:5" x14ac:dyDescent="0.2">
      <c r="A7489" s="126">
        <f t="shared" si="119"/>
        <v>7428</v>
      </c>
      <c r="B7489" s="1833"/>
      <c r="D7489" s="2" t="str">
        <f t="shared" si="120"/>
        <v>OK</v>
      </c>
      <c r="E7489" s="2" t="s">
        <v>79</v>
      </c>
    </row>
    <row r="7490" spans="1:5" x14ac:dyDescent="0.2">
      <c r="A7490" s="126">
        <f t="shared" si="119"/>
        <v>7429</v>
      </c>
      <c r="B7490" s="1833"/>
      <c r="D7490" s="2" t="str">
        <f t="shared" si="120"/>
        <v>OK</v>
      </c>
      <c r="E7490" s="2" t="s">
        <v>79</v>
      </c>
    </row>
    <row r="7491" spans="1:5" x14ac:dyDescent="0.2">
      <c r="A7491" s="126">
        <f t="shared" si="119"/>
        <v>7430</v>
      </c>
      <c r="B7491" s="1833"/>
      <c r="D7491" s="2" t="str">
        <f t="shared" si="120"/>
        <v>OK</v>
      </c>
      <c r="E7491" s="2" t="s">
        <v>79</v>
      </c>
    </row>
    <row r="7492" spans="1:5" x14ac:dyDescent="0.2">
      <c r="A7492" s="126">
        <f t="shared" si="119"/>
        <v>7431</v>
      </c>
      <c r="B7492" s="1833"/>
      <c r="D7492" s="2" t="str">
        <f t="shared" si="120"/>
        <v>OK</v>
      </c>
      <c r="E7492" s="2" t="s">
        <v>79</v>
      </c>
    </row>
    <row r="7493" spans="1:5" x14ac:dyDescent="0.2">
      <c r="A7493" s="126">
        <f t="shared" si="119"/>
        <v>7432</v>
      </c>
      <c r="B7493" s="1833"/>
      <c r="D7493" s="2" t="str">
        <f t="shared" si="120"/>
        <v>OK</v>
      </c>
      <c r="E7493" s="2" t="s">
        <v>79</v>
      </c>
    </row>
    <row r="7494" spans="1:5" x14ac:dyDescent="0.2">
      <c r="A7494" s="126">
        <f t="shared" si="119"/>
        <v>7433</v>
      </c>
      <c r="B7494" s="1833"/>
      <c r="D7494" s="2" t="str">
        <f t="shared" si="120"/>
        <v>OK</v>
      </c>
      <c r="E7494" s="2" t="s">
        <v>79</v>
      </c>
    </row>
    <row r="7495" spans="1:5" x14ac:dyDescent="0.2">
      <c r="A7495" s="126">
        <f t="shared" si="119"/>
        <v>7434</v>
      </c>
      <c r="B7495" s="1833"/>
      <c r="D7495" s="2" t="str">
        <f t="shared" si="120"/>
        <v>OK</v>
      </c>
      <c r="E7495" s="2" t="s">
        <v>79</v>
      </c>
    </row>
    <row r="7496" spans="1:5" x14ac:dyDescent="0.2">
      <c r="A7496" s="126">
        <f t="shared" si="119"/>
        <v>7435</v>
      </c>
      <c r="B7496" s="1833"/>
      <c r="D7496" s="2" t="str">
        <f t="shared" si="120"/>
        <v>OK</v>
      </c>
      <c r="E7496" s="2" t="s">
        <v>79</v>
      </c>
    </row>
    <row r="7497" spans="1:5" x14ac:dyDescent="0.2">
      <c r="A7497" s="126">
        <f t="shared" si="119"/>
        <v>7436</v>
      </c>
      <c r="B7497" s="1833"/>
      <c r="D7497" s="2" t="str">
        <f t="shared" si="120"/>
        <v>OK</v>
      </c>
      <c r="E7497" s="2" t="s">
        <v>79</v>
      </c>
    </row>
    <row r="7498" spans="1:5" x14ac:dyDescent="0.2">
      <c r="A7498" s="126">
        <f t="shared" si="119"/>
        <v>7437</v>
      </c>
      <c r="B7498" s="1833"/>
      <c r="D7498" s="2" t="str">
        <f t="shared" si="120"/>
        <v>OK</v>
      </c>
      <c r="E7498" s="2" t="s">
        <v>79</v>
      </c>
    </row>
    <row r="7499" spans="1:5" x14ac:dyDescent="0.2">
      <c r="A7499" s="126">
        <f t="shared" si="119"/>
        <v>7438</v>
      </c>
      <c r="B7499" s="1833"/>
      <c r="D7499" s="2" t="str">
        <f t="shared" si="120"/>
        <v>OK</v>
      </c>
      <c r="E7499" s="2" t="s">
        <v>79</v>
      </c>
    </row>
    <row r="7500" spans="1:5" x14ac:dyDescent="0.2">
      <c r="A7500" s="126">
        <f t="shared" si="119"/>
        <v>7439</v>
      </c>
      <c r="B7500" s="1833"/>
      <c r="D7500" s="2" t="str">
        <f t="shared" si="120"/>
        <v>OK</v>
      </c>
      <c r="E7500" s="2" t="s">
        <v>79</v>
      </c>
    </row>
    <row r="7501" spans="1:5" x14ac:dyDescent="0.2">
      <c r="A7501" s="126">
        <f t="shared" si="119"/>
        <v>7440</v>
      </c>
      <c r="B7501" s="1833"/>
      <c r="D7501" s="2" t="str">
        <f t="shared" si="120"/>
        <v>OK</v>
      </c>
      <c r="E7501" s="2" t="s">
        <v>79</v>
      </c>
    </row>
    <row r="7502" spans="1:5" x14ac:dyDescent="0.2">
      <c r="A7502" s="126">
        <f t="shared" ref="A7502:A7565" si="121">A7501+1</f>
        <v>7441</v>
      </c>
      <c r="B7502" s="1833"/>
      <c r="D7502" s="2" t="str">
        <f t="shared" si="120"/>
        <v>OK</v>
      </c>
      <c r="E7502" s="2" t="s">
        <v>79</v>
      </c>
    </row>
    <row r="7503" spans="1:5" x14ac:dyDescent="0.2">
      <c r="A7503" s="126">
        <f t="shared" si="121"/>
        <v>7442</v>
      </c>
      <c r="B7503" s="1833"/>
      <c r="D7503" s="2" t="str">
        <f t="shared" si="120"/>
        <v>OK</v>
      </c>
      <c r="E7503" s="2" t="s">
        <v>79</v>
      </c>
    </row>
    <row r="7504" spans="1:5" x14ac:dyDescent="0.2">
      <c r="A7504" s="126">
        <f t="shared" si="121"/>
        <v>7443</v>
      </c>
      <c r="B7504" s="1833"/>
      <c r="D7504" s="2" t="str">
        <f t="shared" si="120"/>
        <v>OK</v>
      </c>
      <c r="E7504" s="2" t="s">
        <v>79</v>
      </c>
    </row>
    <row r="7505" spans="1:5" x14ac:dyDescent="0.2">
      <c r="A7505" s="126">
        <f t="shared" si="121"/>
        <v>7444</v>
      </c>
      <c r="B7505" s="1833"/>
      <c r="D7505" s="2" t="str">
        <f t="shared" si="120"/>
        <v>OK</v>
      </c>
      <c r="E7505" s="2" t="s">
        <v>79</v>
      </c>
    </row>
    <row r="7506" spans="1:5" x14ac:dyDescent="0.2">
      <c r="A7506" s="126">
        <f t="shared" si="121"/>
        <v>7445</v>
      </c>
      <c r="B7506" s="1833"/>
      <c r="D7506" s="2" t="str">
        <f t="shared" si="120"/>
        <v>OK</v>
      </c>
      <c r="E7506" s="2" t="s">
        <v>79</v>
      </c>
    </row>
    <row r="7507" spans="1:5" x14ac:dyDescent="0.2">
      <c r="A7507" s="126">
        <f t="shared" si="121"/>
        <v>7446</v>
      </c>
      <c r="B7507" s="1833"/>
      <c r="D7507" s="2" t="str">
        <f t="shared" si="120"/>
        <v>OK</v>
      </c>
      <c r="E7507" s="2" t="s">
        <v>79</v>
      </c>
    </row>
    <row r="7508" spans="1:5" x14ac:dyDescent="0.2">
      <c r="A7508" s="126">
        <f t="shared" si="121"/>
        <v>7447</v>
      </c>
      <c r="B7508" s="1833"/>
      <c r="D7508" s="2" t="str">
        <f t="shared" si="120"/>
        <v>OK</v>
      </c>
      <c r="E7508" s="2" t="s">
        <v>79</v>
      </c>
    </row>
    <row r="7509" spans="1:5" x14ac:dyDescent="0.2">
      <c r="A7509" s="126">
        <f t="shared" si="121"/>
        <v>7448</v>
      </c>
      <c r="B7509" s="1833"/>
      <c r="D7509" s="2" t="str">
        <f t="shared" si="120"/>
        <v>OK</v>
      </c>
      <c r="E7509" s="2" t="s">
        <v>79</v>
      </c>
    </row>
    <row r="7510" spans="1:5" x14ac:dyDescent="0.2">
      <c r="A7510" s="126">
        <f t="shared" si="121"/>
        <v>7449</v>
      </c>
      <c r="B7510" s="1833"/>
      <c r="D7510" s="2" t="str">
        <f t="shared" si="120"/>
        <v>OK</v>
      </c>
      <c r="E7510" s="2" t="s">
        <v>79</v>
      </c>
    </row>
    <row r="7511" spans="1:5" x14ac:dyDescent="0.2">
      <c r="A7511" s="126">
        <f t="shared" si="121"/>
        <v>7450</v>
      </c>
      <c r="B7511" s="1833"/>
      <c r="D7511" s="2" t="str">
        <f t="shared" si="120"/>
        <v>OK</v>
      </c>
      <c r="E7511" s="2" t="s">
        <v>79</v>
      </c>
    </row>
    <row r="7512" spans="1:5" x14ac:dyDescent="0.2">
      <c r="A7512" s="126">
        <f t="shared" si="121"/>
        <v>7451</v>
      </c>
      <c r="B7512" s="1833"/>
      <c r="D7512" s="2" t="str">
        <f t="shared" si="120"/>
        <v>OK</v>
      </c>
      <c r="E7512" s="2" t="s">
        <v>79</v>
      </c>
    </row>
    <row r="7513" spans="1:5" x14ac:dyDescent="0.2">
      <c r="A7513" s="126">
        <f t="shared" si="121"/>
        <v>7452</v>
      </c>
      <c r="B7513" s="1833"/>
      <c r="D7513" s="2" t="str">
        <f t="shared" si="120"/>
        <v>OK</v>
      </c>
      <c r="E7513" s="2" t="s">
        <v>79</v>
      </c>
    </row>
    <row r="7514" spans="1:5" x14ac:dyDescent="0.2">
      <c r="A7514" s="126">
        <f t="shared" si="121"/>
        <v>7453</v>
      </c>
      <c r="B7514" s="1833"/>
      <c r="D7514" s="2" t="str">
        <f t="shared" si="120"/>
        <v>OK</v>
      </c>
      <c r="E7514" s="2" t="s">
        <v>79</v>
      </c>
    </row>
    <row r="7515" spans="1:5" x14ac:dyDescent="0.2">
      <c r="A7515" s="126">
        <f t="shared" si="121"/>
        <v>7454</v>
      </c>
      <c r="B7515" s="1833"/>
      <c r="D7515" s="2" t="str">
        <f t="shared" si="120"/>
        <v>OK</v>
      </c>
      <c r="E7515" s="2" t="s">
        <v>79</v>
      </c>
    </row>
    <row r="7516" spans="1:5" x14ac:dyDescent="0.2">
      <c r="A7516" s="126">
        <f t="shared" si="121"/>
        <v>7455</v>
      </c>
      <c r="B7516" s="1833"/>
      <c r="D7516" s="2" t="str">
        <f t="shared" si="120"/>
        <v>OK</v>
      </c>
      <c r="E7516" s="2" t="s">
        <v>79</v>
      </c>
    </row>
    <row r="7517" spans="1:5" x14ac:dyDescent="0.2">
      <c r="A7517" s="126">
        <f t="shared" si="121"/>
        <v>7456</v>
      </c>
      <c r="B7517" s="1833"/>
      <c r="D7517" s="2" t="str">
        <f t="shared" si="120"/>
        <v>OK</v>
      </c>
      <c r="E7517" s="2" t="s">
        <v>79</v>
      </c>
    </row>
    <row r="7518" spans="1:5" x14ac:dyDescent="0.2">
      <c r="A7518" s="126">
        <f t="shared" si="121"/>
        <v>7457</v>
      </c>
      <c r="B7518" s="1833"/>
      <c r="D7518" s="2" t="str">
        <f t="shared" si="120"/>
        <v>OK</v>
      </c>
      <c r="E7518" s="2" t="s">
        <v>79</v>
      </c>
    </row>
    <row r="7519" spans="1:5" x14ac:dyDescent="0.2">
      <c r="A7519" s="126">
        <f t="shared" si="121"/>
        <v>7458</v>
      </c>
      <c r="B7519" s="1833"/>
      <c r="D7519" s="2" t="str">
        <f t="shared" si="120"/>
        <v>OK</v>
      </c>
      <c r="E7519" s="2" t="s">
        <v>79</v>
      </c>
    </row>
    <row r="7520" spans="1:5" x14ac:dyDescent="0.2">
      <c r="A7520" s="126">
        <f t="shared" si="121"/>
        <v>7459</v>
      </c>
      <c r="B7520" s="1833"/>
      <c r="D7520" s="2" t="str">
        <f t="shared" si="120"/>
        <v>OK</v>
      </c>
      <c r="E7520" s="2" t="s">
        <v>79</v>
      </c>
    </row>
    <row r="7521" spans="1:5" x14ac:dyDescent="0.2">
      <c r="A7521" s="126">
        <f t="shared" si="121"/>
        <v>7460</v>
      </c>
      <c r="B7521" s="1833"/>
      <c r="D7521" s="2" t="str">
        <f t="shared" si="120"/>
        <v>OK</v>
      </c>
      <c r="E7521" s="2" t="s">
        <v>79</v>
      </c>
    </row>
    <row r="7522" spans="1:5" x14ac:dyDescent="0.2">
      <c r="A7522" s="126">
        <f t="shared" si="121"/>
        <v>7461</v>
      </c>
      <c r="B7522" s="1833"/>
      <c r="D7522" s="2" t="str">
        <f t="shared" si="120"/>
        <v>OK</v>
      </c>
      <c r="E7522" s="2" t="s">
        <v>79</v>
      </c>
    </row>
    <row r="7523" spans="1:5" x14ac:dyDescent="0.2">
      <c r="A7523" s="126">
        <f t="shared" si="121"/>
        <v>7462</v>
      </c>
      <c r="B7523" s="1833"/>
      <c r="D7523" s="2" t="str">
        <f t="shared" si="120"/>
        <v>OK</v>
      </c>
      <c r="E7523" s="2" t="s">
        <v>79</v>
      </c>
    </row>
    <row r="7524" spans="1:5" x14ac:dyDescent="0.2">
      <c r="A7524" s="126">
        <f t="shared" si="121"/>
        <v>7463</v>
      </c>
      <c r="B7524" s="1833"/>
      <c r="D7524" s="2" t="str">
        <f t="shared" si="120"/>
        <v>OK</v>
      </c>
      <c r="E7524" s="2" t="s">
        <v>79</v>
      </c>
    </row>
    <row r="7525" spans="1:5" x14ac:dyDescent="0.2">
      <c r="A7525" s="126">
        <f t="shared" si="121"/>
        <v>7464</v>
      </c>
      <c r="B7525" s="1833"/>
      <c r="D7525" s="2" t="str">
        <f t="shared" si="120"/>
        <v>OK</v>
      </c>
      <c r="E7525" s="2" t="s">
        <v>79</v>
      </c>
    </row>
    <row r="7526" spans="1:5" x14ac:dyDescent="0.2">
      <c r="A7526" s="126">
        <f t="shared" si="121"/>
        <v>7465</v>
      </c>
      <c r="B7526" s="1833"/>
      <c r="D7526" s="2" t="str">
        <f t="shared" si="120"/>
        <v>OK</v>
      </c>
      <c r="E7526" s="2" t="s">
        <v>79</v>
      </c>
    </row>
    <row r="7527" spans="1:5" x14ac:dyDescent="0.2">
      <c r="A7527" s="126">
        <f t="shared" si="121"/>
        <v>7466</v>
      </c>
      <c r="B7527" s="1833"/>
      <c r="D7527" s="2" t="str">
        <f t="shared" si="120"/>
        <v>OK</v>
      </c>
      <c r="E7527" s="2" t="s">
        <v>79</v>
      </c>
    </row>
    <row r="7528" spans="1:5" x14ac:dyDescent="0.2">
      <c r="A7528" s="126">
        <f t="shared" si="121"/>
        <v>7467</v>
      </c>
      <c r="B7528" s="1833"/>
      <c r="D7528" s="2" t="str">
        <f t="shared" si="120"/>
        <v>OK</v>
      </c>
      <c r="E7528" s="2" t="s">
        <v>79</v>
      </c>
    </row>
    <row r="7529" spans="1:5" x14ac:dyDescent="0.2">
      <c r="A7529" s="126">
        <f t="shared" si="121"/>
        <v>7468</v>
      </c>
      <c r="B7529" s="1833"/>
      <c r="D7529" s="2" t="str">
        <f t="shared" si="120"/>
        <v>OK</v>
      </c>
      <c r="E7529" s="2" t="s">
        <v>79</v>
      </c>
    </row>
    <row r="7530" spans="1:5" x14ac:dyDescent="0.2">
      <c r="A7530" s="126">
        <f t="shared" si="121"/>
        <v>7469</v>
      </c>
      <c r="B7530" s="1833"/>
      <c r="D7530" s="2" t="str">
        <f t="shared" si="120"/>
        <v>OK</v>
      </c>
      <c r="E7530" s="2" t="s">
        <v>79</v>
      </c>
    </row>
    <row r="7531" spans="1:5" x14ac:dyDescent="0.2">
      <c r="A7531" s="126">
        <f t="shared" si="121"/>
        <v>7470</v>
      </c>
      <c r="B7531" s="1833"/>
      <c r="D7531" s="2" t="str">
        <f t="shared" si="120"/>
        <v>OK</v>
      </c>
      <c r="E7531" s="2" t="s">
        <v>79</v>
      </c>
    </row>
    <row r="7532" spans="1:5" x14ac:dyDescent="0.2">
      <c r="A7532" s="126">
        <f t="shared" si="121"/>
        <v>7471</v>
      </c>
      <c r="B7532" s="1833"/>
      <c r="D7532" s="2" t="str">
        <f t="shared" si="120"/>
        <v>OK</v>
      </c>
      <c r="E7532" s="2" t="s">
        <v>79</v>
      </c>
    </row>
    <row r="7533" spans="1:5" x14ac:dyDescent="0.2">
      <c r="A7533" s="126">
        <f t="shared" si="121"/>
        <v>7472</v>
      </c>
      <c r="B7533" s="1833"/>
      <c r="D7533" s="2" t="str">
        <f t="shared" si="120"/>
        <v>OK</v>
      </c>
      <c r="E7533" s="2" t="s">
        <v>79</v>
      </c>
    </row>
    <row r="7534" spans="1:5" x14ac:dyDescent="0.2">
      <c r="A7534" s="126">
        <f t="shared" si="121"/>
        <v>7473</v>
      </c>
      <c r="B7534" s="1833"/>
      <c r="D7534" s="2" t="str">
        <f t="shared" si="120"/>
        <v>OK</v>
      </c>
      <c r="E7534" s="2" t="s">
        <v>79</v>
      </c>
    </row>
    <row r="7535" spans="1:5" x14ac:dyDescent="0.2">
      <c r="A7535" s="126">
        <f t="shared" si="121"/>
        <v>7474</v>
      </c>
      <c r="B7535" s="1833"/>
      <c r="D7535" s="2" t="str">
        <f t="shared" si="120"/>
        <v>OK</v>
      </c>
      <c r="E7535" s="2" t="s">
        <v>79</v>
      </c>
    </row>
    <row r="7536" spans="1:5" x14ac:dyDescent="0.2">
      <c r="A7536" s="126">
        <f t="shared" si="121"/>
        <v>7475</v>
      </c>
      <c r="B7536" s="1833"/>
      <c r="D7536" s="2" t="str">
        <f t="shared" si="120"/>
        <v>OK</v>
      </c>
      <c r="E7536" s="2" t="s">
        <v>79</v>
      </c>
    </row>
    <row r="7537" spans="1:5" x14ac:dyDescent="0.2">
      <c r="A7537" s="126">
        <f t="shared" si="121"/>
        <v>7476</v>
      </c>
      <c r="B7537" s="1833"/>
      <c r="D7537" s="2" t="str">
        <f t="shared" si="120"/>
        <v>OK</v>
      </c>
      <c r="E7537" s="2" t="s">
        <v>79</v>
      </c>
    </row>
    <row r="7538" spans="1:5" x14ac:dyDescent="0.2">
      <c r="A7538" s="126">
        <f t="shared" si="121"/>
        <v>7477</v>
      </c>
      <c r="B7538" s="1833"/>
      <c r="D7538" s="2" t="str">
        <f t="shared" si="120"/>
        <v>OK</v>
      </c>
      <c r="E7538" s="2" t="s">
        <v>79</v>
      </c>
    </row>
    <row r="7539" spans="1:5" x14ac:dyDescent="0.2">
      <c r="A7539" s="126">
        <f t="shared" si="121"/>
        <v>7478</v>
      </c>
      <c r="B7539" s="1833"/>
      <c r="D7539" s="2" t="str">
        <f t="shared" si="120"/>
        <v>OK</v>
      </c>
      <c r="E7539" s="2" t="s">
        <v>79</v>
      </c>
    </row>
    <row r="7540" spans="1:5" x14ac:dyDescent="0.2">
      <c r="A7540" s="126">
        <f t="shared" si="121"/>
        <v>7479</v>
      </c>
      <c r="B7540" s="1833"/>
      <c r="D7540" s="2" t="str">
        <f t="shared" si="120"/>
        <v>OK</v>
      </c>
      <c r="E7540" s="2" t="s">
        <v>79</v>
      </c>
    </row>
    <row r="7541" spans="1:5" x14ac:dyDescent="0.2">
      <c r="A7541" s="126">
        <f t="shared" si="121"/>
        <v>7480</v>
      </c>
      <c r="B7541" s="1833"/>
      <c r="D7541" s="2" t="str">
        <f t="shared" si="120"/>
        <v>OK</v>
      </c>
      <c r="E7541" s="2" t="s">
        <v>79</v>
      </c>
    </row>
    <row r="7542" spans="1:5" x14ac:dyDescent="0.2">
      <c r="A7542" s="126">
        <f t="shared" si="121"/>
        <v>7481</v>
      </c>
      <c r="B7542" s="1833"/>
      <c r="D7542" s="2" t="str">
        <f t="shared" si="120"/>
        <v>OK</v>
      </c>
      <c r="E7542" s="2" t="s">
        <v>79</v>
      </c>
    </row>
    <row r="7543" spans="1:5" x14ac:dyDescent="0.2">
      <c r="A7543" s="126">
        <f t="shared" si="121"/>
        <v>7482</v>
      </c>
      <c r="B7543" s="1833"/>
      <c r="D7543" s="2" t="str">
        <f t="shared" si="120"/>
        <v>OK</v>
      </c>
      <c r="E7543" s="2" t="s">
        <v>79</v>
      </c>
    </row>
    <row r="7544" spans="1:5" x14ac:dyDescent="0.2">
      <c r="A7544" s="126">
        <f t="shared" si="121"/>
        <v>7483</v>
      </c>
      <c r="B7544" s="1833"/>
      <c r="D7544" s="2" t="str">
        <f t="shared" si="120"/>
        <v>OK</v>
      </c>
      <c r="E7544" s="2" t="s">
        <v>79</v>
      </c>
    </row>
    <row r="7545" spans="1:5" x14ac:dyDescent="0.2">
      <c r="A7545" s="126">
        <f t="shared" si="121"/>
        <v>7484</v>
      </c>
      <c r="B7545" s="1833"/>
      <c r="D7545" s="2" t="str">
        <f t="shared" si="120"/>
        <v>OK</v>
      </c>
      <c r="E7545" s="2" t="s">
        <v>79</v>
      </c>
    </row>
    <row r="7546" spans="1:5" x14ac:dyDescent="0.2">
      <c r="A7546" s="126">
        <f t="shared" si="121"/>
        <v>7485</v>
      </c>
      <c r="B7546" s="1833"/>
      <c r="D7546" s="2" t="str">
        <f t="shared" si="120"/>
        <v>OK</v>
      </c>
      <c r="E7546" s="2" t="s">
        <v>79</v>
      </c>
    </row>
    <row r="7547" spans="1:5" x14ac:dyDescent="0.2">
      <c r="A7547" s="126">
        <f t="shared" si="121"/>
        <v>7486</v>
      </c>
      <c r="B7547" s="1833"/>
      <c r="D7547" s="2" t="str">
        <f t="shared" si="120"/>
        <v>OK</v>
      </c>
      <c r="E7547" s="2" t="s">
        <v>79</v>
      </c>
    </row>
    <row r="7548" spans="1:5" x14ac:dyDescent="0.2">
      <c r="A7548" s="126">
        <f t="shared" si="121"/>
        <v>7487</v>
      </c>
      <c r="B7548" s="1833"/>
      <c r="D7548" s="2" t="str">
        <f t="shared" si="120"/>
        <v>OK</v>
      </c>
      <c r="E7548" s="2" t="s">
        <v>79</v>
      </c>
    </row>
    <row r="7549" spans="1:5" x14ac:dyDescent="0.2">
      <c r="A7549" s="126">
        <f t="shared" si="121"/>
        <v>7488</v>
      </c>
      <c r="B7549" s="1833"/>
      <c r="D7549" s="2" t="str">
        <f t="shared" si="120"/>
        <v>OK</v>
      </c>
      <c r="E7549" s="2" t="s">
        <v>79</v>
      </c>
    </row>
    <row r="7550" spans="1:5" x14ac:dyDescent="0.2">
      <c r="A7550" s="126">
        <f t="shared" si="121"/>
        <v>7489</v>
      </c>
      <c r="B7550" s="1833"/>
      <c r="D7550" s="2" t="str">
        <f t="shared" si="120"/>
        <v>OK</v>
      </c>
      <c r="E7550" s="2" t="s">
        <v>79</v>
      </c>
    </row>
    <row r="7551" spans="1:5" x14ac:dyDescent="0.2">
      <c r="A7551" s="126">
        <f t="shared" si="121"/>
        <v>7490</v>
      </c>
      <c r="B7551" s="1833"/>
      <c r="D7551" s="2" t="str">
        <f t="shared" ref="D7551:D7614" si="122">IF(ISBLANK(B7551),"OK",IF(A7551-B7551=0,"OK","Error?"))</f>
        <v>OK</v>
      </c>
      <c r="E7551" s="2" t="s">
        <v>79</v>
      </c>
    </row>
    <row r="7552" spans="1:5" x14ac:dyDescent="0.2">
      <c r="A7552" s="126">
        <f t="shared" si="121"/>
        <v>7491</v>
      </c>
      <c r="B7552" s="1833"/>
      <c r="D7552" s="2" t="str">
        <f t="shared" si="122"/>
        <v>OK</v>
      </c>
      <c r="E7552" s="2" t="s">
        <v>79</v>
      </c>
    </row>
    <row r="7553" spans="1:5" x14ac:dyDescent="0.2">
      <c r="A7553" s="126">
        <f t="shared" si="121"/>
        <v>7492</v>
      </c>
      <c r="B7553" s="1833"/>
      <c r="D7553" s="2" t="str">
        <f t="shared" si="122"/>
        <v>OK</v>
      </c>
      <c r="E7553" s="2" t="s">
        <v>79</v>
      </c>
    </row>
    <row r="7554" spans="1:5" x14ac:dyDescent="0.2">
      <c r="A7554" s="126">
        <f t="shared" si="121"/>
        <v>7493</v>
      </c>
      <c r="B7554" s="1833"/>
      <c r="D7554" s="2" t="str">
        <f t="shared" si="122"/>
        <v>OK</v>
      </c>
      <c r="E7554" s="2" t="s">
        <v>79</v>
      </c>
    </row>
    <row r="7555" spans="1:5" x14ac:dyDescent="0.2">
      <c r="A7555" s="126">
        <f t="shared" si="121"/>
        <v>7494</v>
      </c>
      <c r="B7555" s="1833"/>
      <c r="D7555" s="2" t="str">
        <f t="shared" si="122"/>
        <v>OK</v>
      </c>
      <c r="E7555" s="2" t="s">
        <v>79</v>
      </c>
    </row>
    <row r="7556" spans="1:5" x14ac:dyDescent="0.2">
      <c r="A7556" s="126">
        <f t="shared" si="121"/>
        <v>7495</v>
      </c>
      <c r="B7556" s="1833"/>
      <c r="D7556" s="2" t="str">
        <f t="shared" si="122"/>
        <v>OK</v>
      </c>
      <c r="E7556" s="2" t="s">
        <v>79</v>
      </c>
    </row>
    <row r="7557" spans="1:5" x14ac:dyDescent="0.2">
      <c r="A7557" s="126">
        <f t="shared" si="121"/>
        <v>7496</v>
      </c>
      <c r="B7557" s="1833"/>
      <c r="D7557" s="2" t="str">
        <f t="shared" si="122"/>
        <v>OK</v>
      </c>
      <c r="E7557" s="2" t="s">
        <v>79</v>
      </c>
    </row>
    <row r="7558" spans="1:5" x14ac:dyDescent="0.2">
      <c r="A7558" s="126">
        <f t="shared" si="121"/>
        <v>7497</v>
      </c>
      <c r="B7558" s="1833"/>
      <c r="D7558" s="2" t="str">
        <f t="shared" si="122"/>
        <v>OK</v>
      </c>
      <c r="E7558" s="2" t="s">
        <v>79</v>
      </c>
    </row>
    <row r="7559" spans="1:5" x14ac:dyDescent="0.2">
      <c r="A7559" s="126">
        <f t="shared" si="121"/>
        <v>7498</v>
      </c>
      <c r="B7559" s="1833"/>
      <c r="D7559" s="2" t="str">
        <f t="shared" si="122"/>
        <v>OK</v>
      </c>
      <c r="E7559" s="2" t="s">
        <v>79</v>
      </c>
    </row>
    <row r="7560" spans="1:5" x14ac:dyDescent="0.2">
      <c r="A7560" s="126">
        <f t="shared" si="121"/>
        <v>7499</v>
      </c>
      <c r="B7560" s="1833"/>
      <c r="D7560" s="2" t="str">
        <f t="shared" si="122"/>
        <v>OK</v>
      </c>
      <c r="E7560" s="2" t="s">
        <v>79</v>
      </c>
    </row>
    <row r="7561" spans="1:5" x14ac:dyDescent="0.2">
      <c r="A7561" s="126">
        <f t="shared" si="121"/>
        <v>7500</v>
      </c>
      <c r="B7561" s="1833"/>
      <c r="D7561" s="2" t="str">
        <f t="shared" si="122"/>
        <v>OK</v>
      </c>
      <c r="E7561" s="2" t="s">
        <v>79</v>
      </c>
    </row>
    <row r="7562" spans="1:5" x14ac:dyDescent="0.2">
      <c r="A7562" s="126">
        <f t="shared" si="121"/>
        <v>7501</v>
      </c>
      <c r="B7562" s="1833"/>
      <c r="D7562" s="2" t="str">
        <f t="shared" si="122"/>
        <v>OK</v>
      </c>
      <c r="E7562" s="2" t="s">
        <v>79</v>
      </c>
    </row>
    <row r="7563" spans="1:5" x14ac:dyDescent="0.2">
      <c r="A7563" s="126">
        <f t="shared" si="121"/>
        <v>7502</v>
      </c>
      <c r="B7563" s="1833"/>
      <c r="D7563" s="2" t="str">
        <f t="shared" si="122"/>
        <v>OK</v>
      </c>
      <c r="E7563" s="2" t="s">
        <v>79</v>
      </c>
    </row>
    <row r="7564" spans="1:5" x14ac:dyDescent="0.2">
      <c r="A7564" s="126">
        <f t="shared" si="121"/>
        <v>7503</v>
      </c>
      <c r="B7564" s="1833"/>
      <c r="D7564" s="2" t="str">
        <f t="shared" si="122"/>
        <v>OK</v>
      </c>
      <c r="E7564" s="2" t="s">
        <v>79</v>
      </c>
    </row>
    <row r="7565" spans="1:5" x14ac:dyDescent="0.2">
      <c r="A7565" s="126">
        <f t="shared" si="121"/>
        <v>7504</v>
      </c>
      <c r="B7565" s="1833"/>
      <c r="D7565" s="2" t="str">
        <f t="shared" si="122"/>
        <v>OK</v>
      </c>
      <c r="E7565" s="2" t="s">
        <v>79</v>
      </c>
    </row>
    <row r="7566" spans="1:5" x14ac:dyDescent="0.2">
      <c r="A7566" s="126">
        <f t="shared" ref="A7566:A7629" si="123">A7565+1</f>
        <v>7505</v>
      </c>
      <c r="B7566" s="1833"/>
      <c r="D7566" s="2" t="str">
        <f t="shared" si="122"/>
        <v>OK</v>
      </c>
      <c r="E7566" s="2" t="s">
        <v>79</v>
      </c>
    </row>
    <row r="7567" spans="1:5" x14ac:dyDescent="0.2">
      <c r="A7567" s="126">
        <f t="shared" si="123"/>
        <v>7506</v>
      </c>
      <c r="B7567" s="1833"/>
      <c r="D7567" s="2" t="str">
        <f t="shared" si="122"/>
        <v>OK</v>
      </c>
      <c r="E7567" s="2" t="s">
        <v>79</v>
      </c>
    </row>
    <row r="7568" spans="1:5" x14ac:dyDescent="0.2">
      <c r="A7568" s="126">
        <f t="shared" si="123"/>
        <v>7507</v>
      </c>
      <c r="B7568" s="1833"/>
      <c r="D7568" s="2" t="str">
        <f t="shared" si="122"/>
        <v>OK</v>
      </c>
      <c r="E7568" s="2" t="s">
        <v>79</v>
      </c>
    </row>
    <row r="7569" spans="1:5" x14ac:dyDescent="0.2">
      <c r="A7569" s="126">
        <f t="shared" si="123"/>
        <v>7508</v>
      </c>
      <c r="B7569" s="1833"/>
      <c r="D7569" s="2" t="str">
        <f t="shared" si="122"/>
        <v>OK</v>
      </c>
      <c r="E7569" s="2" t="s">
        <v>79</v>
      </c>
    </row>
    <row r="7570" spans="1:5" x14ac:dyDescent="0.2">
      <c r="A7570" s="126">
        <f t="shared" si="123"/>
        <v>7509</v>
      </c>
      <c r="B7570" s="1833"/>
      <c r="D7570" s="2" t="str">
        <f t="shared" si="122"/>
        <v>OK</v>
      </c>
      <c r="E7570" s="2" t="s">
        <v>79</v>
      </c>
    </row>
    <row r="7571" spans="1:5" x14ac:dyDescent="0.2">
      <c r="A7571" s="126">
        <f t="shared" si="123"/>
        <v>7510</v>
      </c>
      <c r="B7571" s="1833"/>
      <c r="D7571" s="2" t="str">
        <f t="shared" si="122"/>
        <v>OK</v>
      </c>
      <c r="E7571" s="2" t="s">
        <v>79</v>
      </c>
    </row>
    <row r="7572" spans="1:5" x14ac:dyDescent="0.2">
      <c r="A7572" s="126">
        <f t="shared" si="123"/>
        <v>7511</v>
      </c>
      <c r="B7572" s="1833"/>
      <c r="D7572" s="2" t="str">
        <f t="shared" si="122"/>
        <v>OK</v>
      </c>
      <c r="E7572" s="2" t="s">
        <v>79</v>
      </c>
    </row>
    <row r="7573" spans="1:5" x14ac:dyDescent="0.2">
      <c r="A7573" s="126">
        <f t="shared" si="123"/>
        <v>7512</v>
      </c>
      <c r="B7573" s="1833"/>
      <c r="D7573" s="2" t="str">
        <f t="shared" si="122"/>
        <v>OK</v>
      </c>
      <c r="E7573" s="2" t="s">
        <v>79</v>
      </c>
    </row>
    <row r="7574" spans="1:5" x14ac:dyDescent="0.2">
      <c r="A7574" s="126">
        <f t="shared" si="123"/>
        <v>7513</v>
      </c>
      <c r="B7574" s="1833"/>
      <c r="D7574" s="2" t="str">
        <f t="shared" si="122"/>
        <v>OK</v>
      </c>
      <c r="E7574" s="2" t="s">
        <v>79</v>
      </c>
    </row>
    <row r="7575" spans="1:5" x14ac:dyDescent="0.2">
      <c r="A7575" s="126">
        <f t="shared" si="123"/>
        <v>7514</v>
      </c>
      <c r="B7575" s="1833"/>
      <c r="D7575" s="2" t="str">
        <f t="shared" si="122"/>
        <v>OK</v>
      </c>
      <c r="E7575" s="2" t="s">
        <v>79</v>
      </c>
    </row>
    <row r="7576" spans="1:5" x14ac:dyDescent="0.2">
      <c r="A7576" s="126">
        <f t="shared" si="123"/>
        <v>7515</v>
      </c>
      <c r="B7576" s="1833"/>
      <c r="D7576" s="2" t="str">
        <f t="shared" si="122"/>
        <v>OK</v>
      </c>
      <c r="E7576" s="2" t="s">
        <v>79</v>
      </c>
    </row>
    <row r="7577" spans="1:5" x14ac:dyDescent="0.2">
      <c r="A7577" s="126">
        <f t="shared" si="123"/>
        <v>7516</v>
      </c>
      <c r="B7577" s="1833"/>
      <c r="D7577" s="2" t="str">
        <f t="shared" si="122"/>
        <v>OK</v>
      </c>
      <c r="E7577" s="2" t="s">
        <v>79</v>
      </c>
    </row>
    <row r="7578" spans="1:5" x14ac:dyDescent="0.2">
      <c r="A7578" s="126">
        <f t="shared" si="123"/>
        <v>7517</v>
      </c>
      <c r="B7578" s="1833"/>
      <c r="D7578" s="2" t="str">
        <f t="shared" si="122"/>
        <v>OK</v>
      </c>
      <c r="E7578" s="2" t="s">
        <v>79</v>
      </c>
    </row>
    <row r="7579" spans="1:5" x14ac:dyDescent="0.2">
      <c r="A7579" s="126">
        <f t="shared" si="123"/>
        <v>7518</v>
      </c>
      <c r="B7579" s="1833"/>
      <c r="D7579" s="2" t="str">
        <f t="shared" si="122"/>
        <v>OK</v>
      </c>
      <c r="E7579" s="2" t="s">
        <v>79</v>
      </c>
    </row>
    <row r="7580" spans="1:5" x14ac:dyDescent="0.2">
      <c r="A7580" s="126">
        <f t="shared" si="123"/>
        <v>7519</v>
      </c>
      <c r="B7580" s="1833"/>
      <c r="D7580" s="2" t="str">
        <f t="shared" si="122"/>
        <v>OK</v>
      </c>
      <c r="E7580" s="2" t="s">
        <v>79</v>
      </c>
    </row>
    <row r="7581" spans="1:5" x14ac:dyDescent="0.2">
      <c r="A7581" s="126">
        <f t="shared" si="123"/>
        <v>7520</v>
      </c>
      <c r="B7581" s="1833"/>
      <c r="D7581" s="2" t="str">
        <f t="shared" si="122"/>
        <v>OK</v>
      </c>
      <c r="E7581" s="2" t="s">
        <v>79</v>
      </c>
    </row>
    <row r="7582" spans="1:5" x14ac:dyDescent="0.2">
      <c r="A7582" s="126">
        <f t="shared" si="123"/>
        <v>7521</v>
      </c>
      <c r="B7582" s="1833"/>
      <c r="D7582" s="2" t="str">
        <f t="shared" si="122"/>
        <v>OK</v>
      </c>
      <c r="E7582" s="2" t="s">
        <v>79</v>
      </c>
    </row>
    <row r="7583" spans="1:5" x14ac:dyDescent="0.2">
      <c r="A7583" s="126">
        <f t="shared" si="123"/>
        <v>7522</v>
      </c>
      <c r="B7583" s="1833"/>
      <c r="D7583" s="2" t="str">
        <f t="shared" si="122"/>
        <v>OK</v>
      </c>
      <c r="E7583" s="2" t="s">
        <v>79</v>
      </c>
    </row>
    <row r="7584" spans="1:5" x14ac:dyDescent="0.2">
      <c r="A7584" s="126">
        <f t="shared" si="123"/>
        <v>7523</v>
      </c>
      <c r="B7584" s="1833"/>
      <c r="D7584" s="2" t="str">
        <f t="shared" si="122"/>
        <v>OK</v>
      </c>
      <c r="E7584" s="2" t="s">
        <v>79</v>
      </c>
    </row>
    <row r="7585" spans="1:5" x14ac:dyDescent="0.2">
      <c r="A7585" s="126">
        <f t="shared" si="123"/>
        <v>7524</v>
      </c>
      <c r="B7585" s="1833"/>
      <c r="D7585" s="2" t="str">
        <f t="shared" si="122"/>
        <v>OK</v>
      </c>
      <c r="E7585" s="2" t="s">
        <v>79</v>
      </c>
    </row>
    <row r="7586" spans="1:5" x14ac:dyDescent="0.2">
      <c r="A7586" s="126">
        <f t="shared" si="123"/>
        <v>7525</v>
      </c>
      <c r="B7586" s="1833"/>
      <c r="D7586" s="2" t="str">
        <f t="shared" si="122"/>
        <v>OK</v>
      </c>
      <c r="E7586" s="2" t="s">
        <v>79</v>
      </c>
    </row>
    <row r="7587" spans="1:5" x14ac:dyDescent="0.2">
      <c r="A7587" s="126">
        <f t="shared" si="123"/>
        <v>7526</v>
      </c>
      <c r="B7587" s="1833"/>
      <c r="D7587" s="2" t="str">
        <f t="shared" si="122"/>
        <v>OK</v>
      </c>
      <c r="E7587" s="2" t="s">
        <v>79</v>
      </c>
    </row>
    <row r="7588" spans="1:5" x14ac:dyDescent="0.2">
      <c r="A7588" s="126">
        <f t="shared" si="123"/>
        <v>7527</v>
      </c>
      <c r="B7588" s="1833"/>
      <c r="D7588" s="2" t="str">
        <f t="shared" si="122"/>
        <v>OK</v>
      </c>
      <c r="E7588" s="2" t="s">
        <v>79</v>
      </c>
    </row>
    <row r="7589" spans="1:5" x14ac:dyDescent="0.2">
      <c r="A7589" s="126">
        <f t="shared" si="123"/>
        <v>7528</v>
      </c>
      <c r="B7589" s="1833"/>
      <c r="D7589" s="2" t="str">
        <f t="shared" si="122"/>
        <v>OK</v>
      </c>
      <c r="E7589" s="2" t="s">
        <v>79</v>
      </c>
    </row>
    <row r="7590" spans="1:5" x14ac:dyDescent="0.2">
      <c r="A7590">
        <f t="shared" si="123"/>
        <v>7529</v>
      </c>
      <c r="B7590" s="1832">
        <f>'Cap Outlay Deprec 26'!E3</f>
        <v>0</v>
      </c>
      <c r="D7590" s="2" t="str">
        <f t="shared" si="122"/>
        <v>Error?</v>
      </c>
      <c r="E7590" s="2" t="s">
        <v>19</v>
      </c>
    </row>
    <row r="7591" spans="1:5" x14ac:dyDescent="0.2">
      <c r="A7591">
        <f t="shared" si="123"/>
        <v>7530</v>
      </c>
      <c r="B7591" s="1832">
        <f>'Cap Outlay Deprec 26'!F3</f>
        <v>0</v>
      </c>
      <c r="D7591" s="2" t="str">
        <f t="shared" si="122"/>
        <v>Error?</v>
      </c>
      <c r="E7591" s="2" t="s">
        <v>19</v>
      </c>
    </row>
    <row r="7592" spans="1:5" x14ac:dyDescent="0.2">
      <c r="A7592">
        <f t="shared" si="123"/>
        <v>7531</v>
      </c>
      <c r="B7592" s="1832">
        <f>'Cap Outlay Deprec 26'!H3</f>
        <v>0</v>
      </c>
      <c r="D7592" s="2" t="str">
        <f t="shared" si="122"/>
        <v>Error?</v>
      </c>
      <c r="E7592" s="2" t="s">
        <v>19</v>
      </c>
    </row>
    <row r="7593" spans="1:5" x14ac:dyDescent="0.2">
      <c r="A7593">
        <f t="shared" si="123"/>
        <v>7532</v>
      </c>
      <c r="B7593" s="1832">
        <f>'Cap Outlay Deprec 26'!I3</f>
        <v>0</v>
      </c>
      <c r="D7593" s="2" t="str">
        <f t="shared" si="122"/>
        <v>Error?</v>
      </c>
      <c r="E7593" s="2" t="s">
        <v>19</v>
      </c>
    </row>
    <row r="7594" spans="1:5" x14ac:dyDescent="0.2">
      <c r="A7594">
        <f t="shared" si="123"/>
        <v>7533</v>
      </c>
      <c r="B7594" s="1832">
        <f>'Cap Outlay Deprec 26'!J3</f>
        <v>0</v>
      </c>
      <c r="D7594" s="2" t="str">
        <f t="shared" si="122"/>
        <v>Error?</v>
      </c>
      <c r="E7594" s="2" t="s">
        <v>19</v>
      </c>
    </row>
    <row r="7595" spans="1:5" x14ac:dyDescent="0.2">
      <c r="A7595">
        <f t="shared" si="123"/>
        <v>7534</v>
      </c>
      <c r="B7595" s="1832">
        <f>'Cap Outlay Deprec 26'!K3</f>
        <v>0</v>
      </c>
      <c r="D7595" s="2" t="str">
        <f t="shared" si="122"/>
        <v>Error?</v>
      </c>
      <c r="E7595" s="2" t="s">
        <v>19</v>
      </c>
    </row>
    <row r="7596" spans="1:5" x14ac:dyDescent="0.2">
      <c r="A7596">
        <f t="shared" si="123"/>
        <v>7535</v>
      </c>
      <c r="B7596" s="1832">
        <f>'Cap Outlay Deprec 26'!L3</f>
        <v>0</v>
      </c>
      <c r="D7596" s="2" t="str">
        <f t="shared" si="122"/>
        <v>Error?</v>
      </c>
      <c r="E7596" s="2" t="s">
        <v>19</v>
      </c>
    </row>
    <row r="7597" spans="1:5" x14ac:dyDescent="0.2">
      <c r="A7597">
        <f t="shared" si="123"/>
        <v>7536</v>
      </c>
      <c r="B7597" s="1832">
        <f>'Cap Outlay Deprec 26'!C6</f>
        <v>0</v>
      </c>
      <c r="D7597" s="2" t="str">
        <f t="shared" si="122"/>
        <v>Error?</v>
      </c>
      <c r="E7597" s="2" t="s">
        <v>19</v>
      </c>
    </row>
    <row r="7598" spans="1:5" x14ac:dyDescent="0.2">
      <c r="A7598">
        <f t="shared" si="123"/>
        <v>7537</v>
      </c>
      <c r="B7598" s="1832">
        <f>'Cap Outlay Deprec 26'!D6</f>
        <v>0</v>
      </c>
      <c r="D7598" s="2" t="str">
        <f t="shared" si="122"/>
        <v>Error?</v>
      </c>
      <c r="E7598" s="2" t="s">
        <v>19</v>
      </c>
    </row>
    <row r="7599" spans="1:5" x14ac:dyDescent="0.2">
      <c r="A7599">
        <f t="shared" si="123"/>
        <v>7538</v>
      </c>
      <c r="B7599" s="1832">
        <f>'Cap Outlay Deprec 26'!E6</f>
        <v>0</v>
      </c>
      <c r="D7599" s="2" t="str">
        <f t="shared" si="122"/>
        <v>Error?</v>
      </c>
      <c r="E7599" s="2" t="s">
        <v>19</v>
      </c>
    </row>
    <row r="7600" spans="1:5" x14ac:dyDescent="0.2">
      <c r="A7600">
        <f t="shared" si="123"/>
        <v>7539</v>
      </c>
      <c r="B7600" s="1832">
        <f>'Cap Outlay Deprec 26'!F6</f>
        <v>0</v>
      </c>
      <c r="D7600" s="2" t="str">
        <f t="shared" si="122"/>
        <v>Error?</v>
      </c>
      <c r="E7600" s="2" t="s">
        <v>19</v>
      </c>
    </row>
    <row r="7601" spans="1:5" x14ac:dyDescent="0.2">
      <c r="A7601">
        <f t="shared" si="123"/>
        <v>7540</v>
      </c>
      <c r="B7601" s="1832">
        <f>'Cap Outlay Deprec 26'!H6</f>
        <v>0</v>
      </c>
      <c r="D7601" s="2" t="str">
        <f t="shared" si="122"/>
        <v>Error?</v>
      </c>
      <c r="E7601" s="2" t="s">
        <v>19</v>
      </c>
    </row>
    <row r="7602" spans="1:5" x14ac:dyDescent="0.2">
      <c r="A7602">
        <f t="shared" si="123"/>
        <v>7541</v>
      </c>
      <c r="B7602" s="1832">
        <f>'Cap Outlay Deprec 26'!I6</f>
        <v>0</v>
      </c>
      <c r="D7602" s="2" t="str">
        <f t="shared" si="122"/>
        <v>Error?</v>
      </c>
      <c r="E7602" s="2" t="s">
        <v>19</v>
      </c>
    </row>
    <row r="7603" spans="1:5" x14ac:dyDescent="0.2">
      <c r="A7603">
        <f t="shared" si="123"/>
        <v>7542</v>
      </c>
      <c r="B7603" s="1832">
        <f>'Cap Outlay Deprec 26'!J6</f>
        <v>0</v>
      </c>
      <c r="D7603" s="2" t="str">
        <f t="shared" si="122"/>
        <v>Error?</v>
      </c>
      <c r="E7603" s="2" t="s">
        <v>19</v>
      </c>
    </row>
    <row r="7604" spans="1:5" x14ac:dyDescent="0.2">
      <c r="A7604">
        <f t="shared" si="123"/>
        <v>7543</v>
      </c>
      <c r="B7604" s="1832">
        <f>'Cap Outlay Deprec 26'!K6</f>
        <v>0</v>
      </c>
      <c r="D7604" s="2" t="str">
        <f t="shared" si="122"/>
        <v>Error?</v>
      </c>
      <c r="E7604" s="2" t="s">
        <v>19</v>
      </c>
    </row>
    <row r="7605" spans="1:5" x14ac:dyDescent="0.2">
      <c r="A7605">
        <f t="shared" si="123"/>
        <v>7544</v>
      </c>
      <c r="B7605" s="1832">
        <f>'Cap Outlay Deprec 26'!L6</f>
        <v>0</v>
      </c>
      <c r="D7605" s="2" t="str">
        <f t="shared" si="122"/>
        <v>Error?</v>
      </c>
      <c r="E7605" s="2" t="s">
        <v>19</v>
      </c>
    </row>
    <row r="7606" spans="1:5" x14ac:dyDescent="0.2">
      <c r="A7606">
        <f t="shared" si="123"/>
        <v>7545</v>
      </c>
      <c r="B7606" s="1832">
        <f>'Cap Outlay Deprec 26'!C9</f>
        <v>0</v>
      </c>
      <c r="D7606" s="2" t="str">
        <f t="shared" si="122"/>
        <v>Error?</v>
      </c>
      <c r="E7606" s="2" t="s">
        <v>19</v>
      </c>
    </row>
    <row r="7607" spans="1:5" x14ac:dyDescent="0.2">
      <c r="A7607">
        <f t="shared" si="123"/>
        <v>7546</v>
      </c>
      <c r="B7607" s="1832">
        <f>'Cap Outlay Deprec 26'!D9</f>
        <v>0</v>
      </c>
      <c r="D7607" s="2" t="str">
        <f t="shared" si="122"/>
        <v>Error?</v>
      </c>
      <c r="E7607" s="2" t="s">
        <v>19</v>
      </c>
    </row>
    <row r="7608" spans="1:5" x14ac:dyDescent="0.2">
      <c r="A7608">
        <f t="shared" si="123"/>
        <v>7547</v>
      </c>
      <c r="B7608" s="1832">
        <f>'Cap Outlay Deprec 26'!E9</f>
        <v>0</v>
      </c>
      <c r="D7608" s="2" t="str">
        <f t="shared" si="122"/>
        <v>Error?</v>
      </c>
      <c r="E7608" s="2" t="s">
        <v>19</v>
      </c>
    </row>
    <row r="7609" spans="1:5" x14ac:dyDescent="0.2">
      <c r="A7609">
        <f t="shared" si="123"/>
        <v>7548</v>
      </c>
      <c r="B7609" s="1832">
        <f>'Cap Outlay Deprec 26'!F9</f>
        <v>0</v>
      </c>
      <c r="D7609" s="2" t="str">
        <f t="shared" si="122"/>
        <v>Error?</v>
      </c>
      <c r="E7609" s="2" t="s">
        <v>19</v>
      </c>
    </row>
    <row r="7610" spans="1:5" x14ac:dyDescent="0.2">
      <c r="A7610">
        <f t="shared" si="123"/>
        <v>7549</v>
      </c>
      <c r="B7610" s="1832">
        <f>'Cap Outlay Deprec 26'!H9</f>
        <v>0</v>
      </c>
      <c r="D7610" s="2" t="str">
        <f t="shared" si="122"/>
        <v>Error?</v>
      </c>
      <c r="E7610" s="2" t="s">
        <v>19</v>
      </c>
    </row>
    <row r="7611" spans="1:5" x14ac:dyDescent="0.2">
      <c r="A7611">
        <f t="shared" si="123"/>
        <v>7550</v>
      </c>
      <c r="B7611" s="1832">
        <f>'Cap Outlay Deprec 26'!I9</f>
        <v>0</v>
      </c>
      <c r="D7611" s="2" t="str">
        <f t="shared" si="122"/>
        <v>Error?</v>
      </c>
      <c r="E7611" s="2" t="s">
        <v>19</v>
      </c>
    </row>
    <row r="7612" spans="1:5" x14ac:dyDescent="0.2">
      <c r="A7612">
        <f t="shared" si="123"/>
        <v>7551</v>
      </c>
      <c r="B7612" s="1832">
        <f>'Cap Outlay Deprec 26'!J9</f>
        <v>0</v>
      </c>
      <c r="D7612" s="2" t="str">
        <f t="shared" si="122"/>
        <v>Error?</v>
      </c>
      <c r="E7612" s="2" t="s">
        <v>19</v>
      </c>
    </row>
    <row r="7613" spans="1:5" x14ac:dyDescent="0.2">
      <c r="A7613">
        <f t="shared" si="123"/>
        <v>7552</v>
      </c>
      <c r="B7613" s="1832">
        <f>'Cap Outlay Deprec 26'!K9</f>
        <v>0</v>
      </c>
      <c r="D7613" s="2" t="str">
        <f t="shared" si="122"/>
        <v>Error?</v>
      </c>
      <c r="E7613" s="2" t="s">
        <v>19</v>
      </c>
    </row>
    <row r="7614" spans="1:5" x14ac:dyDescent="0.2">
      <c r="A7614">
        <f t="shared" si="123"/>
        <v>7553</v>
      </c>
      <c r="B7614" s="1832">
        <f>'Cap Outlay Deprec 26'!L9</f>
        <v>0</v>
      </c>
      <c r="D7614" s="2" t="str">
        <f t="shared" si="122"/>
        <v>Error?</v>
      </c>
      <c r="E7614" s="2" t="s">
        <v>19</v>
      </c>
    </row>
    <row r="7615" spans="1:5" x14ac:dyDescent="0.2">
      <c r="A7615">
        <f t="shared" si="123"/>
        <v>7554</v>
      </c>
      <c r="B7615" s="1832">
        <f>'Cap Outlay Deprec 26'!C14</f>
        <v>0</v>
      </c>
      <c r="D7615" s="2" t="str">
        <f t="shared" ref="D7615:D7678" si="124">IF(ISBLANK(B7615),"OK",IF(A7615-B7615=0,"OK","Error?"))</f>
        <v>Error?</v>
      </c>
      <c r="E7615" s="2" t="s">
        <v>19</v>
      </c>
    </row>
    <row r="7616" spans="1:5" x14ac:dyDescent="0.2">
      <c r="A7616">
        <f t="shared" si="123"/>
        <v>7555</v>
      </c>
      <c r="B7616" s="1832">
        <f>'Cap Outlay Deprec 26'!D14</f>
        <v>0</v>
      </c>
      <c r="D7616" s="2" t="str">
        <f t="shared" si="124"/>
        <v>Error?</v>
      </c>
      <c r="E7616" s="2" t="s">
        <v>19</v>
      </c>
    </row>
    <row r="7617" spans="1:5" x14ac:dyDescent="0.2">
      <c r="A7617">
        <f t="shared" si="123"/>
        <v>7556</v>
      </c>
      <c r="B7617" s="1832">
        <f>'Cap Outlay Deprec 26'!E14</f>
        <v>0</v>
      </c>
      <c r="D7617" s="2" t="str">
        <f t="shared" si="124"/>
        <v>Error?</v>
      </c>
      <c r="E7617" s="2" t="s">
        <v>19</v>
      </c>
    </row>
    <row r="7618" spans="1:5" x14ac:dyDescent="0.2">
      <c r="A7618">
        <f t="shared" si="123"/>
        <v>7557</v>
      </c>
      <c r="B7618" s="1832">
        <f>'Cap Outlay Deprec 26'!F14</f>
        <v>0</v>
      </c>
      <c r="D7618" s="2" t="str">
        <f t="shared" si="124"/>
        <v>Error?</v>
      </c>
      <c r="E7618" s="2" t="s">
        <v>19</v>
      </c>
    </row>
    <row r="7619" spans="1:5" x14ac:dyDescent="0.2">
      <c r="A7619">
        <f t="shared" si="123"/>
        <v>7558</v>
      </c>
      <c r="B7619" s="1832">
        <f>'Cap Outlay Deprec 26'!H14</f>
        <v>0</v>
      </c>
      <c r="D7619" s="2" t="str">
        <f t="shared" si="124"/>
        <v>Error?</v>
      </c>
      <c r="E7619" s="2" t="s">
        <v>19</v>
      </c>
    </row>
    <row r="7620" spans="1:5" x14ac:dyDescent="0.2">
      <c r="A7620">
        <f t="shared" si="123"/>
        <v>7559</v>
      </c>
      <c r="B7620" s="1832">
        <f>'Cap Outlay Deprec 26'!I14</f>
        <v>0</v>
      </c>
      <c r="D7620" s="2" t="str">
        <f t="shared" si="124"/>
        <v>Error?</v>
      </c>
      <c r="E7620" s="2" t="s">
        <v>19</v>
      </c>
    </row>
    <row r="7621" spans="1:5" x14ac:dyDescent="0.2">
      <c r="A7621">
        <f t="shared" si="123"/>
        <v>7560</v>
      </c>
      <c r="B7621" s="1832">
        <f>'Cap Outlay Deprec 26'!J14</f>
        <v>0</v>
      </c>
      <c r="D7621" s="2" t="str">
        <f t="shared" si="124"/>
        <v>Error?</v>
      </c>
      <c r="E7621" s="2" t="s">
        <v>19</v>
      </c>
    </row>
    <row r="7622" spans="1:5" x14ac:dyDescent="0.2">
      <c r="A7622">
        <f t="shared" si="123"/>
        <v>7561</v>
      </c>
      <c r="B7622" s="1832">
        <f>'Cap Outlay Deprec 26'!K14</f>
        <v>0</v>
      </c>
      <c r="D7622" s="2" t="str">
        <f t="shared" si="124"/>
        <v>Error?</v>
      </c>
      <c r="E7622" s="2" t="s">
        <v>19</v>
      </c>
    </row>
    <row r="7623" spans="1:5" x14ac:dyDescent="0.2">
      <c r="A7623">
        <f t="shared" si="123"/>
        <v>7562</v>
      </c>
      <c r="B7623" s="1832">
        <f>'Cap Outlay Deprec 26'!L14</f>
        <v>0</v>
      </c>
      <c r="D7623" s="2" t="str">
        <f t="shared" si="124"/>
        <v>Error?</v>
      </c>
      <c r="E7623" s="2" t="s">
        <v>19</v>
      </c>
    </row>
    <row r="7624" spans="1:5" x14ac:dyDescent="0.2">
      <c r="A7624">
        <f t="shared" si="123"/>
        <v>7563</v>
      </c>
      <c r="B7624" s="1832">
        <f>'Cap Outlay Deprec 26'!F17</f>
        <v>196021</v>
      </c>
      <c r="D7624" s="2" t="str">
        <f t="shared" si="124"/>
        <v>Error?</v>
      </c>
      <c r="E7624" s="2" t="s">
        <v>19</v>
      </c>
    </row>
    <row r="7625" spans="1:5" x14ac:dyDescent="0.2">
      <c r="A7625">
        <f t="shared" si="123"/>
        <v>7564</v>
      </c>
      <c r="B7625" s="1832">
        <f>'Cap Outlay Deprec 26'!I17</f>
        <v>19602.099999999999</v>
      </c>
      <c r="D7625" s="2" t="str">
        <f t="shared" si="124"/>
        <v>Error?</v>
      </c>
      <c r="E7625" s="2" t="s">
        <v>19</v>
      </c>
    </row>
    <row r="7626" spans="1:5" x14ac:dyDescent="0.2">
      <c r="A7626" s="126">
        <f t="shared" si="123"/>
        <v>7565</v>
      </c>
      <c r="B7626" s="1832"/>
      <c r="D7626" s="2" t="str">
        <f t="shared" si="124"/>
        <v>OK</v>
      </c>
      <c r="E7626" s="4" t="s">
        <v>1323</v>
      </c>
    </row>
    <row r="7627" spans="1:5" x14ac:dyDescent="0.2">
      <c r="A7627" s="126">
        <f t="shared" si="123"/>
        <v>7566</v>
      </c>
      <c r="B7627" s="1832"/>
      <c r="D7627" s="2" t="str">
        <f t="shared" si="124"/>
        <v>OK</v>
      </c>
      <c r="E7627" s="4" t="s">
        <v>1323</v>
      </c>
    </row>
    <row r="7628" spans="1:5" x14ac:dyDescent="0.2">
      <c r="A7628">
        <f t="shared" si="123"/>
        <v>7567</v>
      </c>
      <c r="B7628" s="1832"/>
      <c r="D7628" s="2" t="str">
        <f t="shared" si="124"/>
        <v>OK</v>
      </c>
      <c r="E7628" s="2" t="s">
        <v>19</v>
      </c>
    </row>
    <row r="7629" spans="1:5" x14ac:dyDescent="0.2">
      <c r="A7629" s="126">
        <f t="shared" si="123"/>
        <v>7568</v>
      </c>
      <c r="B7629" s="1832"/>
      <c r="D7629" s="2" t="str">
        <f t="shared" si="124"/>
        <v>OK</v>
      </c>
      <c r="E7629" s="4" t="s">
        <v>1323</v>
      </c>
    </row>
    <row r="7630" spans="1:5" x14ac:dyDescent="0.2">
      <c r="A7630" s="126">
        <f t="shared" ref="A7630:A7650" si="125">A7629+1</f>
        <v>7569</v>
      </c>
      <c r="B7630" s="1832"/>
      <c r="D7630" s="2" t="str">
        <f t="shared" si="124"/>
        <v>OK</v>
      </c>
      <c r="E7630" s="4" t="s">
        <v>1323</v>
      </c>
    </row>
    <row r="7631" spans="1:5" x14ac:dyDescent="0.2">
      <c r="A7631">
        <f t="shared" si="125"/>
        <v>7570</v>
      </c>
      <c r="B7631" s="1832">
        <f>'Cap Outlay Deprec 26'!I18</f>
        <v>340525.1</v>
      </c>
      <c r="D7631" s="2" t="str">
        <f t="shared" si="124"/>
        <v>Error?</v>
      </c>
      <c r="E7631" s="2" t="s">
        <v>19</v>
      </c>
    </row>
    <row r="7632" spans="1:5" x14ac:dyDescent="0.2">
      <c r="A7632" s="126">
        <f t="shared" si="125"/>
        <v>7571</v>
      </c>
      <c r="B7632" s="1832"/>
      <c r="D7632" s="2" t="str">
        <f t="shared" si="124"/>
        <v>OK</v>
      </c>
      <c r="E7632" s="2" t="s">
        <v>19</v>
      </c>
    </row>
    <row r="7633" spans="1:6" x14ac:dyDescent="0.2">
      <c r="A7633" s="126">
        <f t="shared" si="125"/>
        <v>7572</v>
      </c>
      <c r="B7633" s="1832"/>
      <c r="D7633" s="2" t="str">
        <f t="shared" si="124"/>
        <v>OK</v>
      </c>
      <c r="E7633" s="4" t="s">
        <v>1323</v>
      </c>
    </row>
    <row r="7634" spans="1:6" x14ac:dyDescent="0.2">
      <c r="A7634" s="126">
        <f t="shared" si="125"/>
        <v>7573</v>
      </c>
      <c r="B7634" s="1832"/>
      <c r="D7634" s="2" t="str">
        <f t="shared" si="124"/>
        <v>OK</v>
      </c>
      <c r="E7634" s="4" t="s">
        <v>1323</v>
      </c>
    </row>
    <row r="7635" spans="1:6" x14ac:dyDescent="0.2">
      <c r="A7635" s="126">
        <f t="shared" si="125"/>
        <v>7574</v>
      </c>
      <c r="B7635" s="1833"/>
      <c r="D7635" s="2" t="str">
        <f t="shared" si="124"/>
        <v>OK</v>
      </c>
      <c r="E7635" s="4" t="s">
        <v>1995</v>
      </c>
    </row>
    <row r="7636" spans="1:6" x14ac:dyDescent="0.2">
      <c r="A7636">
        <f t="shared" si="125"/>
        <v>7575</v>
      </c>
      <c r="B7636" s="1832">
        <f>'Revenues 9-14'!G106</f>
        <v>0</v>
      </c>
      <c r="D7636" s="2" t="str">
        <f t="shared" si="124"/>
        <v>Error?</v>
      </c>
      <c r="E7636" s="2" t="s">
        <v>80</v>
      </c>
    </row>
    <row r="7637" spans="1:6" x14ac:dyDescent="0.2">
      <c r="A7637">
        <f t="shared" si="125"/>
        <v>7576</v>
      </c>
      <c r="B7637" s="1832">
        <f>'Revenues 9-14'!H106</f>
        <v>0</v>
      </c>
      <c r="D7637" s="2" t="str">
        <f t="shared" si="124"/>
        <v>Error?</v>
      </c>
      <c r="E7637" s="2" t="s">
        <v>80</v>
      </c>
    </row>
    <row r="7638" spans="1:6" x14ac:dyDescent="0.2">
      <c r="A7638">
        <f t="shared" si="125"/>
        <v>7577</v>
      </c>
      <c r="B7638" s="1832">
        <f>'Revenues 9-14'!J106</f>
        <v>0</v>
      </c>
      <c r="D7638" s="2" t="str">
        <f t="shared" si="124"/>
        <v>Error?</v>
      </c>
      <c r="E7638" s="2" t="s">
        <v>80</v>
      </c>
    </row>
    <row r="7639" spans="1:6" x14ac:dyDescent="0.2">
      <c r="A7639">
        <f t="shared" si="125"/>
        <v>7578</v>
      </c>
      <c r="B7639" s="1832">
        <f>'Revenues 9-14'!K106</f>
        <v>0</v>
      </c>
      <c r="D7639" s="2" t="str">
        <f t="shared" si="124"/>
        <v>Error?</v>
      </c>
      <c r="E7639" s="2" t="s">
        <v>80</v>
      </c>
      <c r="F7639" s="2"/>
    </row>
    <row r="7640" spans="1:6" x14ac:dyDescent="0.2">
      <c r="A7640" s="126">
        <f t="shared" si="125"/>
        <v>7579</v>
      </c>
      <c r="B7640" s="1833"/>
      <c r="D7640" s="2" t="str">
        <f t="shared" si="124"/>
        <v>OK</v>
      </c>
      <c r="E7640" s="4" t="s">
        <v>1995</v>
      </c>
    </row>
    <row r="7641" spans="1:6" x14ac:dyDescent="0.2">
      <c r="A7641" s="126">
        <f t="shared" si="125"/>
        <v>7580</v>
      </c>
      <c r="B7641" s="1833"/>
      <c r="D7641" s="2" t="str">
        <f t="shared" si="124"/>
        <v>OK</v>
      </c>
      <c r="E7641" s="4" t="s">
        <v>1995</v>
      </c>
    </row>
    <row r="7642" spans="1:6" x14ac:dyDescent="0.2">
      <c r="A7642" s="126">
        <f t="shared" si="125"/>
        <v>7581</v>
      </c>
      <c r="B7642" s="1833"/>
      <c r="D7642" s="2" t="str">
        <f t="shared" si="124"/>
        <v>OK</v>
      </c>
      <c r="E7642" s="4" t="s">
        <v>1995</v>
      </c>
    </row>
    <row r="7643" spans="1:6" x14ac:dyDescent="0.2">
      <c r="A7643" s="126">
        <f t="shared" si="125"/>
        <v>7582</v>
      </c>
      <c r="B7643" s="1833"/>
      <c r="D7643" s="2" t="str">
        <f t="shared" si="124"/>
        <v>OK</v>
      </c>
      <c r="E7643" s="4" t="s">
        <v>1995</v>
      </c>
    </row>
    <row r="7644" spans="1:6" x14ac:dyDescent="0.2">
      <c r="A7644" s="126">
        <f t="shared" si="125"/>
        <v>7583</v>
      </c>
      <c r="B7644" s="1833"/>
      <c r="D7644" s="2" t="str">
        <f t="shared" si="124"/>
        <v>OK</v>
      </c>
      <c r="E7644" s="4" t="s">
        <v>1995</v>
      </c>
    </row>
    <row r="7645" spans="1:6" x14ac:dyDescent="0.2">
      <c r="A7645" s="126">
        <f t="shared" si="125"/>
        <v>7584</v>
      </c>
      <c r="B7645" s="1833"/>
      <c r="D7645" s="2" t="str">
        <f t="shared" si="124"/>
        <v>OK</v>
      </c>
      <c r="E7645" s="4" t="s">
        <v>1995</v>
      </c>
    </row>
    <row r="7646" spans="1:6" x14ac:dyDescent="0.2">
      <c r="A7646" s="126">
        <f t="shared" si="125"/>
        <v>7585</v>
      </c>
      <c r="B7646" s="1833"/>
      <c r="D7646" s="2" t="str">
        <f t="shared" si="124"/>
        <v>OK</v>
      </c>
      <c r="E7646" s="4" t="s">
        <v>1995</v>
      </c>
    </row>
    <row r="7647" spans="1:6" x14ac:dyDescent="0.2">
      <c r="A7647" s="126">
        <f t="shared" si="125"/>
        <v>7586</v>
      </c>
      <c r="B7647" s="1833"/>
      <c r="D7647" s="2" t="str">
        <f t="shared" si="124"/>
        <v>OK</v>
      </c>
      <c r="E7647" s="4" t="s">
        <v>1995</v>
      </c>
    </row>
    <row r="7648" spans="1:6" x14ac:dyDescent="0.2">
      <c r="A7648" s="126">
        <f t="shared" si="125"/>
        <v>7587</v>
      </c>
      <c r="B7648" s="1833"/>
      <c r="D7648" s="2" t="str">
        <f t="shared" si="124"/>
        <v>OK</v>
      </c>
      <c r="E7648" s="4" t="s">
        <v>1995</v>
      </c>
    </row>
    <row r="7649" spans="1:5" x14ac:dyDescent="0.2">
      <c r="A7649" s="126">
        <f t="shared" si="125"/>
        <v>7588</v>
      </c>
      <c r="B7649" s="1833"/>
      <c r="D7649" s="2" t="str">
        <f t="shared" si="124"/>
        <v>OK</v>
      </c>
      <c r="E7649" s="4" t="s">
        <v>1995</v>
      </c>
    </row>
    <row r="7650" spans="1:5" x14ac:dyDescent="0.2">
      <c r="A7650" s="126">
        <f t="shared" si="125"/>
        <v>7589</v>
      </c>
      <c r="B7650" s="1833"/>
      <c r="D7650" s="2" t="str">
        <f t="shared" si="124"/>
        <v>OK</v>
      </c>
      <c r="E7650" s="4" t="s">
        <v>1995</v>
      </c>
    </row>
    <row r="7651" spans="1:5" x14ac:dyDescent="0.2">
      <c r="A7651">
        <v>7590</v>
      </c>
      <c r="B7651" s="1832">
        <f>'Acct Summary 7-8'!C55</f>
        <v>0</v>
      </c>
      <c r="D7651" s="2" t="str">
        <f t="shared" si="124"/>
        <v>Error?</v>
      </c>
      <c r="E7651" s="2" t="s">
        <v>822</v>
      </c>
    </row>
    <row r="7652" spans="1:5" x14ac:dyDescent="0.2">
      <c r="A7652">
        <v>7591</v>
      </c>
      <c r="B7652" s="1832">
        <f>'Acct Summary 7-8'!D55</f>
        <v>0</v>
      </c>
      <c r="D7652" s="2" t="str">
        <f t="shared" si="124"/>
        <v>Error?</v>
      </c>
      <c r="E7652" s="2" t="s">
        <v>822</v>
      </c>
    </row>
    <row r="7653" spans="1:5" x14ac:dyDescent="0.2">
      <c r="A7653">
        <v>7592</v>
      </c>
      <c r="B7653" s="1832">
        <f>'Acct Summary 7-8'!H55</f>
        <v>0</v>
      </c>
      <c r="D7653" s="2" t="str">
        <f t="shared" si="124"/>
        <v>Error?</v>
      </c>
      <c r="E7653" s="2" t="s">
        <v>822</v>
      </c>
    </row>
    <row r="7654" spans="1:5" x14ac:dyDescent="0.2">
      <c r="A7654">
        <v>7593</v>
      </c>
      <c r="B7654" s="1832">
        <f>'Acct Summary 7-8'!C56</f>
        <v>0</v>
      </c>
      <c r="D7654" s="2" t="str">
        <f t="shared" si="124"/>
        <v>Error?</v>
      </c>
      <c r="E7654" s="2" t="s">
        <v>822</v>
      </c>
    </row>
    <row r="7655" spans="1:5" x14ac:dyDescent="0.2">
      <c r="A7655">
        <v>7594</v>
      </c>
      <c r="B7655" s="1832">
        <f>'Acct Summary 7-8'!D56</f>
        <v>0</v>
      </c>
      <c r="D7655" s="2" t="str">
        <f t="shared" si="124"/>
        <v>Error?</v>
      </c>
      <c r="E7655" s="2" t="s">
        <v>822</v>
      </c>
    </row>
    <row r="7656" spans="1:5" x14ac:dyDescent="0.2">
      <c r="A7656">
        <v>7595</v>
      </c>
      <c r="B7656" s="1832">
        <f>'Acct Summary 7-8'!H56</f>
        <v>0</v>
      </c>
      <c r="D7656" s="2" t="str">
        <f t="shared" si="124"/>
        <v>Error?</v>
      </c>
      <c r="E7656" s="2" t="s">
        <v>822</v>
      </c>
    </row>
    <row r="7657" spans="1:5" x14ac:dyDescent="0.2">
      <c r="A7657">
        <v>7596</v>
      </c>
      <c r="B7657" s="1832">
        <f>'Acct Summary 7-8'!C57</f>
        <v>0</v>
      </c>
      <c r="D7657" s="2" t="str">
        <f t="shared" si="124"/>
        <v>Error?</v>
      </c>
      <c r="E7657" s="2" t="s">
        <v>822</v>
      </c>
    </row>
    <row r="7658" spans="1:5" x14ac:dyDescent="0.2">
      <c r="A7658">
        <v>7597</v>
      </c>
      <c r="B7658" s="1832">
        <f>'Acct Summary 7-8'!D57</f>
        <v>0</v>
      </c>
      <c r="D7658" s="2" t="str">
        <f t="shared" si="124"/>
        <v>Error?</v>
      </c>
      <c r="E7658" s="2" t="s">
        <v>822</v>
      </c>
    </row>
    <row r="7659" spans="1:5" x14ac:dyDescent="0.2">
      <c r="A7659">
        <v>7598</v>
      </c>
      <c r="B7659" s="1832">
        <f>'Acct Summary 7-8'!H57</f>
        <v>0</v>
      </c>
      <c r="D7659" s="2" t="str">
        <f t="shared" si="124"/>
        <v>Error?</v>
      </c>
      <c r="E7659" s="2" t="s">
        <v>822</v>
      </c>
    </row>
    <row r="7660" spans="1:5" x14ac:dyDescent="0.2">
      <c r="A7660">
        <v>7599</v>
      </c>
      <c r="B7660" s="1832">
        <f>'Acct Summary 7-8'!C59</f>
        <v>0</v>
      </c>
      <c r="D7660" s="2" t="str">
        <f t="shared" si="124"/>
        <v>Error?</v>
      </c>
      <c r="E7660" s="2" t="s">
        <v>822</v>
      </c>
    </row>
    <row r="7661" spans="1:5" x14ac:dyDescent="0.2">
      <c r="A7661">
        <v>7600</v>
      </c>
      <c r="B7661" s="1832">
        <f>'Acct Summary 7-8'!D59</f>
        <v>0</v>
      </c>
      <c r="D7661" s="2" t="str">
        <f t="shared" si="124"/>
        <v>Error?</v>
      </c>
      <c r="E7661" s="2" t="s">
        <v>822</v>
      </c>
    </row>
    <row r="7662" spans="1:5" x14ac:dyDescent="0.2">
      <c r="A7662">
        <v>7601</v>
      </c>
      <c r="B7662" s="1832">
        <f>'Acct Summary 7-8'!H59</f>
        <v>0</v>
      </c>
      <c r="D7662" s="2" t="str">
        <f t="shared" si="124"/>
        <v>Error?</v>
      </c>
      <c r="E7662" s="2" t="s">
        <v>822</v>
      </c>
    </row>
    <row r="7663" spans="1:5" x14ac:dyDescent="0.2">
      <c r="A7663">
        <v>7602</v>
      </c>
      <c r="B7663" s="1832">
        <f>'Acct Summary 7-8'!C60</f>
        <v>0</v>
      </c>
      <c r="D7663" s="2" t="str">
        <f t="shared" si="124"/>
        <v>Error?</v>
      </c>
      <c r="E7663" s="2" t="s">
        <v>822</v>
      </c>
    </row>
    <row r="7664" spans="1:5" x14ac:dyDescent="0.2">
      <c r="A7664">
        <v>7603</v>
      </c>
      <c r="B7664" s="1832">
        <f>'Acct Summary 7-8'!D60</f>
        <v>0</v>
      </c>
      <c r="D7664" s="2" t="str">
        <f t="shared" si="124"/>
        <v>Error?</v>
      </c>
      <c r="E7664" s="2" t="s">
        <v>822</v>
      </c>
    </row>
    <row r="7665" spans="1:5" x14ac:dyDescent="0.2">
      <c r="A7665">
        <v>7604</v>
      </c>
      <c r="B7665" s="1832">
        <f>'Acct Summary 7-8'!H60</f>
        <v>0</v>
      </c>
      <c r="D7665" s="2" t="str">
        <f t="shared" si="124"/>
        <v>Error?</v>
      </c>
      <c r="E7665" s="2" t="s">
        <v>822</v>
      </c>
    </row>
    <row r="7666" spans="1:5" x14ac:dyDescent="0.2">
      <c r="A7666">
        <v>7605</v>
      </c>
      <c r="B7666" s="1832">
        <f>'Acct Summary 7-8'!C61</f>
        <v>0</v>
      </c>
      <c r="D7666" s="2" t="str">
        <f t="shared" si="124"/>
        <v>Error?</v>
      </c>
      <c r="E7666" s="2" t="s">
        <v>822</v>
      </c>
    </row>
    <row r="7667" spans="1:5" x14ac:dyDescent="0.2">
      <c r="A7667">
        <v>7606</v>
      </c>
      <c r="B7667" s="1832">
        <f>'Acct Summary 7-8'!D61</f>
        <v>0</v>
      </c>
      <c r="D7667" s="2" t="str">
        <f t="shared" si="124"/>
        <v>Error?</v>
      </c>
      <c r="E7667" s="2" t="s">
        <v>822</v>
      </c>
    </row>
    <row r="7668" spans="1:5" x14ac:dyDescent="0.2">
      <c r="A7668">
        <v>7607</v>
      </c>
      <c r="B7668" s="1832">
        <f>'Acct Summary 7-8'!H61</f>
        <v>0</v>
      </c>
      <c r="D7668" s="2" t="str">
        <f t="shared" si="124"/>
        <v>Error?</v>
      </c>
      <c r="E7668" s="2" t="s">
        <v>822</v>
      </c>
    </row>
    <row r="7669" spans="1:5" x14ac:dyDescent="0.2">
      <c r="A7669">
        <v>7608</v>
      </c>
      <c r="B7669" s="1832">
        <f>'Acct Summary 7-8'!C63</f>
        <v>0</v>
      </c>
      <c r="D7669" s="2" t="str">
        <f t="shared" si="124"/>
        <v>Error?</v>
      </c>
      <c r="E7669" s="2" t="s">
        <v>822</v>
      </c>
    </row>
    <row r="7670" spans="1:5" x14ac:dyDescent="0.2">
      <c r="A7670">
        <v>7609</v>
      </c>
      <c r="B7670" s="1832">
        <f>'Acct Summary 7-8'!D63</f>
        <v>0</v>
      </c>
      <c r="D7670" s="2" t="str">
        <f t="shared" si="124"/>
        <v>Error?</v>
      </c>
      <c r="E7670" s="2" t="s">
        <v>822</v>
      </c>
    </row>
    <row r="7671" spans="1:5" x14ac:dyDescent="0.2">
      <c r="A7671">
        <v>7610</v>
      </c>
      <c r="B7671" s="1832">
        <f>'Acct Summary 7-8'!C64</f>
        <v>0</v>
      </c>
      <c r="D7671" s="2" t="str">
        <f t="shared" si="124"/>
        <v>Error?</v>
      </c>
      <c r="E7671" s="2" t="s">
        <v>822</v>
      </c>
    </row>
    <row r="7672" spans="1:5" x14ac:dyDescent="0.2">
      <c r="A7672">
        <v>7611</v>
      </c>
      <c r="B7672" s="1832">
        <f>'Acct Summary 7-8'!D64</f>
        <v>0</v>
      </c>
      <c r="D7672" s="2" t="str">
        <f t="shared" si="124"/>
        <v>Error?</v>
      </c>
      <c r="E7672" s="2" t="s">
        <v>822</v>
      </c>
    </row>
    <row r="7673" spans="1:5" x14ac:dyDescent="0.2">
      <c r="A7673">
        <v>7612</v>
      </c>
      <c r="B7673" s="1832">
        <f>'Acct Summary 7-8'!C65</f>
        <v>0</v>
      </c>
      <c r="D7673" s="2" t="str">
        <f t="shared" si="124"/>
        <v>Error?</v>
      </c>
      <c r="E7673" s="2" t="s">
        <v>822</v>
      </c>
    </row>
    <row r="7674" spans="1:5" x14ac:dyDescent="0.2">
      <c r="A7674">
        <v>7613</v>
      </c>
      <c r="B7674" s="1832">
        <f>'Acct Summary 7-8'!D65</f>
        <v>0</v>
      </c>
      <c r="D7674" s="2" t="str">
        <f t="shared" si="124"/>
        <v>Error?</v>
      </c>
      <c r="E7674" s="2" t="s">
        <v>822</v>
      </c>
    </row>
    <row r="7675" spans="1:5" x14ac:dyDescent="0.2">
      <c r="A7675">
        <v>7614</v>
      </c>
      <c r="B7675" s="1832">
        <f>'Acct Summary 7-8'!C67</f>
        <v>0</v>
      </c>
      <c r="D7675" s="2" t="str">
        <f t="shared" si="124"/>
        <v>Error?</v>
      </c>
      <c r="E7675" s="2" t="s">
        <v>822</v>
      </c>
    </row>
    <row r="7676" spans="1:5" x14ac:dyDescent="0.2">
      <c r="A7676">
        <v>7615</v>
      </c>
      <c r="B7676" s="1832">
        <f>'Acct Summary 7-8'!D67</f>
        <v>0</v>
      </c>
      <c r="D7676" s="2" t="str">
        <f t="shared" si="124"/>
        <v>Error?</v>
      </c>
      <c r="E7676" s="2" t="s">
        <v>822</v>
      </c>
    </row>
    <row r="7677" spans="1:5" x14ac:dyDescent="0.2">
      <c r="A7677">
        <v>7616</v>
      </c>
      <c r="B7677" s="1832">
        <f>'Acct Summary 7-8'!C68</f>
        <v>0</v>
      </c>
      <c r="D7677" s="2" t="str">
        <f t="shared" si="124"/>
        <v>Error?</v>
      </c>
      <c r="E7677" s="2" t="s">
        <v>822</v>
      </c>
    </row>
    <row r="7678" spans="1:5" x14ac:dyDescent="0.2">
      <c r="A7678">
        <v>7617</v>
      </c>
      <c r="B7678" s="1832">
        <f>'Acct Summary 7-8'!D68</f>
        <v>0</v>
      </c>
      <c r="D7678" s="2" t="str">
        <f t="shared" si="124"/>
        <v>Error?</v>
      </c>
      <c r="E7678" s="2" t="s">
        <v>822</v>
      </c>
    </row>
    <row r="7679" spans="1:5" x14ac:dyDescent="0.2">
      <c r="A7679">
        <v>7618</v>
      </c>
      <c r="B7679" s="1832">
        <f>'Acct Summary 7-8'!C69</f>
        <v>0</v>
      </c>
      <c r="D7679" s="2" t="str">
        <f t="shared" ref="D7679:D7742" si="126">IF(ISBLANK(B7679),"OK",IF(A7679-B7679=0,"OK","Error?"))</f>
        <v>Error?</v>
      </c>
      <c r="E7679" s="2" t="s">
        <v>822</v>
      </c>
    </row>
    <row r="7680" spans="1:5" x14ac:dyDescent="0.2">
      <c r="A7680">
        <v>7619</v>
      </c>
      <c r="B7680" s="1832">
        <f>'Acct Summary 7-8'!D69</f>
        <v>0</v>
      </c>
      <c r="D7680" s="2" t="str">
        <f t="shared" si="126"/>
        <v>Error?</v>
      </c>
      <c r="E7680" s="2" t="s">
        <v>822</v>
      </c>
    </row>
    <row r="7681" spans="1:5" x14ac:dyDescent="0.2">
      <c r="A7681">
        <v>7620</v>
      </c>
      <c r="B7681" s="1832">
        <f>'Acct Summary 7-8'!C71</f>
        <v>0</v>
      </c>
      <c r="D7681" s="2" t="str">
        <f t="shared" si="126"/>
        <v>Error?</v>
      </c>
      <c r="E7681" s="2" t="s">
        <v>822</v>
      </c>
    </row>
    <row r="7682" spans="1:5" x14ac:dyDescent="0.2">
      <c r="A7682">
        <v>7621</v>
      </c>
      <c r="B7682" s="1832">
        <f>'Acct Summary 7-8'!D71</f>
        <v>0</v>
      </c>
      <c r="D7682" s="2" t="str">
        <f t="shared" si="126"/>
        <v>Error?</v>
      </c>
      <c r="E7682" s="2" t="s">
        <v>822</v>
      </c>
    </row>
    <row r="7683" spans="1:5" x14ac:dyDescent="0.2">
      <c r="A7683">
        <v>7622</v>
      </c>
      <c r="B7683" s="1832">
        <f>'Acct Summary 7-8'!C72</f>
        <v>0</v>
      </c>
      <c r="D7683" s="2" t="str">
        <f t="shared" si="126"/>
        <v>Error?</v>
      </c>
      <c r="E7683" s="2" t="s">
        <v>822</v>
      </c>
    </row>
    <row r="7684" spans="1:5" x14ac:dyDescent="0.2">
      <c r="A7684">
        <v>7623</v>
      </c>
      <c r="B7684" s="1832">
        <f>'Acct Summary 7-8'!D72</f>
        <v>0</v>
      </c>
      <c r="D7684" s="2" t="str">
        <f t="shared" si="126"/>
        <v>Error?</v>
      </c>
      <c r="E7684" s="2" t="s">
        <v>822</v>
      </c>
    </row>
    <row r="7685" spans="1:5" x14ac:dyDescent="0.2">
      <c r="A7685">
        <v>7624</v>
      </c>
      <c r="B7685" s="1832">
        <f>'Acct Summary 7-8'!C73</f>
        <v>0</v>
      </c>
      <c r="D7685" s="2" t="str">
        <f t="shared" si="126"/>
        <v>Error?</v>
      </c>
      <c r="E7685" s="2" t="s">
        <v>822</v>
      </c>
    </row>
    <row r="7686" spans="1:5" x14ac:dyDescent="0.2">
      <c r="A7686">
        <v>7625</v>
      </c>
      <c r="B7686" s="1832">
        <f>'Acct Summary 7-8'!D73</f>
        <v>0</v>
      </c>
      <c r="D7686" s="2" t="str">
        <f t="shared" si="126"/>
        <v>Error?</v>
      </c>
      <c r="E7686" s="2" t="s">
        <v>822</v>
      </c>
    </row>
    <row r="7687" spans="1:5" x14ac:dyDescent="0.2">
      <c r="A7687">
        <v>7626</v>
      </c>
      <c r="B7687" s="1832">
        <f>'Revenues 9-14'!C196</f>
        <v>0</v>
      </c>
      <c r="D7687" s="2" t="str">
        <f t="shared" si="126"/>
        <v>Error?</v>
      </c>
      <c r="E7687" s="2" t="s">
        <v>822</v>
      </c>
    </row>
    <row r="7688" spans="1:5" x14ac:dyDescent="0.2">
      <c r="A7688">
        <v>7627</v>
      </c>
      <c r="B7688" s="1832">
        <f>'Expenditures 15-22'!C328</f>
        <v>0</v>
      </c>
      <c r="D7688" s="2" t="str">
        <f t="shared" si="126"/>
        <v>Error?</v>
      </c>
      <c r="E7688" s="2" t="s">
        <v>822</v>
      </c>
    </row>
    <row r="7689" spans="1:5" x14ac:dyDescent="0.2">
      <c r="A7689">
        <v>7628</v>
      </c>
      <c r="B7689" s="1832">
        <f>'Expenditures 15-22'!D328</f>
        <v>0</v>
      </c>
      <c r="D7689" s="2" t="str">
        <f t="shared" si="126"/>
        <v>Error?</v>
      </c>
      <c r="E7689" s="2" t="s">
        <v>822</v>
      </c>
    </row>
    <row r="7690" spans="1:5" x14ac:dyDescent="0.2">
      <c r="A7690">
        <v>7629</v>
      </c>
      <c r="B7690" s="1832">
        <f>'Expenditures 15-22'!E328</f>
        <v>0</v>
      </c>
      <c r="D7690" s="2" t="str">
        <f t="shared" si="126"/>
        <v>Error?</v>
      </c>
      <c r="E7690" s="2" t="s">
        <v>822</v>
      </c>
    </row>
    <row r="7691" spans="1:5" x14ac:dyDescent="0.2">
      <c r="A7691">
        <v>7630</v>
      </c>
      <c r="B7691" s="1832">
        <f>'Expenditures 15-22'!F328</f>
        <v>0</v>
      </c>
      <c r="D7691" s="2" t="str">
        <f t="shared" si="126"/>
        <v>Error?</v>
      </c>
      <c r="E7691" s="2" t="s">
        <v>822</v>
      </c>
    </row>
    <row r="7692" spans="1:5" x14ac:dyDescent="0.2">
      <c r="A7692">
        <v>7631</v>
      </c>
      <c r="B7692" s="1832">
        <f>'Expenditures 15-22'!G328</f>
        <v>0</v>
      </c>
      <c r="D7692" s="2" t="str">
        <f t="shared" si="126"/>
        <v>Error?</v>
      </c>
      <c r="E7692" s="2" t="s">
        <v>822</v>
      </c>
    </row>
    <row r="7693" spans="1:5" x14ac:dyDescent="0.2">
      <c r="A7693">
        <v>7632</v>
      </c>
      <c r="B7693" s="1832">
        <f>'Expenditures 15-22'!H328</f>
        <v>0</v>
      </c>
      <c r="D7693" s="2" t="str">
        <f t="shared" si="126"/>
        <v>Error?</v>
      </c>
      <c r="E7693" s="2" t="s">
        <v>822</v>
      </c>
    </row>
    <row r="7694" spans="1:5" x14ac:dyDescent="0.2">
      <c r="A7694">
        <v>7633</v>
      </c>
      <c r="B7694" s="1832">
        <f>'Expenditures 15-22'!I328</f>
        <v>0</v>
      </c>
      <c r="D7694" s="2" t="str">
        <f t="shared" si="126"/>
        <v>Error?</v>
      </c>
      <c r="E7694" s="2" t="s">
        <v>822</v>
      </c>
    </row>
    <row r="7695" spans="1:5" x14ac:dyDescent="0.2">
      <c r="A7695">
        <v>7634</v>
      </c>
      <c r="B7695" s="1832">
        <f>'Expenditures 15-22'!J328</f>
        <v>0</v>
      </c>
      <c r="D7695" s="2" t="str">
        <f t="shared" si="126"/>
        <v>Error?</v>
      </c>
      <c r="E7695" s="2" t="s">
        <v>822</v>
      </c>
    </row>
    <row r="7696" spans="1:5" x14ac:dyDescent="0.2">
      <c r="A7696">
        <v>7635</v>
      </c>
      <c r="B7696" s="1832">
        <f>'Expenditures 15-22'!K328</f>
        <v>0</v>
      </c>
      <c r="D7696" s="2" t="str">
        <f t="shared" si="126"/>
        <v>Error?</v>
      </c>
      <c r="E7696" s="2" t="s">
        <v>822</v>
      </c>
    </row>
    <row r="7697" spans="1:5" x14ac:dyDescent="0.2">
      <c r="A7697">
        <v>7636</v>
      </c>
      <c r="B7697" s="1832">
        <f>'Expenditures 15-22'!C329</f>
        <v>0</v>
      </c>
      <c r="D7697" s="2" t="str">
        <f t="shared" si="126"/>
        <v>Error?</v>
      </c>
      <c r="E7697" s="2" t="s">
        <v>822</v>
      </c>
    </row>
    <row r="7698" spans="1:5" x14ac:dyDescent="0.2">
      <c r="A7698">
        <v>7637</v>
      </c>
      <c r="B7698" s="1832">
        <f>'Expenditures 15-22'!D329</f>
        <v>0</v>
      </c>
      <c r="D7698" s="2" t="str">
        <f t="shared" si="126"/>
        <v>Error?</v>
      </c>
      <c r="E7698" s="2" t="s">
        <v>822</v>
      </c>
    </row>
    <row r="7699" spans="1:5" x14ac:dyDescent="0.2">
      <c r="A7699">
        <v>7638</v>
      </c>
      <c r="B7699" s="1832">
        <f>'Expenditures 15-22'!E329</f>
        <v>0</v>
      </c>
      <c r="D7699" s="2" t="str">
        <f t="shared" si="126"/>
        <v>Error?</v>
      </c>
      <c r="E7699" s="2" t="s">
        <v>822</v>
      </c>
    </row>
    <row r="7700" spans="1:5" x14ac:dyDescent="0.2">
      <c r="A7700">
        <v>7639</v>
      </c>
      <c r="B7700" s="1832">
        <f>'Expenditures 15-22'!F329</f>
        <v>0</v>
      </c>
      <c r="D7700" s="2" t="str">
        <f t="shared" si="126"/>
        <v>Error?</v>
      </c>
      <c r="E7700" s="2" t="s">
        <v>822</v>
      </c>
    </row>
    <row r="7701" spans="1:5" x14ac:dyDescent="0.2">
      <c r="A7701">
        <v>7640</v>
      </c>
      <c r="B7701" s="1832">
        <f>'Expenditures 15-22'!G329</f>
        <v>0</v>
      </c>
      <c r="D7701" s="2" t="str">
        <f t="shared" si="126"/>
        <v>Error?</v>
      </c>
      <c r="E7701" s="2" t="s">
        <v>822</v>
      </c>
    </row>
    <row r="7702" spans="1:5" x14ac:dyDescent="0.2">
      <c r="A7702">
        <v>7641</v>
      </c>
      <c r="B7702" s="1832">
        <f>'Expenditures 15-22'!H329</f>
        <v>0</v>
      </c>
      <c r="D7702" s="2" t="str">
        <f t="shared" si="126"/>
        <v>Error?</v>
      </c>
      <c r="E7702" s="2" t="s">
        <v>822</v>
      </c>
    </row>
    <row r="7703" spans="1:5" x14ac:dyDescent="0.2">
      <c r="A7703">
        <v>7642</v>
      </c>
      <c r="B7703" s="1832">
        <f>'Expenditures 15-22'!I329</f>
        <v>0</v>
      </c>
      <c r="D7703" s="2" t="str">
        <f t="shared" si="126"/>
        <v>Error?</v>
      </c>
      <c r="E7703" s="2" t="s">
        <v>822</v>
      </c>
    </row>
    <row r="7704" spans="1:5" x14ac:dyDescent="0.2">
      <c r="A7704">
        <v>7643</v>
      </c>
      <c r="B7704" s="1832">
        <f>'Expenditures 15-22'!J329</f>
        <v>0</v>
      </c>
      <c r="D7704" s="2" t="str">
        <f t="shared" si="126"/>
        <v>Error?</v>
      </c>
      <c r="E7704" s="2" t="s">
        <v>822</v>
      </c>
    </row>
    <row r="7705" spans="1:5" x14ac:dyDescent="0.2">
      <c r="A7705">
        <v>7644</v>
      </c>
      <c r="B7705" s="1832">
        <f>'Expenditures 15-22'!K329</f>
        <v>0</v>
      </c>
      <c r="D7705" s="2" t="str">
        <f t="shared" si="126"/>
        <v>Error?</v>
      </c>
      <c r="E7705" s="2" t="s">
        <v>822</v>
      </c>
    </row>
    <row r="7706" spans="1:5" x14ac:dyDescent="0.2">
      <c r="A7706">
        <v>7645</v>
      </c>
      <c r="B7706" s="1832">
        <f>'Revenues 9-14'!H167</f>
        <v>0</v>
      </c>
      <c r="D7706" s="2" t="str">
        <f t="shared" si="126"/>
        <v>Error?</v>
      </c>
      <c r="E7706" s="2" t="s">
        <v>822</v>
      </c>
    </row>
    <row r="7707" spans="1:5" x14ac:dyDescent="0.2">
      <c r="A7707">
        <v>7646</v>
      </c>
      <c r="B7707" s="1832">
        <f>'Expenditures 15-22'!I64</f>
        <v>0</v>
      </c>
      <c r="D7707" s="2" t="str">
        <f t="shared" si="126"/>
        <v>Error?</v>
      </c>
      <c r="E7707" s="2" t="s">
        <v>822</v>
      </c>
    </row>
    <row r="7708" spans="1:5" x14ac:dyDescent="0.2">
      <c r="A7708">
        <v>7647</v>
      </c>
      <c r="B7708" s="1832">
        <f>'Rest Tax Levies-Tort Im 25'!J3</f>
        <v>0</v>
      </c>
      <c r="D7708" s="2" t="str">
        <f t="shared" si="126"/>
        <v>Error?</v>
      </c>
      <c r="E7708" s="2" t="s">
        <v>822</v>
      </c>
    </row>
    <row r="7709" spans="1:5" x14ac:dyDescent="0.2">
      <c r="A7709">
        <v>7648</v>
      </c>
      <c r="B7709" s="1832">
        <f>'Rest Tax Levies-Tort Im 25'!K3</f>
        <v>0</v>
      </c>
      <c r="D7709" s="2" t="str">
        <f t="shared" si="126"/>
        <v>Error?</v>
      </c>
      <c r="E7709" s="2" t="s">
        <v>822</v>
      </c>
    </row>
    <row r="7710" spans="1:5" x14ac:dyDescent="0.2">
      <c r="A7710">
        <v>7649</v>
      </c>
      <c r="B7710" s="1832">
        <f>'Rest Tax Levies-Tort Im 25'!J6</f>
        <v>0</v>
      </c>
      <c r="D7710" s="2" t="str">
        <f t="shared" si="126"/>
        <v>Error?</v>
      </c>
      <c r="E7710" s="2" t="s">
        <v>822</v>
      </c>
    </row>
    <row r="7711" spans="1:5" x14ac:dyDescent="0.2">
      <c r="A7711">
        <v>7650</v>
      </c>
      <c r="B7711" s="1832">
        <f>'Rest Tax Levies-Tort Im 25'!K6</f>
        <v>0</v>
      </c>
      <c r="D7711" s="2" t="str">
        <f t="shared" si="126"/>
        <v>Error?</v>
      </c>
      <c r="E7711" s="2" t="s">
        <v>822</v>
      </c>
    </row>
    <row r="7712" spans="1:5" x14ac:dyDescent="0.2">
      <c r="A7712">
        <v>7651</v>
      </c>
      <c r="B7712" s="1832">
        <f>'Rest Tax Levies-Tort Im 25'!K7</f>
        <v>2900</v>
      </c>
      <c r="D7712" s="2" t="str">
        <f t="shared" si="126"/>
        <v>Error?</v>
      </c>
      <c r="E7712" s="2" t="s">
        <v>822</v>
      </c>
    </row>
    <row r="7713" spans="1:6" x14ac:dyDescent="0.2">
      <c r="A7713">
        <v>7652</v>
      </c>
      <c r="B7713" s="1832">
        <f>'Rest Tax Levies-Tort Im 25'!J8</f>
        <v>399386</v>
      </c>
      <c r="D7713" s="2" t="str">
        <f t="shared" si="126"/>
        <v>Error?</v>
      </c>
      <c r="E7713" s="2" t="s">
        <v>822</v>
      </c>
    </row>
    <row r="7714" spans="1:6" x14ac:dyDescent="0.2">
      <c r="A7714">
        <v>7653</v>
      </c>
      <c r="B7714" s="1832">
        <f>'Rest Tax Levies-Tort Im 25'!K9</f>
        <v>6582</v>
      </c>
      <c r="D7714" s="2" t="str">
        <f t="shared" si="126"/>
        <v>Error?</v>
      </c>
      <c r="E7714" s="2" t="s">
        <v>822</v>
      </c>
    </row>
    <row r="7715" spans="1:6" x14ac:dyDescent="0.2">
      <c r="A7715">
        <v>7654</v>
      </c>
      <c r="B7715" s="1832">
        <f>'Rest Tax Levies-Tort Im 25'!J10</f>
        <v>0</v>
      </c>
      <c r="D7715" s="2" t="str">
        <f t="shared" si="126"/>
        <v>Error?</v>
      </c>
      <c r="E7715" s="2" t="s">
        <v>822</v>
      </c>
    </row>
    <row r="7716" spans="1:6" x14ac:dyDescent="0.2">
      <c r="A7716">
        <v>7655</v>
      </c>
      <c r="B7716" s="1832">
        <f>'Rest Tax Levies-Tort Im 25'!K10</f>
        <v>0</v>
      </c>
      <c r="D7716" s="2" t="str">
        <f t="shared" si="126"/>
        <v>Error?</v>
      </c>
      <c r="E7716" s="2" t="s">
        <v>822</v>
      </c>
    </row>
    <row r="7717" spans="1:6" x14ac:dyDescent="0.2">
      <c r="A7717">
        <v>7656</v>
      </c>
      <c r="B7717" s="1832">
        <f>'Rest Tax Levies-Tort Im 25'!J11</f>
        <v>0</v>
      </c>
      <c r="D7717" s="2" t="str">
        <f t="shared" si="126"/>
        <v>Error?</v>
      </c>
      <c r="E7717" s="2" t="s">
        <v>822</v>
      </c>
    </row>
    <row r="7718" spans="1:6" x14ac:dyDescent="0.2">
      <c r="A7718">
        <v>7657</v>
      </c>
      <c r="B7718" s="1832">
        <f>'Rest Tax Levies-Tort Im 25'!J12</f>
        <v>399386</v>
      </c>
      <c r="D7718" s="2" t="str">
        <f t="shared" si="126"/>
        <v>Error?</v>
      </c>
      <c r="E7718" s="2" t="s">
        <v>822</v>
      </c>
    </row>
    <row r="7719" spans="1:6" x14ac:dyDescent="0.2">
      <c r="A7719">
        <v>7658</v>
      </c>
      <c r="B7719" s="1832">
        <f>'Rest Tax Levies-Tort Im 25'!K12</f>
        <v>9482</v>
      </c>
      <c r="D7719" s="2" t="str">
        <f t="shared" si="126"/>
        <v>Error?</v>
      </c>
      <c r="E7719" s="2" t="s">
        <v>822</v>
      </c>
    </row>
    <row r="7720" spans="1:6" x14ac:dyDescent="0.2">
      <c r="A7720">
        <v>7659</v>
      </c>
      <c r="B7720" s="1832">
        <f>'Rest Tax Levies-Tort Im 25'!H14</f>
        <v>34800</v>
      </c>
      <c r="D7720" s="2" t="str">
        <f t="shared" si="126"/>
        <v>Error?</v>
      </c>
      <c r="E7720" s="2" t="s">
        <v>822</v>
      </c>
    </row>
    <row r="7721" spans="1:6" x14ac:dyDescent="0.2">
      <c r="A7721">
        <v>7660</v>
      </c>
      <c r="B7721" s="1832">
        <f>'Rest Tax Levies-Tort Im 25'!K14</f>
        <v>9482</v>
      </c>
      <c r="D7721" s="2" t="str">
        <f t="shared" si="126"/>
        <v>Error?</v>
      </c>
      <c r="E7721" s="2" t="s">
        <v>822</v>
      </c>
    </row>
    <row r="7722" spans="1:6" x14ac:dyDescent="0.2">
      <c r="A7722">
        <v>7661</v>
      </c>
      <c r="B7722" s="1832">
        <f>'Rest Tax Levies-Tort Im 25'!J15</f>
        <v>170748</v>
      </c>
      <c r="D7722" s="2" t="str">
        <f t="shared" si="126"/>
        <v>Error?</v>
      </c>
      <c r="E7722" s="2" t="s">
        <v>822</v>
      </c>
    </row>
    <row r="7723" spans="1:6" x14ac:dyDescent="0.2">
      <c r="A7723">
        <v>7662</v>
      </c>
      <c r="B7723" s="1832">
        <f>'Rest Tax Levies-Tort Im 25'!K15</f>
        <v>0</v>
      </c>
      <c r="D7723" s="2" t="str">
        <f t="shared" si="126"/>
        <v>Error?</v>
      </c>
      <c r="E7723" s="2" t="s">
        <v>822</v>
      </c>
    </row>
    <row r="7724" spans="1:6" x14ac:dyDescent="0.2">
      <c r="A7724">
        <v>7663</v>
      </c>
      <c r="B7724" s="1832">
        <f>'Rest Tax Levies-Tort Im 25'!J18</f>
        <v>228638</v>
      </c>
      <c r="D7724" s="2" t="str">
        <f t="shared" si="126"/>
        <v>Error?</v>
      </c>
      <c r="E7724" s="2" t="s">
        <v>822</v>
      </c>
      <c r="F7724" s="2"/>
    </row>
    <row r="7725" spans="1:6" x14ac:dyDescent="0.2">
      <c r="A7725">
        <v>7664</v>
      </c>
      <c r="B7725" s="1832">
        <f>'Rest Tax Levies-Tort Im 25'!J19</f>
        <v>0</v>
      </c>
      <c r="D7725" s="2" t="str">
        <f t="shared" si="126"/>
        <v>Error?</v>
      </c>
      <c r="E7725" s="2" t="s">
        <v>822</v>
      </c>
    </row>
    <row r="7726" spans="1:6" x14ac:dyDescent="0.2">
      <c r="A7726">
        <v>7665</v>
      </c>
      <c r="B7726" s="1832">
        <f>'Rest Tax Levies-Tort Im 25'!J20</f>
        <v>0</v>
      </c>
      <c r="D7726" s="2" t="str">
        <f t="shared" si="126"/>
        <v>Error?</v>
      </c>
      <c r="E7726" s="2" t="s">
        <v>822</v>
      </c>
    </row>
    <row r="7727" spans="1:6" x14ac:dyDescent="0.2">
      <c r="A7727">
        <v>7666</v>
      </c>
      <c r="B7727" s="1832">
        <f>'Rest Tax Levies-Tort Im 25'!J21</f>
        <v>228638</v>
      </c>
      <c r="D7727" s="2" t="str">
        <f t="shared" si="126"/>
        <v>Error?</v>
      </c>
      <c r="E7727" s="2" t="s">
        <v>822</v>
      </c>
    </row>
    <row r="7728" spans="1:6" x14ac:dyDescent="0.2">
      <c r="A7728">
        <v>7667</v>
      </c>
      <c r="B7728" s="1832">
        <f>'Revenues 9-14'!E103</f>
        <v>101769</v>
      </c>
      <c r="D7728" s="2" t="str">
        <f t="shared" si="126"/>
        <v>Error?</v>
      </c>
      <c r="E7728" s="2" t="s">
        <v>822</v>
      </c>
    </row>
    <row r="7729" spans="1:6" x14ac:dyDescent="0.2">
      <c r="A7729">
        <v>7668</v>
      </c>
      <c r="B7729" s="1832">
        <f>'Rest Tax Levies-Tort Im 25'!K22</f>
        <v>0</v>
      </c>
      <c r="D7729" s="2" t="str">
        <f t="shared" si="126"/>
        <v>Error?</v>
      </c>
      <c r="E7729" s="2" t="s">
        <v>822</v>
      </c>
    </row>
    <row r="7730" spans="1:6" x14ac:dyDescent="0.2">
      <c r="A7730">
        <v>7669</v>
      </c>
      <c r="B7730" s="1832">
        <f>'Rest Tax Levies-Tort Im 25'!J23</f>
        <v>399386</v>
      </c>
      <c r="D7730" s="2" t="str">
        <f t="shared" si="126"/>
        <v>Error?</v>
      </c>
      <c r="E7730" s="2" t="s">
        <v>822</v>
      </c>
    </row>
    <row r="7731" spans="1:6" x14ac:dyDescent="0.2">
      <c r="A7731">
        <v>7670</v>
      </c>
      <c r="B7731" s="1832">
        <f>'Revenues 9-14'!H103</f>
        <v>297617</v>
      </c>
      <c r="D7731" s="2" t="str">
        <f t="shared" si="126"/>
        <v>Error?</v>
      </c>
      <c r="E7731" s="2" t="s">
        <v>822</v>
      </c>
    </row>
    <row r="7732" spans="1:6" x14ac:dyDescent="0.2">
      <c r="A7732">
        <v>7671</v>
      </c>
      <c r="B7732" s="1832">
        <f>'Rest Tax Levies-Tort Im 25'!J24</f>
        <v>0</v>
      </c>
      <c r="D7732" s="2" t="str">
        <f t="shared" si="126"/>
        <v>Error?</v>
      </c>
      <c r="E7732" s="2" t="s">
        <v>822</v>
      </c>
    </row>
    <row r="7733" spans="1:6" x14ac:dyDescent="0.2">
      <c r="A7733">
        <v>7672</v>
      </c>
      <c r="B7733" s="1832">
        <f>'Rest Tax Levies-Tort Im 25'!K24</f>
        <v>0</v>
      </c>
      <c r="D7733" s="2" t="str">
        <f t="shared" si="126"/>
        <v>Error?</v>
      </c>
      <c r="E7733" s="2" t="s">
        <v>822</v>
      </c>
    </row>
    <row r="7734" spans="1:6" x14ac:dyDescent="0.2">
      <c r="A7734">
        <v>7673</v>
      </c>
      <c r="B7734" s="1832">
        <f>'Rest Tax Levies-Tort Im 25'!G25</f>
        <v>0</v>
      </c>
      <c r="D7734" s="2" t="str">
        <f t="shared" si="126"/>
        <v>Error?</v>
      </c>
      <c r="E7734" s="2" t="s">
        <v>822</v>
      </c>
    </row>
    <row r="7735" spans="1:6" x14ac:dyDescent="0.2">
      <c r="A7735">
        <v>7674</v>
      </c>
      <c r="B7735" s="1832">
        <f>'Rest Tax Levies-Tort Im 25'!H25</f>
        <v>0</v>
      </c>
      <c r="D7735" s="2" t="str">
        <f t="shared" si="126"/>
        <v>Error?</v>
      </c>
      <c r="E7735" s="2" t="s">
        <v>822</v>
      </c>
    </row>
    <row r="7736" spans="1:6" x14ac:dyDescent="0.2">
      <c r="A7736">
        <v>7675</v>
      </c>
      <c r="B7736" s="1832">
        <f>'Rest Tax Levies-Tort Im 25'!I25</f>
        <v>0</v>
      </c>
      <c r="D7736" s="2" t="str">
        <f t="shared" si="126"/>
        <v>Error?</v>
      </c>
      <c r="E7736" s="2" t="s">
        <v>822</v>
      </c>
    </row>
    <row r="7737" spans="1:6" x14ac:dyDescent="0.2">
      <c r="A7737">
        <v>7676</v>
      </c>
      <c r="B7737" s="1832">
        <f>'Rest Tax Levies-Tort Im 25'!J25</f>
        <v>0</v>
      </c>
      <c r="D7737" s="2" t="str">
        <f t="shared" si="126"/>
        <v>Error?</v>
      </c>
      <c r="E7737" s="2" t="s">
        <v>822</v>
      </c>
    </row>
    <row r="7738" spans="1:6" x14ac:dyDescent="0.2">
      <c r="A7738">
        <v>7677</v>
      </c>
      <c r="B7738" s="1832">
        <f>'Rest Tax Levies-Tort Im 25'!K25</f>
        <v>0</v>
      </c>
      <c r="D7738" s="2" t="str">
        <f t="shared" si="126"/>
        <v>Error?</v>
      </c>
      <c r="E7738" s="2" t="s">
        <v>822</v>
      </c>
    </row>
    <row r="7739" spans="1:6" x14ac:dyDescent="0.2">
      <c r="A7739">
        <v>7678</v>
      </c>
      <c r="B7739" s="1832">
        <f>'Rest Tax Levies-Tort Im 25'!G26</f>
        <v>0</v>
      </c>
      <c r="D7739" s="2" t="str">
        <f t="shared" si="126"/>
        <v>Error?</v>
      </c>
      <c r="E7739" s="2" t="s">
        <v>822</v>
      </c>
    </row>
    <row r="7740" spans="1:6" x14ac:dyDescent="0.2">
      <c r="A7740">
        <v>7679</v>
      </c>
      <c r="B7740" s="1832">
        <f>'Rest Tax Levies-Tort Im 25'!H26</f>
        <v>0</v>
      </c>
      <c r="D7740" s="2" t="str">
        <f t="shared" si="126"/>
        <v>Error?</v>
      </c>
      <c r="E7740" s="2" t="s">
        <v>822</v>
      </c>
    </row>
    <row r="7741" spans="1:6" x14ac:dyDescent="0.2">
      <c r="A7741">
        <v>7680</v>
      </c>
      <c r="B7741" s="1832">
        <f>'Rest Tax Levies-Tort Im 25'!I26</f>
        <v>0</v>
      </c>
      <c r="D7741" s="2" t="str">
        <f t="shared" si="126"/>
        <v>Error?</v>
      </c>
      <c r="E7741" s="2" t="s">
        <v>822</v>
      </c>
    </row>
    <row r="7742" spans="1:6" x14ac:dyDescent="0.2">
      <c r="A7742">
        <v>7681</v>
      </c>
      <c r="B7742" s="1832">
        <f>'Rest Tax Levies-Tort Im 25'!J26</f>
        <v>0</v>
      </c>
      <c r="D7742" s="2" t="str">
        <f t="shared" si="126"/>
        <v>Error?</v>
      </c>
      <c r="E7742" s="2" t="s">
        <v>822</v>
      </c>
    </row>
    <row r="7743" spans="1:6" x14ac:dyDescent="0.2">
      <c r="A7743">
        <v>7682</v>
      </c>
      <c r="B7743" s="1832">
        <f>'Rest Tax Levies-Tort Im 25'!K26</f>
        <v>0</v>
      </c>
      <c r="D7743" s="2" t="str">
        <f t="shared" ref="D7743:D7806" si="127">IF(ISBLANK(B7743),"OK",IF(A7743-B7743=0,"OK","Error?"))</f>
        <v>Error?</v>
      </c>
      <c r="E7743" s="2" t="s">
        <v>822</v>
      </c>
    </row>
    <row r="7744" spans="1:6" x14ac:dyDescent="0.2">
      <c r="A7744" s="126">
        <v>7683</v>
      </c>
      <c r="B7744" s="1832"/>
      <c r="D7744" s="2" t="str">
        <f t="shared" si="127"/>
        <v>OK</v>
      </c>
      <c r="E7744" s="4" t="s">
        <v>1323</v>
      </c>
      <c r="F7744" s="1"/>
    </row>
    <row r="7745" spans="1:6" x14ac:dyDescent="0.2">
      <c r="A7745">
        <v>7684</v>
      </c>
      <c r="B7745" s="1832">
        <f>'Expenditures 15-22'!H364</f>
        <v>0</v>
      </c>
      <c r="D7745" s="2" t="str">
        <f t="shared" si="127"/>
        <v>Error?</v>
      </c>
      <c r="E7745" s="2" t="s">
        <v>822</v>
      </c>
    </row>
    <row r="7746" spans="1:6" x14ac:dyDescent="0.2">
      <c r="A7746">
        <v>7685</v>
      </c>
      <c r="B7746" s="1832">
        <f>'Expenditures 15-22'!K364</f>
        <v>0</v>
      </c>
      <c r="D7746" s="2" t="str">
        <f t="shared" si="127"/>
        <v>Error?</v>
      </c>
      <c r="E7746" s="2" t="s">
        <v>822</v>
      </c>
    </row>
    <row r="7747" spans="1:6" x14ac:dyDescent="0.2">
      <c r="A7747">
        <v>7686</v>
      </c>
      <c r="B7747" s="1832">
        <f>'Revenues 9-14'!E266</f>
        <v>0</v>
      </c>
      <c r="D7747" s="2" t="str">
        <f t="shared" si="127"/>
        <v>Error?</v>
      </c>
      <c r="E7747" s="2" t="s">
        <v>822</v>
      </c>
      <c r="F7747" s="2" t="s">
        <v>823</v>
      </c>
    </row>
    <row r="7748" spans="1:6" x14ac:dyDescent="0.2">
      <c r="A7748">
        <v>7687</v>
      </c>
      <c r="B7748" s="1832">
        <f>'Acct Summary 7-8'!C25</f>
        <v>0</v>
      </c>
      <c r="D7748" s="2" t="str">
        <f t="shared" si="127"/>
        <v>Error?</v>
      </c>
      <c r="E7748" s="4" t="s">
        <v>1322</v>
      </c>
    </row>
    <row r="7749" spans="1:6" x14ac:dyDescent="0.2">
      <c r="A7749">
        <v>7688</v>
      </c>
      <c r="B7749" s="1832">
        <f>'Acct Summary 7-8'!D25</f>
        <v>0</v>
      </c>
      <c r="D7749" s="2" t="str">
        <f t="shared" si="127"/>
        <v>Error?</v>
      </c>
      <c r="E7749" s="4" t="s">
        <v>1322</v>
      </c>
    </row>
    <row r="7750" spans="1:6" x14ac:dyDescent="0.2">
      <c r="A7750">
        <v>7689</v>
      </c>
      <c r="B7750" s="1832">
        <f>'Acct Summary 7-8'!E25</f>
        <v>0</v>
      </c>
      <c r="D7750" s="2" t="str">
        <f t="shared" si="127"/>
        <v>Error?</v>
      </c>
      <c r="E7750" s="4" t="s">
        <v>1322</v>
      </c>
    </row>
    <row r="7751" spans="1:6" x14ac:dyDescent="0.2">
      <c r="A7751">
        <v>7690</v>
      </c>
      <c r="B7751" s="1832">
        <f>'Acct Summary 7-8'!F25</f>
        <v>0</v>
      </c>
      <c r="D7751" s="2" t="str">
        <f t="shared" si="127"/>
        <v>Error?</v>
      </c>
      <c r="E7751" s="4" t="s">
        <v>1322</v>
      </c>
    </row>
    <row r="7752" spans="1:6" x14ac:dyDescent="0.2">
      <c r="A7752">
        <v>7691</v>
      </c>
      <c r="B7752" s="1832">
        <f>'Acct Summary 7-8'!G25</f>
        <v>0</v>
      </c>
      <c r="D7752" s="2" t="str">
        <f t="shared" si="127"/>
        <v>Error?</v>
      </c>
      <c r="E7752" s="4" t="s">
        <v>1322</v>
      </c>
    </row>
    <row r="7753" spans="1:6" x14ac:dyDescent="0.2">
      <c r="A7753">
        <v>7692</v>
      </c>
      <c r="B7753" s="1832">
        <f>'Acct Summary 7-8'!H25</f>
        <v>211000</v>
      </c>
      <c r="D7753" s="2" t="str">
        <f t="shared" si="127"/>
        <v>Error?</v>
      </c>
      <c r="E7753" s="4" t="s">
        <v>1322</v>
      </c>
    </row>
    <row r="7754" spans="1:6" x14ac:dyDescent="0.2">
      <c r="A7754">
        <v>7693</v>
      </c>
      <c r="B7754" s="1832">
        <f>'Acct Summary 7-8'!J25</f>
        <v>0</v>
      </c>
      <c r="D7754" s="2" t="str">
        <f t="shared" si="127"/>
        <v>Error?</v>
      </c>
      <c r="E7754" s="4" t="s">
        <v>1322</v>
      </c>
    </row>
    <row r="7755" spans="1:6" x14ac:dyDescent="0.2">
      <c r="A7755">
        <v>7694</v>
      </c>
      <c r="B7755" s="1832">
        <f>'Acct Summary 7-8'!K25</f>
        <v>0</v>
      </c>
      <c r="D7755" s="2" t="str">
        <f t="shared" si="127"/>
        <v>Error?</v>
      </c>
      <c r="E7755" s="4" t="s">
        <v>1322</v>
      </c>
    </row>
    <row r="7756" spans="1:6" x14ac:dyDescent="0.2">
      <c r="A7756" s="126">
        <v>7695</v>
      </c>
      <c r="B7756" s="1832"/>
      <c r="D7756" s="2" t="str">
        <f t="shared" si="127"/>
        <v>OK</v>
      </c>
      <c r="E7756" s="4" t="s">
        <v>1322</v>
      </c>
      <c r="F7756" t="s">
        <v>1428</v>
      </c>
    </row>
    <row r="7757" spans="1:6" x14ac:dyDescent="0.2">
      <c r="A7757" s="126">
        <v>7696</v>
      </c>
      <c r="B7757" s="1832"/>
      <c r="D7757" s="2" t="str">
        <f t="shared" si="127"/>
        <v>OK</v>
      </c>
      <c r="E7757" s="4" t="s">
        <v>1322</v>
      </c>
      <c r="F7757" t="s">
        <v>1428</v>
      </c>
    </row>
    <row r="7758" spans="1:6" x14ac:dyDescent="0.2">
      <c r="A7758">
        <v>7697</v>
      </c>
      <c r="B7758" s="1832">
        <f>'Aud Quest 2'!J85</f>
        <v>0</v>
      </c>
      <c r="D7758" s="2" t="str">
        <f t="shared" si="127"/>
        <v>Error?</v>
      </c>
      <c r="E7758" s="4" t="s">
        <v>1322</v>
      </c>
    </row>
    <row r="7759" spans="1:6" x14ac:dyDescent="0.2">
      <c r="A7759">
        <v>7698</v>
      </c>
      <c r="B7759" s="1832">
        <f>'Aud Quest 2'!J88</f>
        <v>0</v>
      </c>
      <c r="D7759" s="2" t="str">
        <f t="shared" si="127"/>
        <v>Error?</v>
      </c>
      <c r="E7759" s="4" t="s">
        <v>1322</v>
      </c>
    </row>
    <row r="7760" spans="1:6" x14ac:dyDescent="0.2">
      <c r="A7760">
        <v>7699</v>
      </c>
      <c r="B7760" s="1832">
        <f>'Aud Quest 2'!J90</f>
        <v>0</v>
      </c>
      <c r="D7760" s="2" t="str">
        <f t="shared" si="127"/>
        <v>Error?</v>
      </c>
      <c r="E7760" s="4" t="s">
        <v>1322</v>
      </c>
    </row>
    <row r="7761" spans="1:5" x14ac:dyDescent="0.2">
      <c r="A7761">
        <v>7700</v>
      </c>
      <c r="B7761" s="1832">
        <f>'Revenues 9-14'!C253</f>
        <v>0</v>
      </c>
      <c r="D7761" s="2" t="str">
        <f t="shared" si="127"/>
        <v>Error?</v>
      </c>
      <c r="E7761" s="4" t="s">
        <v>1405</v>
      </c>
    </row>
    <row r="7762" spans="1:5" x14ac:dyDescent="0.2">
      <c r="A7762">
        <v>7701</v>
      </c>
      <c r="B7762" s="1832">
        <f>'Expenditures 15-22'!E6</f>
        <v>0</v>
      </c>
      <c r="D7762" s="2" t="str">
        <f t="shared" si="127"/>
        <v>Error?</v>
      </c>
      <c r="E7762" s="4" t="s">
        <v>1415</v>
      </c>
    </row>
    <row r="7763" spans="1:5" x14ac:dyDescent="0.2">
      <c r="A7763">
        <v>7702</v>
      </c>
      <c r="B7763" s="1832">
        <f>'Expenditures 15-22'!K6</f>
        <v>0</v>
      </c>
      <c r="D7763" s="2" t="str">
        <f t="shared" si="127"/>
        <v>Error?</v>
      </c>
      <c r="E7763" s="4"/>
    </row>
    <row r="7764" spans="1:5" x14ac:dyDescent="0.2">
      <c r="A7764">
        <v>7703</v>
      </c>
      <c r="B7764" s="1832">
        <f>'Revenues 9-14'!F58</f>
        <v>0</v>
      </c>
      <c r="D7764" s="2" t="str">
        <f t="shared" si="127"/>
        <v>Error?</v>
      </c>
      <c r="E7764" s="4" t="s">
        <v>1443</v>
      </c>
    </row>
    <row r="7765" spans="1:5" x14ac:dyDescent="0.2">
      <c r="A7765">
        <v>7704</v>
      </c>
      <c r="B7765" s="1832">
        <f>'Revenues 9-14'!C254</f>
        <v>0</v>
      </c>
      <c r="D7765" s="2" t="str">
        <f t="shared" si="127"/>
        <v>Error?</v>
      </c>
      <c r="E7765" s="4" t="s">
        <v>1447</v>
      </c>
    </row>
    <row r="7766" spans="1:5" x14ac:dyDescent="0.2">
      <c r="A7766">
        <v>7705</v>
      </c>
      <c r="B7766" s="1832">
        <f>'Revenues 9-14'!D254</f>
        <v>0</v>
      </c>
      <c r="D7766" s="2" t="str">
        <f t="shared" si="127"/>
        <v>Error?</v>
      </c>
      <c r="E7766" s="4" t="s">
        <v>1447</v>
      </c>
    </row>
    <row r="7767" spans="1:5" x14ac:dyDescent="0.2">
      <c r="A7767" s="126">
        <v>7706</v>
      </c>
      <c r="B7767" s="1832"/>
      <c r="D7767" s="4" t="s">
        <v>1997</v>
      </c>
      <c r="E7767" s="4"/>
    </row>
    <row r="7768" spans="1:5" x14ac:dyDescent="0.2">
      <c r="A7768">
        <v>7707</v>
      </c>
      <c r="B7768" s="1832">
        <f>'Revenues 9-14'!F254</f>
        <v>0</v>
      </c>
      <c r="D7768" s="2" t="str">
        <f t="shared" si="127"/>
        <v>Error?</v>
      </c>
      <c r="E7768" s="4" t="s">
        <v>1447</v>
      </c>
    </row>
    <row r="7769" spans="1:5" x14ac:dyDescent="0.2">
      <c r="A7769">
        <v>7708</v>
      </c>
      <c r="B7769" s="1832">
        <f>'Revenues 9-14'!G254</f>
        <v>0</v>
      </c>
      <c r="D7769" s="2" t="str">
        <f t="shared" si="127"/>
        <v>Error?</v>
      </c>
      <c r="E7769" s="4" t="s">
        <v>1447</v>
      </c>
    </row>
    <row r="7770" spans="1:5" x14ac:dyDescent="0.2">
      <c r="A7770" s="126">
        <v>7709</v>
      </c>
      <c r="B7770" s="1832"/>
      <c r="D7770" s="2" t="str">
        <f t="shared" si="127"/>
        <v>OK</v>
      </c>
      <c r="E7770" s="4"/>
    </row>
    <row r="7771" spans="1:5" x14ac:dyDescent="0.2">
      <c r="A7771" s="126">
        <v>7710</v>
      </c>
      <c r="B7771" s="1832"/>
      <c r="D7771" s="2" t="str">
        <f t="shared" si="127"/>
        <v>OK</v>
      </c>
      <c r="E7771" s="4"/>
    </row>
    <row r="7772" spans="1:5" x14ac:dyDescent="0.2">
      <c r="A7772" s="126">
        <v>7711</v>
      </c>
      <c r="B7772" s="1832"/>
      <c r="D7772" s="2" t="str">
        <f t="shared" si="127"/>
        <v>OK</v>
      </c>
      <c r="E7772" s="4" t="s">
        <v>1448</v>
      </c>
    </row>
    <row r="7773" spans="1:5" x14ac:dyDescent="0.2">
      <c r="A7773">
        <v>7712</v>
      </c>
      <c r="B7773" s="1832">
        <f>'Rest Tax Levies-Tort Im 25'!J22</f>
        <v>0</v>
      </c>
      <c r="D7773" s="2" t="str">
        <f t="shared" si="127"/>
        <v>Error?</v>
      </c>
      <c r="E7773" s="4" t="s">
        <v>1536</v>
      </c>
    </row>
    <row r="7774" spans="1:5" x14ac:dyDescent="0.2">
      <c r="A7774">
        <v>7713</v>
      </c>
      <c r="B7774" s="1832">
        <f>'Expenditures 15-22'!E133</f>
        <v>0</v>
      </c>
      <c r="D7774" s="2" t="str">
        <f t="shared" si="127"/>
        <v>Error?</v>
      </c>
      <c r="E7774" s="4" t="s">
        <v>1826</v>
      </c>
    </row>
    <row r="7775" spans="1:5" x14ac:dyDescent="0.2">
      <c r="A7775">
        <v>7714</v>
      </c>
      <c r="B7775" s="1832">
        <f>'Expenditures 15-22'!H133</f>
        <v>0</v>
      </c>
      <c r="D7775" s="2" t="str">
        <f t="shared" si="127"/>
        <v>Error?</v>
      </c>
      <c r="E7775" s="4" t="s">
        <v>1826</v>
      </c>
    </row>
    <row r="7776" spans="1:5" x14ac:dyDescent="0.2">
      <c r="A7776">
        <v>7715</v>
      </c>
      <c r="B7776" s="1832">
        <f>'Expenditures 15-22'!K133</f>
        <v>0</v>
      </c>
      <c r="D7776" s="2" t="str">
        <f t="shared" si="127"/>
        <v>Error?</v>
      </c>
      <c r="E7776" s="4" t="s">
        <v>1826</v>
      </c>
    </row>
    <row r="7777" spans="1:5" x14ac:dyDescent="0.2">
      <c r="A7777">
        <v>7716</v>
      </c>
      <c r="B7777" s="1832">
        <f>'Expenditures 15-22'!H157</f>
        <v>0</v>
      </c>
      <c r="D7777" s="2" t="str">
        <f t="shared" si="127"/>
        <v>Error?</v>
      </c>
      <c r="E7777" s="4" t="s">
        <v>1826</v>
      </c>
    </row>
    <row r="7778" spans="1:5" x14ac:dyDescent="0.2">
      <c r="A7778">
        <v>7717</v>
      </c>
      <c r="B7778" s="1832">
        <f>'Expenditures 15-22'!K157</f>
        <v>0</v>
      </c>
      <c r="D7778" s="2" t="str">
        <f t="shared" si="127"/>
        <v>Error?</v>
      </c>
      <c r="E7778" s="4" t="s">
        <v>1826</v>
      </c>
    </row>
    <row r="7779" spans="1:5" x14ac:dyDescent="0.2">
      <c r="A7779">
        <v>7718</v>
      </c>
      <c r="B7779" s="1832">
        <f>'Expenditures 15-22'!H158</f>
        <v>0</v>
      </c>
      <c r="D7779" s="2" t="str">
        <f t="shared" si="127"/>
        <v>Error?</v>
      </c>
      <c r="E7779" s="4" t="s">
        <v>1826</v>
      </c>
    </row>
    <row r="7780" spans="1:5" x14ac:dyDescent="0.2">
      <c r="A7780">
        <v>7719</v>
      </c>
      <c r="B7780" s="1832">
        <f>'Expenditures 15-22'!K158</f>
        <v>0</v>
      </c>
      <c r="D7780" s="2" t="str">
        <f t="shared" si="127"/>
        <v>Error?</v>
      </c>
      <c r="E7780" s="4" t="s">
        <v>1826</v>
      </c>
    </row>
    <row r="7781" spans="1:5" x14ac:dyDescent="0.2">
      <c r="A7781">
        <v>7720</v>
      </c>
      <c r="B7781" s="1832">
        <f>'Expenditures 15-22'!H159</f>
        <v>0</v>
      </c>
      <c r="D7781" s="2" t="str">
        <f t="shared" si="127"/>
        <v>Error?</v>
      </c>
      <c r="E7781" s="4" t="s">
        <v>1826</v>
      </c>
    </row>
    <row r="7782" spans="1:5" x14ac:dyDescent="0.2">
      <c r="A7782">
        <v>7721</v>
      </c>
      <c r="B7782" s="1832">
        <f>'Expenditures 15-22'!K159</f>
        <v>0</v>
      </c>
      <c r="D7782" s="2" t="str">
        <f t="shared" si="127"/>
        <v>Error?</v>
      </c>
      <c r="E7782" s="4" t="s">
        <v>1826</v>
      </c>
    </row>
    <row r="7783" spans="1:5" x14ac:dyDescent="0.2">
      <c r="A7783">
        <v>7722</v>
      </c>
      <c r="B7783" s="1832">
        <f>'Expenditures 15-22'!D282</f>
        <v>0</v>
      </c>
      <c r="D7783" s="2" t="str">
        <f t="shared" si="127"/>
        <v>Error?</v>
      </c>
      <c r="E7783" s="4" t="s">
        <v>1826</v>
      </c>
    </row>
    <row r="7784" spans="1:5" x14ac:dyDescent="0.2">
      <c r="A7784">
        <v>7723</v>
      </c>
      <c r="B7784" s="1832">
        <f>'Expenditures 15-22'!K282</f>
        <v>0</v>
      </c>
      <c r="D7784" s="2" t="str">
        <f t="shared" si="127"/>
        <v>Error?</v>
      </c>
      <c r="E7784" s="4" t="s">
        <v>1826</v>
      </c>
    </row>
    <row r="7785" spans="1:5" x14ac:dyDescent="0.2">
      <c r="A7785">
        <v>7724</v>
      </c>
      <c r="B7785" s="1832">
        <f>'Expenditures 15-22'!H332</f>
        <v>0</v>
      </c>
      <c r="D7785" s="2" t="str">
        <f t="shared" si="127"/>
        <v>Error?</v>
      </c>
      <c r="E7785" s="4" t="s">
        <v>1826</v>
      </c>
    </row>
    <row r="7786" spans="1:5" x14ac:dyDescent="0.2">
      <c r="A7786">
        <v>7725</v>
      </c>
      <c r="B7786" s="1832">
        <f>'Expenditures 15-22'!K332</f>
        <v>0</v>
      </c>
      <c r="D7786" s="2" t="str">
        <f t="shared" si="127"/>
        <v>Error?</v>
      </c>
      <c r="E7786" s="4" t="s">
        <v>1826</v>
      </c>
    </row>
    <row r="7787" spans="1:5" x14ac:dyDescent="0.2">
      <c r="A7787">
        <v>7726</v>
      </c>
      <c r="B7787" s="1832">
        <f>'Expenditures 15-22'!H333</f>
        <v>0</v>
      </c>
      <c r="D7787" s="2" t="str">
        <f t="shared" si="127"/>
        <v>Error?</v>
      </c>
      <c r="E7787" s="4" t="s">
        <v>1826</v>
      </c>
    </row>
    <row r="7788" spans="1:5" x14ac:dyDescent="0.2">
      <c r="A7788">
        <v>7727</v>
      </c>
      <c r="B7788" s="1832">
        <f>'Expenditures 15-22'!K333</f>
        <v>0</v>
      </c>
      <c r="D7788" s="2" t="str">
        <f t="shared" si="127"/>
        <v>Error?</v>
      </c>
      <c r="E7788" s="4" t="s">
        <v>1826</v>
      </c>
    </row>
    <row r="7789" spans="1:5" x14ac:dyDescent="0.2">
      <c r="A7789">
        <v>7728</v>
      </c>
      <c r="B7789" s="1832">
        <f>'Expenditures 15-22'!H334</f>
        <v>0</v>
      </c>
      <c r="D7789" s="2" t="str">
        <f t="shared" si="127"/>
        <v>Error?</v>
      </c>
      <c r="E7789" s="4" t="s">
        <v>1826</v>
      </c>
    </row>
    <row r="7790" spans="1:5" x14ac:dyDescent="0.2">
      <c r="A7790">
        <v>7729</v>
      </c>
      <c r="B7790" s="1832">
        <f>'Expenditures 15-22'!K334</f>
        <v>0</v>
      </c>
      <c r="D7790" s="2" t="str">
        <f t="shared" si="127"/>
        <v>Error?</v>
      </c>
      <c r="E7790" s="4" t="s">
        <v>1826</v>
      </c>
    </row>
    <row r="7791" spans="1:5" x14ac:dyDescent="0.2">
      <c r="A7791">
        <v>7730</v>
      </c>
      <c r="B7791" s="1832">
        <f>'Expenditures 15-22'!H354</f>
        <v>0</v>
      </c>
      <c r="D7791" s="2" t="str">
        <f t="shared" si="127"/>
        <v>Error?</v>
      </c>
      <c r="E7791" s="4" t="s">
        <v>1826</v>
      </c>
    </row>
    <row r="7792" spans="1:5" x14ac:dyDescent="0.2">
      <c r="A7792">
        <v>7731</v>
      </c>
      <c r="B7792" s="1832">
        <f>'Expenditures 15-22'!K354</f>
        <v>0</v>
      </c>
      <c r="D7792" s="2" t="str">
        <f t="shared" si="127"/>
        <v>Error?</v>
      </c>
      <c r="E7792" s="4" t="s">
        <v>1826</v>
      </c>
    </row>
    <row r="7793" spans="1:5" x14ac:dyDescent="0.2">
      <c r="A7793">
        <v>7732</v>
      </c>
      <c r="B7793" s="1832">
        <f>'Expenditures 15-22'!H355</f>
        <v>0</v>
      </c>
      <c r="D7793" s="2" t="str">
        <f t="shared" si="127"/>
        <v>Error?</v>
      </c>
      <c r="E7793" s="4" t="s">
        <v>1826</v>
      </c>
    </row>
    <row r="7794" spans="1:5" x14ac:dyDescent="0.2">
      <c r="A7794">
        <v>7733</v>
      </c>
      <c r="B7794" s="1832">
        <f>'Expenditures 15-22'!K355</f>
        <v>0</v>
      </c>
      <c r="D7794" s="2" t="str">
        <f t="shared" si="127"/>
        <v>Error?</v>
      </c>
      <c r="E7794" s="4" t="s">
        <v>1826</v>
      </c>
    </row>
    <row r="7795" spans="1:5" x14ac:dyDescent="0.2">
      <c r="A7795">
        <v>7734</v>
      </c>
      <c r="B7795" s="1832">
        <f>'Expenditures 15-22'!E138</f>
        <v>0</v>
      </c>
      <c r="D7795" s="2" t="str">
        <f t="shared" si="127"/>
        <v>Error?</v>
      </c>
      <c r="E7795" s="4" t="s">
        <v>1826</v>
      </c>
    </row>
    <row r="7796" spans="1:5" x14ac:dyDescent="0.2">
      <c r="A7796">
        <v>7735</v>
      </c>
      <c r="B7796" s="1832">
        <f>'Acct Summary 7-8'!J15</f>
        <v>0</v>
      </c>
      <c r="D7796" s="2" t="str">
        <f t="shared" si="127"/>
        <v>Error?</v>
      </c>
      <c r="E7796" s="4" t="s">
        <v>1826</v>
      </c>
    </row>
    <row r="7797" spans="1:5" x14ac:dyDescent="0.2">
      <c r="A7797" s="126">
        <v>7736</v>
      </c>
      <c r="B7797" s="1832"/>
      <c r="D7797" s="2" t="str">
        <f t="shared" si="127"/>
        <v>OK</v>
      </c>
      <c r="E7797" s="4" t="s">
        <v>1979</v>
      </c>
    </row>
    <row r="7798" spans="1:5" x14ac:dyDescent="0.2">
      <c r="A7798" s="126">
        <v>7737</v>
      </c>
      <c r="B7798" s="1832"/>
      <c r="D7798" s="2" t="str">
        <f t="shared" si="127"/>
        <v>OK</v>
      </c>
      <c r="E7798" s="4" t="s">
        <v>1979</v>
      </c>
    </row>
    <row r="7799" spans="1:5" x14ac:dyDescent="0.2">
      <c r="A7799" s="126">
        <v>7738</v>
      </c>
      <c r="B7799" s="1832"/>
      <c r="D7799" s="2" t="str">
        <f t="shared" si="127"/>
        <v>OK</v>
      </c>
      <c r="E7799" s="4" t="s">
        <v>1979</v>
      </c>
    </row>
    <row r="7800" spans="1:5" x14ac:dyDescent="0.2">
      <c r="A7800">
        <v>7739</v>
      </c>
      <c r="B7800" s="1832">
        <f>'Rest Tax Levies-Tort Im 25'!K23</f>
        <v>9482</v>
      </c>
      <c r="D7800" s="2" t="str">
        <f t="shared" si="127"/>
        <v>Error?</v>
      </c>
      <c r="E7800" s="4" t="s">
        <v>1966</v>
      </c>
    </row>
    <row r="7801" spans="1:5" x14ac:dyDescent="0.2">
      <c r="A7801">
        <v>7740</v>
      </c>
      <c r="B7801" s="1832">
        <f>'Revenues 9-14'!C120</f>
        <v>0</v>
      </c>
      <c r="D7801" s="2" t="str">
        <f t="shared" si="127"/>
        <v>Error?</v>
      </c>
      <c r="E7801" s="4" t="s">
        <v>1900</v>
      </c>
    </row>
    <row r="7802" spans="1:5" x14ac:dyDescent="0.2">
      <c r="A7802">
        <v>7741</v>
      </c>
      <c r="B7802" s="1832">
        <f>'Revenues 9-14'!D120</f>
        <v>0</v>
      </c>
      <c r="D7802" s="2" t="str">
        <f t="shared" si="127"/>
        <v>Error?</v>
      </c>
      <c r="E7802" s="4" t="s">
        <v>1900</v>
      </c>
    </row>
    <row r="7803" spans="1:5" x14ac:dyDescent="0.2">
      <c r="A7803">
        <v>7742</v>
      </c>
      <c r="B7803" s="1832">
        <f>'Revenues 9-14'!E120</f>
        <v>0</v>
      </c>
      <c r="D7803" s="2" t="str">
        <f t="shared" si="127"/>
        <v>Error?</v>
      </c>
      <c r="E7803" s="4" t="s">
        <v>1900</v>
      </c>
    </row>
    <row r="7804" spans="1:5" x14ac:dyDescent="0.2">
      <c r="A7804">
        <v>7743</v>
      </c>
      <c r="B7804" s="1832">
        <f>'Revenues 9-14'!F120</f>
        <v>0</v>
      </c>
      <c r="D7804" s="2" t="str">
        <f t="shared" si="127"/>
        <v>Error?</v>
      </c>
      <c r="E7804" s="4" t="s">
        <v>1900</v>
      </c>
    </row>
    <row r="7805" spans="1:5" x14ac:dyDescent="0.2">
      <c r="A7805">
        <v>7744</v>
      </c>
      <c r="B7805" s="1832">
        <f>'Revenues 9-14'!G120</f>
        <v>0</v>
      </c>
      <c r="D7805" s="2" t="str">
        <f t="shared" si="127"/>
        <v>Error?</v>
      </c>
      <c r="E7805" s="4" t="s">
        <v>1900</v>
      </c>
    </row>
    <row r="7806" spans="1:5" x14ac:dyDescent="0.2">
      <c r="A7806">
        <v>7745</v>
      </c>
      <c r="B7806" s="1832">
        <f>'Revenues 9-14'!H120</f>
        <v>0</v>
      </c>
      <c r="D7806" s="2" t="str">
        <f t="shared" si="127"/>
        <v>Error?</v>
      </c>
      <c r="E7806" s="4" t="s">
        <v>1900</v>
      </c>
    </row>
    <row r="7807" spans="1:5" x14ac:dyDescent="0.2">
      <c r="A7807">
        <v>7746</v>
      </c>
      <c r="B7807" s="1832">
        <f>'Revenues 9-14'!J120</f>
        <v>0</v>
      </c>
      <c r="D7807" s="2" t="str">
        <f t="shared" ref="D7807:D7821" si="128">IF(ISBLANK(B7807),"OK",IF(A7807-B7807=0,"OK","Error?"))</f>
        <v>Error?</v>
      </c>
      <c r="E7807" s="4" t="s">
        <v>1900</v>
      </c>
    </row>
    <row r="7808" spans="1:5" x14ac:dyDescent="0.2">
      <c r="A7808">
        <v>7747</v>
      </c>
      <c r="B7808" s="1832">
        <f>'Revenues 9-14'!K120</f>
        <v>0</v>
      </c>
      <c r="D7808" s="2" t="str">
        <f t="shared" si="128"/>
        <v>Error?</v>
      </c>
      <c r="E7808" s="4" t="s">
        <v>1900</v>
      </c>
    </row>
    <row r="7809" spans="1:5" x14ac:dyDescent="0.2">
      <c r="A7809">
        <v>7748</v>
      </c>
      <c r="B7809" s="1832">
        <f>'Revenues 9-14'!C261</f>
        <v>0</v>
      </c>
      <c r="D7809" s="2" t="str">
        <f t="shared" si="128"/>
        <v>Error?</v>
      </c>
      <c r="E7809" s="4" t="s">
        <v>1901</v>
      </c>
    </row>
    <row r="7810" spans="1:5" x14ac:dyDescent="0.2">
      <c r="A7810">
        <v>7749</v>
      </c>
      <c r="B7810" s="1832">
        <f>'Revenues 9-14'!D261</f>
        <v>0</v>
      </c>
      <c r="D7810" s="2" t="str">
        <f t="shared" si="128"/>
        <v>Error?</v>
      </c>
      <c r="E7810" s="4" t="s">
        <v>1901</v>
      </c>
    </row>
    <row r="7811" spans="1:5" x14ac:dyDescent="0.2">
      <c r="A7811">
        <v>7750</v>
      </c>
      <c r="B7811" s="1832">
        <f>'Revenues 9-14'!F261</f>
        <v>0</v>
      </c>
      <c r="D7811" s="2" t="str">
        <f t="shared" si="128"/>
        <v>Error?</v>
      </c>
      <c r="E7811" s="4" t="s">
        <v>1901</v>
      </c>
    </row>
    <row r="7812" spans="1:5" x14ac:dyDescent="0.2">
      <c r="A7812">
        <v>7751</v>
      </c>
      <c r="B7812" s="1832">
        <f>'Revenues 9-14'!G261</f>
        <v>0</v>
      </c>
      <c r="D7812" s="2" t="str">
        <f t="shared" si="128"/>
        <v>Error?</v>
      </c>
      <c r="E7812" s="4" t="s">
        <v>1901</v>
      </c>
    </row>
    <row r="7813" spans="1:5" x14ac:dyDescent="0.2">
      <c r="A7813">
        <v>7752</v>
      </c>
      <c r="B7813" s="1832">
        <f>'Revenues 9-14'!C262</f>
        <v>0</v>
      </c>
      <c r="D7813" s="2" t="str">
        <f t="shared" si="128"/>
        <v>Error?</v>
      </c>
      <c r="E7813" s="4" t="s">
        <v>1902</v>
      </c>
    </row>
    <row r="7814" spans="1:5" x14ac:dyDescent="0.2">
      <c r="A7814">
        <v>7753</v>
      </c>
      <c r="B7814" s="1832">
        <f>'Revenues 9-14'!D262</f>
        <v>0</v>
      </c>
      <c r="D7814" s="2" t="str">
        <f t="shared" si="128"/>
        <v>Error?</v>
      </c>
      <c r="E7814" s="4" t="s">
        <v>1902</v>
      </c>
    </row>
    <row r="7815" spans="1:5" x14ac:dyDescent="0.2">
      <c r="A7815">
        <v>7754</v>
      </c>
      <c r="B7815" s="1832">
        <f>'Revenues 9-14'!F262</f>
        <v>0</v>
      </c>
      <c r="D7815" s="2" t="str">
        <f t="shared" si="128"/>
        <v>Error?</v>
      </c>
      <c r="E7815" s="4" t="s">
        <v>1902</v>
      </c>
    </row>
    <row r="7816" spans="1:5" x14ac:dyDescent="0.2">
      <c r="A7816">
        <v>7755</v>
      </c>
      <c r="B7816" s="1832">
        <f>'Revenues 9-14'!G262</f>
        <v>0</v>
      </c>
      <c r="D7816" s="2" t="str">
        <f t="shared" si="128"/>
        <v>Error?</v>
      </c>
      <c r="E7816" s="4" t="s">
        <v>1902</v>
      </c>
    </row>
    <row r="7817" spans="1:5" x14ac:dyDescent="0.2">
      <c r="A7817">
        <v>7756</v>
      </c>
      <c r="B7817" s="1832">
        <f>'Short-Term Long-Term Debt 24'!C49</f>
        <v>9837849</v>
      </c>
      <c r="D7817" s="2" t="str">
        <f t="shared" si="128"/>
        <v>Error?</v>
      </c>
      <c r="E7817" s="4" t="s">
        <v>1966</v>
      </c>
    </row>
    <row r="7818" spans="1:5" x14ac:dyDescent="0.2">
      <c r="A7818">
        <v>7757</v>
      </c>
      <c r="B7818" s="1832">
        <f>'PCTC-OEPP 27-28'!F172</f>
        <v>0</v>
      </c>
      <c r="D7818" s="2" t="str">
        <f t="shared" si="128"/>
        <v>Error?</v>
      </c>
      <c r="E7818" s="4" t="s">
        <v>1980</v>
      </c>
    </row>
    <row r="7819" spans="1:5" x14ac:dyDescent="0.2">
      <c r="A7819">
        <v>7758</v>
      </c>
      <c r="B7819" s="1832">
        <f>'PCTC-OEPP 27-28'!F173</f>
        <v>0</v>
      </c>
      <c r="D7819" s="2" t="str">
        <f t="shared" si="128"/>
        <v>Error?</v>
      </c>
      <c r="E7819" s="4" t="s">
        <v>1980</v>
      </c>
    </row>
    <row r="7820" spans="1:5" x14ac:dyDescent="0.2">
      <c r="A7820">
        <v>7759</v>
      </c>
      <c r="B7820" s="1832">
        <f>'ICR Computation 30'!E40</f>
        <v>-219988</v>
      </c>
      <c r="D7820" s="2" t="str">
        <f t="shared" si="128"/>
        <v>Error?</v>
      </c>
    </row>
    <row r="7821" spans="1:5" x14ac:dyDescent="0.2">
      <c r="A7821">
        <v>7760</v>
      </c>
      <c r="B7821" s="1832">
        <f>'ICR Computation 30'!G40</f>
        <v>-219988</v>
      </c>
      <c r="D7821" s="2" t="str">
        <f t="shared" si="128"/>
        <v>Error?</v>
      </c>
    </row>
    <row r="7822" spans="1:5" x14ac:dyDescent="0.2">
      <c r="A7822" s="1">
        <v>7761</v>
      </c>
      <c r="B7822" s="1832">
        <f>'PCTC-OEPP 27-28'!F14</f>
        <v>8611661</v>
      </c>
      <c r="D7822" s="4" t="s">
        <v>1997</v>
      </c>
      <c r="E7822" s="4" t="s">
        <v>1998</v>
      </c>
    </row>
    <row r="7823" spans="1:5" x14ac:dyDescent="0.2">
      <c r="A7823" s="1">
        <v>7762</v>
      </c>
      <c r="B7823" s="1832">
        <f>'PCTC-OEPP 27-28'!F30</f>
        <v>0</v>
      </c>
      <c r="D7823" s="4" t="s">
        <v>1997</v>
      </c>
      <c r="E7823" s="4" t="s">
        <v>1998</v>
      </c>
    </row>
    <row r="7824" spans="1:5" x14ac:dyDescent="0.2">
      <c r="A7824" s="1">
        <v>7763</v>
      </c>
      <c r="B7824" s="1832">
        <f>'PCTC-OEPP 27-28'!F31</f>
        <v>0</v>
      </c>
      <c r="D7824" s="4" t="s">
        <v>1997</v>
      </c>
      <c r="E7824" s="4" t="s">
        <v>1998</v>
      </c>
    </row>
    <row r="7825" spans="1:5" x14ac:dyDescent="0.2">
      <c r="A7825" s="1">
        <v>7764</v>
      </c>
      <c r="B7825" s="1832">
        <f>'PCTC-OEPP 27-28'!F32</f>
        <v>0</v>
      </c>
      <c r="D7825" s="2" t="str">
        <f t="shared" ref="D7825:D7887" si="129">IF(ISBLANK(B7825),"OK",IF(A7825-B7825=0,"OK","Error?"))</f>
        <v>Error?</v>
      </c>
      <c r="E7825" s="4" t="s">
        <v>1998</v>
      </c>
    </row>
    <row r="7826" spans="1:5" x14ac:dyDescent="0.2">
      <c r="A7826">
        <v>7765</v>
      </c>
      <c r="B7826" s="1832">
        <f>'PCTC-OEPP 27-28'!F34</f>
        <v>96329</v>
      </c>
      <c r="D7826" s="2" t="str">
        <f t="shared" si="129"/>
        <v>Error?</v>
      </c>
      <c r="E7826" s="4" t="s">
        <v>1998</v>
      </c>
    </row>
    <row r="7827" spans="1:5" x14ac:dyDescent="0.2">
      <c r="A7827">
        <v>7766</v>
      </c>
      <c r="B7827" s="1832">
        <f>'PCTC-OEPP 27-28'!F35</f>
        <v>0</v>
      </c>
      <c r="D7827" s="2" t="str">
        <f t="shared" si="129"/>
        <v>Error?</v>
      </c>
      <c r="E7827" s="4" t="s">
        <v>1998</v>
      </c>
    </row>
    <row r="7828" spans="1:5" x14ac:dyDescent="0.2">
      <c r="A7828">
        <v>7767</v>
      </c>
      <c r="B7828" s="1832">
        <f>'PCTC-OEPP 27-28'!F36</f>
        <v>0</v>
      </c>
      <c r="D7828" s="2" t="str">
        <f t="shared" si="129"/>
        <v>Error?</v>
      </c>
      <c r="E7828" s="4" t="s">
        <v>1998</v>
      </c>
    </row>
    <row r="7829" spans="1:5" x14ac:dyDescent="0.2">
      <c r="A7829">
        <v>7768</v>
      </c>
      <c r="B7829" s="1832">
        <f>'PCTC-OEPP 27-28'!F37</f>
        <v>0</v>
      </c>
      <c r="D7829" s="2" t="str">
        <f t="shared" si="129"/>
        <v>Error?</v>
      </c>
      <c r="E7829" s="4" t="s">
        <v>1998</v>
      </c>
    </row>
    <row r="7830" spans="1:5" x14ac:dyDescent="0.2">
      <c r="A7830">
        <v>7769</v>
      </c>
      <c r="B7830" s="1832">
        <f>'PCTC-OEPP 27-28'!F38</f>
        <v>0</v>
      </c>
      <c r="D7830" s="2" t="str">
        <f t="shared" si="129"/>
        <v>Error?</v>
      </c>
      <c r="E7830" s="4" t="s">
        <v>1998</v>
      </c>
    </row>
    <row r="7831" spans="1:5" x14ac:dyDescent="0.2">
      <c r="A7831">
        <v>7770</v>
      </c>
      <c r="B7831" s="1832">
        <f>'PCTC-OEPP 27-28'!F52</f>
        <v>0</v>
      </c>
      <c r="D7831" s="2" t="str">
        <f t="shared" si="129"/>
        <v>Error?</v>
      </c>
      <c r="E7831" s="4" t="s">
        <v>1998</v>
      </c>
    </row>
    <row r="7832" spans="1:5" x14ac:dyDescent="0.2">
      <c r="A7832">
        <v>7771</v>
      </c>
      <c r="B7832" s="1832">
        <f>'PCTC-OEPP 27-28'!F56</f>
        <v>0</v>
      </c>
      <c r="D7832" s="2" t="str">
        <f t="shared" si="129"/>
        <v>Error?</v>
      </c>
      <c r="E7832" s="4" t="s">
        <v>1998</v>
      </c>
    </row>
    <row r="7833" spans="1:5" x14ac:dyDescent="0.2">
      <c r="A7833">
        <v>7772</v>
      </c>
      <c r="B7833" s="1832">
        <f>'PCTC-OEPP 27-28'!F62</f>
        <v>0</v>
      </c>
      <c r="D7833" s="2" t="str">
        <f t="shared" si="129"/>
        <v>Error?</v>
      </c>
      <c r="E7833" s="4" t="s">
        <v>1998</v>
      </c>
    </row>
    <row r="7834" spans="1:5" x14ac:dyDescent="0.2">
      <c r="A7834">
        <v>7773</v>
      </c>
      <c r="B7834" s="1832">
        <f>'PCTC-OEPP 27-28'!F77</f>
        <v>1295857</v>
      </c>
      <c r="D7834" s="2" t="str">
        <f t="shared" si="129"/>
        <v>Error?</v>
      </c>
      <c r="E7834" s="4" t="s">
        <v>1998</v>
      </c>
    </row>
    <row r="7835" spans="1:5" x14ac:dyDescent="0.2">
      <c r="A7835">
        <v>7774</v>
      </c>
      <c r="B7835" s="1832">
        <f>'PCTC-OEPP 27-28'!F78</f>
        <v>7315804</v>
      </c>
      <c r="D7835" s="2" t="str">
        <f t="shared" si="129"/>
        <v>Error?</v>
      </c>
      <c r="E7835" s="4" t="s">
        <v>1998</v>
      </c>
    </row>
    <row r="7836" spans="1:5" x14ac:dyDescent="0.2">
      <c r="A7836" s="126">
        <v>7775</v>
      </c>
      <c r="B7836" s="1832"/>
      <c r="D7836" s="2" t="str">
        <f t="shared" si="129"/>
        <v>OK</v>
      </c>
      <c r="E7836" s="4" t="s">
        <v>2000</v>
      </c>
    </row>
    <row r="7837" spans="1:5" x14ac:dyDescent="0.2">
      <c r="A7837">
        <v>7776</v>
      </c>
      <c r="B7837" s="1832">
        <f>'PCTC-OEPP 27-28'!F80</f>
        <v>11338.815871047736</v>
      </c>
      <c r="D7837" s="2" t="str">
        <f t="shared" si="129"/>
        <v>Error?</v>
      </c>
      <c r="E7837" s="4" t="s">
        <v>1998</v>
      </c>
    </row>
    <row r="7838" spans="1:5" x14ac:dyDescent="0.2">
      <c r="A7838">
        <v>7777</v>
      </c>
      <c r="B7838" s="1832">
        <f>'PCTC-OEPP 27-28'!F96</f>
        <v>28591</v>
      </c>
      <c r="D7838" s="2" t="str">
        <f t="shared" si="129"/>
        <v>Error?</v>
      </c>
      <c r="E7838" s="4" t="s">
        <v>1998</v>
      </c>
    </row>
    <row r="7839" spans="1:5" x14ac:dyDescent="0.2">
      <c r="A7839">
        <v>7778</v>
      </c>
      <c r="B7839" s="1832">
        <f>'PCTC-OEPP 27-28'!F102</f>
        <v>0</v>
      </c>
      <c r="D7839" s="2" t="str">
        <f t="shared" si="129"/>
        <v>Error?</v>
      </c>
      <c r="E7839" s="4" t="s">
        <v>1998</v>
      </c>
    </row>
    <row r="7840" spans="1:5" x14ac:dyDescent="0.2">
      <c r="A7840">
        <v>7779</v>
      </c>
      <c r="B7840" s="1832">
        <f>'PCTC-OEPP 27-28'!F103</f>
        <v>0</v>
      </c>
      <c r="D7840" s="2" t="str">
        <f t="shared" si="129"/>
        <v>Error?</v>
      </c>
      <c r="E7840" s="4" t="s">
        <v>1998</v>
      </c>
    </row>
    <row r="7841" spans="1:5" x14ac:dyDescent="0.2">
      <c r="A7841">
        <v>7780</v>
      </c>
      <c r="B7841" s="1832">
        <f>'PCTC-OEPP 27-28'!F104</f>
        <v>0</v>
      </c>
      <c r="D7841" s="2" t="str">
        <f t="shared" si="129"/>
        <v>Error?</v>
      </c>
      <c r="E7841" s="4" t="s">
        <v>1998</v>
      </c>
    </row>
    <row r="7842" spans="1:5" x14ac:dyDescent="0.2">
      <c r="A7842">
        <v>7781</v>
      </c>
      <c r="B7842" s="1832">
        <f>'PCTC-OEPP 27-28'!F106</f>
        <v>24247</v>
      </c>
      <c r="D7842" s="2" t="str">
        <f t="shared" si="129"/>
        <v>Error?</v>
      </c>
      <c r="E7842" s="4" t="s">
        <v>1998</v>
      </c>
    </row>
    <row r="7843" spans="1:5" x14ac:dyDescent="0.2">
      <c r="A7843">
        <v>7782</v>
      </c>
      <c r="B7843" s="1832">
        <f>'PCTC-OEPP 27-28'!F107</f>
        <v>14807</v>
      </c>
      <c r="D7843" s="2" t="str">
        <f t="shared" si="129"/>
        <v>Error?</v>
      </c>
      <c r="E7843" s="4" t="s">
        <v>1998</v>
      </c>
    </row>
    <row r="7844" spans="1:5" x14ac:dyDescent="0.2">
      <c r="A7844">
        <v>7783</v>
      </c>
      <c r="B7844" s="1832">
        <f>'PCTC-OEPP 27-28'!F108</f>
        <v>0</v>
      </c>
      <c r="D7844" s="2" t="str">
        <f t="shared" si="129"/>
        <v>Error?</v>
      </c>
      <c r="E7844" s="4" t="s">
        <v>1998</v>
      </c>
    </row>
    <row r="7845" spans="1:5" x14ac:dyDescent="0.2">
      <c r="A7845">
        <v>7784</v>
      </c>
      <c r="B7845" s="1832">
        <f>'PCTC-OEPP 27-28'!F110</f>
        <v>0</v>
      </c>
      <c r="D7845" s="2" t="str">
        <f t="shared" si="129"/>
        <v>Error?</v>
      </c>
      <c r="E7845" s="4" t="s">
        <v>1998</v>
      </c>
    </row>
    <row r="7846" spans="1:5" x14ac:dyDescent="0.2">
      <c r="A7846">
        <v>7785</v>
      </c>
      <c r="B7846" s="1832">
        <f>'PCTC-OEPP 27-28'!F111</f>
        <v>6582</v>
      </c>
      <c r="D7846" s="2" t="str">
        <f t="shared" si="129"/>
        <v>Error?</v>
      </c>
      <c r="E7846" s="4" t="s">
        <v>1998</v>
      </c>
    </row>
    <row r="7847" spans="1:5" x14ac:dyDescent="0.2">
      <c r="A7847">
        <v>7786</v>
      </c>
      <c r="B7847" s="1832">
        <f>'PCTC-OEPP 27-28'!F112</f>
        <v>378724</v>
      </c>
      <c r="D7847" s="2" t="str">
        <f t="shared" si="129"/>
        <v>Error?</v>
      </c>
      <c r="E7847" s="4" t="s">
        <v>1998</v>
      </c>
    </row>
    <row r="7848" spans="1:5" x14ac:dyDescent="0.2">
      <c r="A7848">
        <v>7787</v>
      </c>
      <c r="B7848" s="1832">
        <f>'PCTC-OEPP 27-28'!F114</f>
        <v>0</v>
      </c>
      <c r="D7848" s="2" t="str">
        <f t="shared" si="129"/>
        <v>Error?</v>
      </c>
      <c r="E7848" s="4" t="s">
        <v>1998</v>
      </c>
    </row>
    <row r="7849" spans="1:5" x14ac:dyDescent="0.2">
      <c r="A7849">
        <v>7788</v>
      </c>
      <c r="B7849" s="1832">
        <f>'PCTC-OEPP 27-28'!F115</f>
        <v>0</v>
      </c>
      <c r="D7849" s="2" t="str">
        <f t="shared" si="129"/>
        <v>Error?</v>
      </c>
      <c r="E7849" s="4" t="s">
        <v>1998</v>
      </c>
    </row>
    <row r="7850" spans="1:5" x14ac:dyDescent="0.2">
      <c r="A7850">
        <v>7789</v>
      </c>
      <c r="B7850" s="1832">
        <f>'PCTC-OEPP 27-28'!F116</f>
        <v>0</v>
      </c>
      <c r="D7850" s="2" t="str">
        <f t="shared" si="129"/>
        <v>Error?</v>
      </c>
      <c r="E7850" s="4" t="s">
        <v>1998</v>
      </c>
    </row>
    <row r="7851" spans="1:5" x14ac:dyDescent="0.2">
      <c r="A7851">
        <v>7790</v>
      </c>
      <c r="B7851" s="1832">
        <f>'PCTC-OEPP 27-28'!F117</f>
        <v>0</v>
      </c>
      <c r="D7851" s="2" t="str">
        <f t="shared" si="129"/>
        <v>Error?</v>
      </c>
      <c r="E7851" s="4" t="s">
        <v>1998</v>
      </c>
    </row>
    <row r="7852" spans="1:5" x14ac:dyDescent="0.2">
      <c r="A7852">
        <v>7791</v>
      </c>
      <c r="B7852" s="1832">
        <f>'PCTC-OEPP 27-28'!F118</f>
        <v>0</v>
      </c>
      <c r="D7852" s="2" t="str">
        <f t="shared" si="129"/>
        <v>Error?</v>
      </c>
      <c r="E7852" s="4" t="s">
        <v>1998</v>
      </c>
    </row>
    <row r="7853" spans="1:5" x14ac:dyDescent="0.2">
      <c r="A7853">
        <v>7792</v>
      </c>
      <c r="B7853" s="1832">
        <f>'PCTC-OEPP 27-28'!F119</f>
        <v>0</v>
      </c>
      <c r="D7853" s="2" t="str">
        <f t="shared" si="129"/>
        <v>Error?</v>
      </c>
      <c r="E7853" s="4" t="s">
        <v>1998</v>
      </c>
    </row>
    <row r="7854" spans="1:5" x14ac:dyDescent="0.2">
      <c r="A7854">
        <v>7793</v>
      </c>
      <c r="B7854" s="1832">
        <f>'PCTC-OEPP 27-28'!F120</f>
        <v>0</v>
      </c>
      <c r="D7854" s="2" t="str">
        <f t="shared" si="129"/>
        <v>Error?</v>
      </c>
      <c r="E7854" s="4" t="s">
        <v>1998</v>
      </c>
    </row>
    <row r="7855" spans="1:5" x14ac:dyDescent="0.2">
      <c r="A7855">
        <v>7794</v>
      </c>
      <c r="B7855" s="1832">
        <f>'PCTC-OEPP 27-28'!F122</f>
        <v>750</v>
      </c>
      <c r="D7855" s="2" t="str">
        <f t="shared" si="129"/>
        <v>Error?</v>
      </c>
      <c r="E7855" s="4" t="s">
        <v>1998</v>
      </c>
    </row>
    <row r="7856" spans="1:5" x14ac:dyDescent="0.2">
      <c r="A7856">
        <v>7795</v>
      </c>
      <c r="B7856" s="1832">
        <f>'PCTC-OEPP 27-28'!F124</f>
        <v>0</v>
      </c>
      <c r="D7856" s="2" t="str">
        <f t="shared" si="129"/>
        <v>Error?</v>
      </c>
      <c r="E7856" s="4" t="s">
        <v>1998</v>
      </c>
    </row>
    <row r="7857" spans="1:5" x14ac:dyDescent="0.2">
      <c r="A7857">
        <v>7796</v>
      </c>
      <c r="B7857" s="1832">
        <f>'PCTC-OEPP 27-28'!F125</f>
        <v>0</v>
      </c>
      <c r="D7857" s="2" t="str">
        <f t="shared" si="129"/>
        <v>Error?</v>
      </c>
      <c r="E7857" s="4" t="s">
        <v>1998</v>
      </c>
    </row>
    <row r="7858" spans="1:5" x14ac:dyDescent="0.2">
      <c r="A7858">
        <v>7797</v>
      </c>
      <c r="B7858" s="1832">
        <f>'PCTC-OEPP 27-28'!F126</f>
        <v>271438</v>
      </c>
      <c r="D7858" s="2" t="str">
        <f t="shared" si="129"/>
        <v>Error?</v>
      </c>
      <c r="E7858" s="4" t="s">
        <v>1998</v>
      </c>
    </row>
    <row r="7859" spans="1:5" x14ac:dyDescent="0.2">
      <c r="A7859">
        <v>7798</v>
      </c>
      <c r="B7859" s="1832">
        <f>'PCTC-OEPP 27-28'!F127</f>
        <v>59888</v>
      </c>
      <c r="D7859" s="2" t="str">
        <f t="shared" si="129"/>
        <v>Error?</v>
      </c>
      <c r="E7859" s="4" t="s">
        <v>1998</v>
      </c>
    </row>
    <row r="7860" spans="1:5" x14ac:dyDescent="0.2">
      <c r="A7860">
        <v>7799</v>
      </c>
      <c r="B7860" s="1832">
        <f>'PCTC-OEPP 27-28'!F128</f>
        <v>10000</v>
      </c>
      <c r="D7860" s="2" t="str">
        <f t="shared" si="129"/>
        <v>Error?</v>
      </c>
      <c r="E7860" s="4" t="s">
        <v>1998</v>
      </c>
    </row>
    <row r="7861" spans="1:5" x14ac:dyDescent="0.2">
      <c r="A7861">
        <v>7800</v>
      </c>
      <c r="B7861" s="1832">
        <f>'PCTC-OEPP 27-28'!F129</f>
        <v>154470</v>
      </c>
      <c r="D7861" s="2" t="str">
        <f t="shared" si="129"/>
        <v>Error?</v>
      </c>
      <c r="E7861" s="4" t="s">
        <v>1998</v>
      </c>
    </row>
    <row r="7862" spans="1:5" x14ac:dyDescent="0.2">
      <c r="A7862">
        <v>7801</v>
      </c>
      <c r="B7862" s="1832">
        <f>'PCTC-OEPP 27-28'!F130</f>
        <v>0</v>
      </c>
      <c r="D7862" s="2" t="str">
        <f t="shared" si="129"/>
        <v>Error?</v>
      </c>
      <c r="E7862" s="4" t="s">
        <v>1998</v>
      </c>
    </row>
    <row r="7863" spans="1:5" x14ac:dyDescent="0.2">
      <c r="A7863">
        <v>7802</v>
      </c>
      <c r="B7863" s="1832">
        <f>'PCTC-OEPP 27-28'!F131</f>
        <v>0</v>
      </c>
      <c r="D7863" s="2" t="str">
        <f t="shared" si="129"/>
        <v>Error?</v>
      </c>
      <c r="E7863" s="4" t="s">
        <v>1998</v>
      </c>
    </row>
    <row r="7864" spans="1:5" x14ac:dyDescent="0.2">
      <c r="A7864">
        <v>7803</v>
      </c>
      <c r="B7864" s="1832">
        <f>'PCTC-OEPP 27-28'!F132</f>
        <v>0</v>
      </c>
      <c r="D7864" s="2" t="str">
        <f t="shared" si="129"/>
        <v>Error?</v>
      </c>
      <c r="E7864" s="4" t="s">
        <v>1998</v>
      </c>
    </row>
    <row r="7865" spans="1:5" x14ac:dyDescent="0.2">
      <c r="A7865">
        <v>7804</v>
      </c>
      <c r="B7865" s="1832">
        <f>'PCTC-OEPP 27-28'!F133</f>
        <v>0</v>
      </c>
      <c r="D7865" s="2" t="str">
        <f t="shared" si="129"/>
        <v>Error?</v>
      </c>
      <c r="E7865" s="4" t="s">
        <v>1998</v>
      </c>
    </row>
    <row r="7866" spans="1:5" x14ac:dyDescent="0.2">
      <c r="A7866">
        <v>7805</v>
      </c>
      <c r="B7866" s="1832">
        <f>'PCTC-OEPP 27-28'!F158</f>
        <v>0</v>
      </c>
      <c r="D7866" s="2" t="str">
        <f t="shared" si="129"/>
        <v>Error?</v>
      </c>
      <c r="E7866" s="4" t="s">
        <v>1998</v>
      </c>
    </row>
    <row r="7867" spans="1:5" x14ac:dyDescent="0.2">
      <c r="A7867">
        <v>7806</v>
      </c>
      <c r="B7867" s="1832">
        <f>'PCTC-OEPP 27-28'!F160</f>
        <v>0</v>
      </c>
      <c r="D7867" s="2" t="str">
        <f t="shared" si="129"/>
        <v>Error?</v>
      </c>
      <c r="E7867" s="4" t="s">
        <v>1998</v>
      </c>
    </row>
    <row r="7868" spans="1:5" x14ac:dyDescent="0.2">
      <c r="A7868">
        <v>7807</v>
      </c>
      <c r="B7868" s="1832">
        <f>'PCTC-OEPP 27-28'!F161</f>
        <v>0</v>
      </c>
      <c r="D7868" s="2" t="str">
        <f t="shared" si="129"/>
        <v>Error?</v>
      </c>
      <c r="E7868" s="4" t="s">
        <v>1998</v>
      </c>
    </row>
    <row r="7869" spans="1:5" x14ac:dyDescent="0.2">
      <c r="A7869">
        <v>7808</v>
      </c>
      <c r="B7869" s="1832">
        <f>'PCTC-OEPP 27-28'!F162</f>
        <v>0</v>
      </c>
      <c r="D7869" s="2" t="str">
        <f t="shared" si="129"/>
        <v>Error?</v>
      </c>
      <c r="E7869" s="4" t="s">
        <v>1998</v>
      </c>
    </row>
    <row r="7870" spans="1:5" x14ac:dyDescent="0.2">
      <c r="A7870">
        <v>7809</v>
      </c>
      <c r="B7870" s="1832">
        <f>'PCTC-OEPP 27-28'!F163</f>
        <v>0</v>
      </c>
      <c r="D7870" s="2" t="str">
        <f t="shared" si="129"/>
        <v>Error?</v>
      </c>
      <c r="E7870" s="4" t="s">
        <v>1998</v>
      </c>
    </row>
    <row r="7871" spans="1:5" x14ac:dyDescent="0.2">
      <c r="A7871">
        <v>7810</v>
      </c>
      <c r="B7871" s="1832">
        <f>'PCTC-OEPP 27-28'!F164</f>
        <v>0</v>
      </c>
      <c r="D7871" s="2" t="str">
        <f t="shared" si="129"/>
        <v>Error?</v>
      </c>
      <c r="E7871" s="4" t="s">
        <v>1998</v>
      </c>
    </row>
    <row r="7872" spans="1:5" x14ac:dyDescent="0.2">
      <c r="A7872">
        <v>7811</v>
      </c>
      <c r="B7872" s="1832">
        <f>'PCTC-OEPP 27-28'!F165</f>
        <v>16414</v>
      </c>
      <c r="D7872" s="2" t="str">
        <f t="shared" si="129"/>
        <v>Error?</v>
      </c>
      <c r="E7872" s="4" t="s">
        <v>1998</v>
      </c>
    </row>
    <row r="7873" spans="1:5" x14ac:dyDescent="0.2">
      <c r="A7873">
        <v>7812</v>
      </c>
      <c r="B7873" s="1832">
        <f>'PCTC-OEPP 27-28'!F166</f>
        <v>0</v>
      </c>
      <c r="D7873" s="2" t="str">
        <f t="shared" si="129"/>
        <v>Error?</v>
      </c>
      <c r="E7873" s="4" t="s">
        <v>1998</v>
      </c>
    </row>
    <row r="7874" spans="1:5" x14ac:dyDescent="0.2">
      <c r="A7874">
        <v>7813</v>
      </c>
      <c r="B7874" s="1832">
        <f>'PCTC-OEPP 27-28'!F169</f>
        <v>3073</v>
      </c>
      <c r="D7874" s="2" t="str">
        <f t="shared" si="129"/>
        <v>Error?</v>
      </c>
      <c r="E7874" s="4" t="s">
        <v>1998</v>
      </c>
    </row>
    <row r="7875" spans="1:5" x14ac:dyDescent="0.2">
      <c r="A7875">
        <v>7814</v>
      </c>
      <c r="B7875" s="1832">
        <f>'PCTC-OEPP 27-28'!F170</f>
        <v>0</v>
      </c>
      <c r="D7875" s="2" t="str">
        <f t="shared" si="129"/>
        <v>Error?</v>
      </c>
      <c r="E7875" s="4" t="s">
        <v>1998</v>
      </c>
    </row>
    <row r="7876" spans="1:5" x14ac:dyDescent="0.2">
      <c r="A7876">
        <v>7815</v>
      </c>
      <c r="B7876" s="1832">
        <f>'PCTC-OEPP 27-28'!F171</f>
        <v>0</v>
      </c>
      <c r="D7876" s="2" t="str">
        <f t="shared" si="129"/>
        <v>Error?</v>
      </c>
      <c r="E7876" s="4" t="s">
        <v>1998</v>
      </c>
    </row>
    <row r="7877" spans="1:5" x14ac:dyDescent="0.2">
      <c r="A7877">
        <v>7816</v>
      </c>
      <c r="B7877" s="1832">
        <f>'PCTC-OEPP 27-28'!F175</f>
        <v>1072979</v>
      </c>
      <c r="D7877" s="2" t="str">
        <f t="shared" si="129"/>
        <v>Error?</v>
      </c>
      <c r="E7877" s="4" t="s">
        <v>1998</v>
      </c>
    </row>
    <row r="7878" spans="1:5" x14ac:dyDescent="0.2">
      <c r="A7878">
        <v>7817</v>
      </c>
      <c r="B7878" s="1832">
        <f>'PCTC-OEPP 27-28'!F176</f>
        <v>6242825</v>
      </c>
      <c r="D7878" s="2" t="str">
        <f t="shared" si="129"/>
        <v>Error?</v>
      </c>
      <c r="E7878" s="4" t="s">
        <v>1998</v>
      </c>
    </row>
    <row r="7879" spans="1:5" x14ac:dyDescent="0.2">
      <c r="A7879">
        <v>7818</v>
      </c>
      <c r="B7879" s="1832">
        <f>'PCTC-OEPP 27-28'!F178</f>
        <v>6583350.0999999996</v>
      </c>
      <c r="D7879" s="2" t="str">
        <f t="shared" si="129"/>
        <v>Error?</v>
      </c>
      <c r="E7879" s="4" t="s">
        <v>1998</v>
      </c>
    </row>
    <row r="7880" spans="1:5" x14ac:dyDescent="0.2">
      <c r="A7880">
        <v>7819</v>
      </c>
      <c r="B7880" s="1832">
        <f>'PCTC-OEPP 27-28'!F180</f>
        <v>10203.580440173588</v>
      </c>
      <c r="D7880" s="2" t="str">
        <f t="shared" si="129"/>
        <v>Error?</v>
      </c>
      <c r="E7880" s="4" t="s">
        <v>1998</v>
      </c>
    </row>
    <row r="7881" spans="1:5" x14ac:dyDescent="0.2">
      <c r="A7881">
        <v>7820</v>
      </c>
      <c r="B7881" s="135">
        <f>'PCTC-OEPP 27-28'!F29</f>
        <v>0</v>
      </c>
      <c r="D7881" s="2" t="str">
        <f t="shared" si="129"/>
        <v>Error?</v>
      </c>
      <c r="E7881" s="4" t="s">
        <v>1998</v>
      </c>
    </row>
    <row r="7882" spans="1:5" x14ac:dyDescent="0.2">
      <c r="A7882">
        <v>7821</v>
      </c>
      <c r="B7882" s="135">
        <f>'Revenues 9-14'!H117</f>
        <v>0</v>
      </c>
      <c r="D7882" s="2" t="str">
        <f t="shared" si="129"/>
        <v>Error?</v>
      </c>
      <c r="E7882" s="4" t="s">
        <v>1999</v>
      </c>
    </row>
    <row r="7883" spans="1:5" x14ac:dyDescent="0.2">
      <c r="A7883">
        <v>7822</v>
      </c>
      <c r="B7883" s="135">
        <f>'Revenues 9-14'!H118</f>
        <v>0</v>
      </c>
      <c r="D7883" s="2" t="str">
        <f t="shared" si="129"/>
        <v>Error?</v>
      </c>
      <c r="E7883" s="4" t="s">
        <v>1999</v>
      </c>
    </row>
    <row r="7884" spans="1:5" x14ac:dyDescent="0.2">
      <c r="A7884">
        <v>7823</v>
      </c>
      <c r="B7884" s="135">
        <f>'Revenues 9-14'!H119</f>
        <v>0</v>
      </c>
      <c r="D7884" s="2" t="str">
        <f t="shared" si="129"/>
        <v>Error?</v>
      </c>
      <c r="E7884" s="4" t="s">
        <v>1999</v>
      </c>
    </row>
    <row r="7885" spans="1:5" x14ac:dyDescent="0.2">
      <c r="A7885">
        <v>7824</v>
      </c>
      <c r="B7885" s="135">
        <f>'Revenues 9-14'!H121</f>
        <v>0</v>
      </c>
      <c r="D7885" s="2" t="str">
        <f t="shared" si="129"/>
        <v>Error?</v>
      </c>
      <c r="E7885" s="4" t="s">
        <v>1999</v>
      </c>
    </row>
    <row r="7886" spans="1:5" x14ac:dyDescent="0.2">
      <c r="A7886">
        <v>7825</v>
      </c>
      <c r="B7886" s="135">
        <f>'PCTC-OEPP 27-28'!F75</f>
        <v>0</v>
      </c>
      <c r="D7886" s="2" t="str">
        <f t="shared" si="129"/>
        <v>Error?</v>
      </c>
      <c r="E7886" s="4" t="s">
        <v>1998</v>
      </c>
    </row>
    <row r="7887" spans="1:5" x14ac:dyDescent="0.2">
      <c r="A7887">
        <v>7826</v>
      </c>
      <c r="B7887" s="135">
        <f>'PCTC-OEPP 27-28'!F76</f>
        <v>0</v>
      </c>
      <c r="D7887" s="2" t="str">
        <f t="shared" si="129"/>
        <v>Error?</v>
      </c>
      <c r="E7887" s="4" t="s">
        <v>1998</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topLeftCell="A55" zoomScale="110" zoomScaleNormal="110" workbookViewId="0">
      <selection activeCell="B30" sqref="B30"/>
    </sheetView>
  </sheetViews>
  <sheetFormatPr defaultColWidth="9.140625" defaultRowHeight="12.75" x14ac:dyDescent="0.2"/>
  <cols>
    <col min="1" max="1" width="7.85546875" style="959" customWidth="1"/>
    <col min="2" max="2" width="2.28515625" style="955" customWidth="1"/>
    <col min="3" max="3" width="9.140625" style="959"/>
    <col min="4" max="4" width="13" style="959" customWidth="1"/>
    <col min="5" max="5" width="16" style="959" customWidth="1"/>
    <col min="6" max="6" width="4.140625" style="959" customWidth="1"/>
    <col min="7" max="7" width="3.7109375" style="959" customWidth="1"/>
    <col min="8" max="8" width="9.7109375" style="959" customWidth="1"/>
    <col min="9" max="9" width="10.7109375" style="959" customWidth="1"/>
    <col min="10" max="10" width="5" style="959" customWidth="1"/>
    <col min="11" max="11" width="6.5703125" style="959" customWidth="1"/>
    <col min="12" max="12" width="12.85546875" style="959" customWidth="1"/>
    <col min="13" max="13" width="2.7109375" style="959" customWidth="1"/>
    <col min="14" max="14" width="13.140625" style="959" customWidth="1"/>
    <col min="15" max="15" width="7.140625" style="959" customWidth="1"/>
    <col min="16" max="16" width="7" style="959" customWidth="1"/>
    <col min="17" max="17" width="9.7109375" style="959" customWidth="1"/>
    <col min="18" max="19" width="9.85546875" style="959" customWidth="1"/>
    <col min="20" max="16384" width="9.140625" style="959"/>
  </cols>
  <sheetData>
    <row r="1" spans="1:29" x14ac:dyDescent="0.2">
      <c r="A1" s="954"/>
      <c r="C1" s="954"/>
      <c r="D1" s="954"/>
      <c r="E1" s="954"/>
      <c r="F1" s="956"/>
      <c r="G1" s="956"/>
      <c r="H1" s="954"/>
      <c r="I1" s="954"/>
      <c r="J1" s="954"/>
      <c r="K1" s="954"/>
      <c r="L1" s="957"/>
      <c r="M1" s="958"/>
    </row>
    <row r="2" spans="1:29" ht="13.5" customHeight="1" x14ac:dyDescent="0.2">
      <c r="A2" s="2536" t="s">
        <v>1181</v>
      </c>
      <c r="B2" s="2536"/>
      <c r="C2" s="2536"/>
      <c r="D2" s="2536"/>
      <c r="E2" s="2536"/>
      <c r="F2" s="2536"/>
      <c r="G2" s="2536"/>
      <c r="H2" s="2536"/>
      <c r="I2" s="2536"/>
      <c r="J2" s="2536"/>
      <c r="K2" s="2536"/>
      <c r="L2" s="2536"/>
    </row>
    <row r="3" spans="1:29" ht="13.5" customHeight="1" x14ac:dyDescent="0.2">
      <c r="A3" s="2522" t="s">
        <v>1180</v>
      </c>
      <c r="B3" s="2522"/>
      <c r="C3" s="2522"/>
      <c r="D3" s="2522"/>
      <c r="E3" s="2522"/>
      <c r="F3" s="2522"/>
      <c r="G3" s="2522"/>
      <c r="H3" s="2522"/>
      <c r="I3" s="2522"/>
      <c r="J3" s="2522"/>
      <c r="K3" s="2522"/>
      <c r="L3" s="2522"/>
    </row>
    <row r="4" spans="1:29" ht="13.5" customHeight="1" x14ac:dyDescent="0.2">
      <c r="A4" s="2553" t="str">
        <f>"Year Ending June 30, "&amp;'AFR20'!E2</f>
        <v>Year Ending June 30, 2020</v>
      </c>
      <c r="B4" s="2554"/>
      <c r="C4" s="2554"/>
      <c r="D4" s="2554"/>
      <c r="E4" s="2554"/>
      <c r="F4" s="2554"/>
      <c r="G4" s="2554"/>
      <c r="H4" s="2554"/>
      <c r="I4" s="2554"/>
      <c r="J4" s="2554"/>
      <c r="K4" s="2554"/>
      <c r="L4" s="2554"/>
    </row>
    <row r="5" spans="1:29" ht="29.85" customHeight="1" x14ac:dyDescent="0.2">
      <c r="A5" s="960"/>
      <c r="B5" s="961"/>
      <c r="C5" s="960"/>
      <c r="D5" s="960"/>
      <c r="E5" s="960"/>
      <c r="F5" s="960"/>
      <c r="G5" s="960"/>
      <c r="H5" s="960"/>
      <c r="I5" s="960"/>
      <c r="J5" s="960"/>
      <c r="K5" s="960"/>
      <c r="L5" s="960"/>
      <c r="V5" s="962"/>
      <c r="W5" s="962"/>
      <c r="X5" s="962"/>
      <c r="Y5" s="962"/>
      <c r="Z5" s="962"/>
      <c r="AA5" s="962"/>
      <c r="AB5" s="962"/>
      <c r="AC5" s="962"/>
    </row>
    <row r="6" spans="1:29" ht="13.5" customHeight="1" x14ac:dyDescent="0.2">
      <c r="A6" s="963" t="s">
        <v>1179</v>
      </c>
      <c r="B6" s="964"/>
      <c r="C6" s="965"/>
      <c r="D6" s="965"/>
      <c r="E6" s="966" t="s">
        <v>1178</v>
      </c>
      <c r="F6" s="967"/>
      <c r="G6" s="968" t="s">
        <v>1177</v>
      </c>
      <c r="H6" s="965"/>
      <c r="I6" s="965"/>
      <c r="J6" s="965"/>
      <c r="K6" s="965"/>
      <c r="L6" s="969"/>
      <c r="V6" s="962"/>
      <c r="W6" s="962"/>
      <c r="X6" s="962"/>
      <c r="Y6" s="962"/>
      <c r="Z6" s="962"/>
      <c r="AA6" s="962"/>
      <c r="AB6" s="962"/>
      <c r="AC6" s="962"/>
    </row>
    <row r="7" spans="1:29" ht="16.5" customHeight="1" x14ac:dyDescent="0.2">
      <c r="A7" s="2516" t="str">
        <f>COVER!A17</f>
        <v xml:space="preserve">   Sangamon Valley CUSD 9 </v>
      </c>
      <c r="B7" s="2517"/>
      <c r="C7" s="2517"/>
      <c r="D7" s="2555"/>
      <c r="E7" s="2556">
        <f>COVER!A13</f>
        <v>39055009026</v>
      </c>
      <c r="F7" s="2557"/>
      <c r="G7" s="2523" t="str">
        <f>COVER!T23</f>
        <v>66-004385</v>
      </c>
      <c r="H7" s="2524"/>
      <c r="I7" s="2524"/>
      <c r="J7" s="2524"/>
      <c r="K7" s="2524"/>
      <c r="L7" s="2525"/>
    </row>
    <row r="8" spans="1:29" ht="13.5" customHeight="1" x14ac:dyDescent="0.2">
      <c r="A8" s="963" t="s">
        <v>1500</v>
      </c>
      <c r="B8" s="964"/>
      <c r="C8" s="965"/>
      <c r="D8" s="965"/>
      <c r="E8" s="970"/>
      <c r="F8" s="969"/>
      <c r="G8" s="971" t="s">
        <v>1176</v>
      </c>
      <c r="H8" s="972"/>
      <c r="I8" s="972"/>
      <c r="J8" s="972"/>
      <c r="K8" s="972"/>
      <c r="L8" s="973"/>
    </row>
    <row r="9" spans="1:29" ht="13.5" customHeight="1" x14ac:dyDescent="0.2">
      <c r="A9" s="2526"/>
      <c r="B9" s="2527"/>
      <c r="C9" s="2527"/>
      <c r="D9" s="2527"/>
      <c r="E9" s="2527"/>
      <c r="F9" s="2528"/>
      <c r="G9" s="2529" t="str">
        <f>COVER!T13</f>
        <v>FLOYD &amp; ASSOCIATES, CPAs</v>
      </c>
      <c r="H9" s="2530"/>
      <c r="I9" s="2530"/>
      <c r="J9" s="2530"/>
      <c r="K9" s="2530"/>
      <c r="L9" s="2531"/>
    </row>
    <row r="10" spans="1:29" ht="13.5" customHeight="1" x14ac:dyDescent="0.2">
      <c r="A10" s="2513" t="str">
        <f>COVER!A38</f>
        <v>ROBERT D MEADOWS</v>
      </c>
      <c r="B10" s="2514"/>
      <c r="C10" s="2514"/>
      <c r="D10" s="2514"/>
      <c r="E10" s="2514"/>
      <c r="F10" s="2515"/>
      <c r="G10" s="2529" t="str">
        <f>COVER!T17</f>
        <v>910 STATE HWY 54 EAST</v>
      </c>
      <c r="H10" s="2542"/>
      <c r="I10" s="2542"/>
      <c r="J10" s="2542"/>
      <c r="K10" s="2542"/>
      <c r="L10" s="2543"/>
    </row>
    <row r="11" spans="1:29" ht="13.5" customHeight="1" x14ac:dyDescent="0.2">
      <c r="A11" s="963" t="s">
        <v>1502</v>
      </c>
      <c r="B11" s="964"/>
      <c r="C11" s="965"/>
      <c r="D11" s="970"/>
      <c r="E11" s="965"/>
      <c r="F11" s="969"/>
      <c r="G11" s="2529" t="str">
        <f>COVER!T19</f>
        <v>CLINTON</v>
      </c>
      <c r="H11" s="2542"/>
      <c r="I11" s="2542"/>
      <c r="J11" s="2542"/>
      <c r="K11" s="2542"/>
      <c r="L11" s="2543"/>
    </row>
    <row r="12" spans="1:29" ht="13.5" customHeight="1" x14ac:dyDescent="0.2">
      <c r="A12" s="2547" t="s">
        <v>1501</v>
      </c>
      <c r="B12" s="2548"/>
      <c r="C12" s="2548"/>
      <c r="D12" s="2548"/>
      <c r="E12" s="2548"/>
      <c r="F12" s="2549"/>
      <c r="G12" s="2544"/>
      <c r="H12" s="2545"/>
      <c r="I12" s="2545"/>
      <c r="J12" s="2545"/>
      <c r="K12" s="2545"/>
      <c r="L12" s="2546"/>
    </row>
    <row r="13" spans="1:29" ht="13.5" customHeight="1" x14ac:dyDescent="0.2">
      <c r="A13" s="2529"/>
      <c r="B13" s="2542"/>
      <c r="C13" s="2542"/>
      <c r="D13" s="2542"/>
      <c r="E13" s="2542"/>
      <c r="F13" s="2543"/>
      <c r="G13" s="2537" t="s">
        <v>1503</v>
      </c>
      <c r="H13" s="2538"/>
      <c r="I13" s="2550" t="str">
        <f>COVER!T25</f>
        <v>julie@floydcpas.com</v>
      </c>
      <c r="J13" s="2551"/>
      <c r="K13" s="2551"/>
      <c r="L13" s="2552"/>
    </row>
    <row r="14" spans="1:29" ht="13.5" customHeight="1" x14ac:dyDescent="0.2">
      <c r="A14" s="2529" t="str">
        <f>COVER!A19</f>
        <v>PO BOX 200</v>
      </c>
      <c r="B14" s="2542"/>
      <c r="C14" s="2542"/>
      <c r="D14" s="2542"/>
      <c r="E14" s="2542"/>
      <c r="F14" s="2543"/>
      <c r="G14" s="974" t="s">
        <v>1175</v>
      </c>
      <c r="H14" s="972"/>
      <c r="I14" s="972"/>
      <c r="J14" s="972"/>
      <c r="K14" s="972"/>
      <c r="L14" s="973"/>
    </row>
    <row r="15" spans="1:29" ht="13.5" customHeight="1" x14ac:dyDescent="0.2">
      <c r="A15" s="2529" t="str">
        <f>COVER!A21</f>
        <v>NIANTIC</v>
      </c>
      <c r="B15" s="2542"/>
      <c r="C15" s="2542"/>
      <c r="D15" s="2542"/>
      <c r="E15" s="2542"/>
      <c r="F15" s="2543"/>
      <c r="G15" s="2539" t="str">
        <f>COVER!T15</f>
        <v>JULIE M. FLOYD, CPA</v>
      </c>
      <c r="H15" s="2540"/>
      <c r="I15" s="2540"/>
      <c r="J15" s="2540"/>
      <c r="K15" s="2540"/>
      <c r="L15" s="2541"/>
    </row>
    <row r="16" spans="1:29" ht="12.2" customHeight="1" x14ac:dyDescent="0.2">
      <c r="A16" s="2519">
        <f>COVER!A25</f>
        <v>62551</v>
      </c>
      <c r="B16" s="2520"/>
      <c r="C16" s="2520"/>
      <c r="D16" s="2520"/>
      <c r="E16" s="2520"/>
      <c r="F16" s="2521"/>
      <c r="G16" s="2532"/>
      <c r="H16" s="2533"/>
      <c r="I16" s="2533"/>
      <c r="J16" s="2533"/>
      <c r="K16" s="2533"/>
      <c r="L16" s="2534"/>
    </row>
    <row r="17" spans="1:13" ht="12.2" customHeight="1" x14ac:dyDescent="0.2">
      <c r="A17" s="2535"/>
      <c r="B17" s="2520"/>
      <c r="C17" s="2520"/>
      <c r="D17" s="2520"/>
      <c r="E17" s="2520"/>
      <c r="F17" s="2521"/>
      <c r="G17" s="974" t="s">
        <v>1174</v>
      </c>
      <c r="H17" s="972"/>
      <c r="I17" s="972"/>
      <c r="J17" s="972"/>
      <c r="K17" s="976" t="s">
        <v>1173</v>
      </c>
      <c r="L17" s="969"/>
      <c r="M17" s="962"/>
    </row>
    <row r="18" spans="1:13" ht="12.2" customHeight="1" x14ac:dyDescent="0.2">
      <c r="A18" s="2513"/>
      <c r="B18" s="2514"/>
      <c r="C18" s="2514"/>
      <c r="D18" s="2514"/>
      <c r="E18" s="2514"/>
      <c r="F18" s="2515"/>
      <c r="G18" s="2516" t="str">
        <f>COVER!T21</f>
        <v>217-935-8871</v>
      </c>
      <c r="H18" s="2517"/>
      <c r="I18" s="2517"/>
      <c r="J18" s="2517"/>
      <c r="K18" s="2516" t="str">
        <f>COVER!X21</f>
        <v>217-935-5711</v>
      </c>
      <c r="L18" s="2518"/>
    </row>
    <row r="19" spans="1:13" ht="12.2" customHeight="1" x14ac:dyDescent="0.2">
      <c r="A19" s="977"/>
      <c r="C19" s="977"/>
      <c r="D19" s="977"/>
      <c r="E19" s="977"/>
      <c r="F19" s="977"/>
      <c r="G19" s="977"/>
      <c r="H19" s="977"/>
      <c r="I19" s="977"/>
      <c r="J19" s="977"/>
      <c r="K19" s="977"/>
      <c r="L19" s="977"/>
    </row>
    <row r="20" spans="1:13" ht="12.2" customHeight="1" x14ac:dyDescent="0.2">
      <c r="A20" s="977"/>
      <c r="C20" s="977"/>
      <c r="D20" s="977"/>
      <c r="E20" s="977"/>
      <c r="F20" s="977"/>
      <c r="G20" s="977"/>
      <c r="H20" s="977"/>
      <c r="I20" s="977"/>
      <c r="J20" s="977" t="s">
        <v>1159</v>
      </c>
      <c r="K20" s="955" t="s">
        <v>1159</v>
      </c>
    </row>
    <row r="21" spans="1:13" ht="12.2" customHeight="1" x14ac:dyDescent="0.2">
      <c r="A21" s="978" t="s">
        <v>1676</v>
      </c>
    </row>
    <row r="22" spans="1:13" ht="12.2" customHeight="1" x14ac:dyDescent="0.2">
      <c r="A22" s="979"/>
    </row>
    <row r="23" spans="1:13" ht="12.2" customHeight="1" x14ac:dyDescent="0.2">
      <c r="A23" s="979"/>
      <c r="B23" s="980"/>
      <c r="C23" s="981" t="s">
        <v>1172</v>
      </c>
    </row>
    <row r="24" spans="1:13" ht="10.15" customHeight="1" x14ac:dyDescent="0.2">
      <c r="A24" s="979"/>
      <c r="C24" s="981" t="s">
        <v>1171</v>
      </c>
    </row>
    <row r="25" spans="1:13" ht="9" customHeight="1" x14ac:dyDescent="0.2">
      <c r="B25" s="982" t="s">
        <v>1159</v>
      </c>
      <c r="C25" s="983"/>
    </row>
    <row r="26" spans="1:13" s="977" customFormat="1" ht="12.2" customHeight="1" x14ac:dyDescent="0.2">
      <c r="B26" s="980"/>
      <c r="C26" s="981" t="s">
        <v>1677</v>
      </c>
    </row>
    <row r="27" spans="1:13" s="977" customFormat="1" ht="9" customHeight="1" x14ac:dyDescent="0.2">
      <c r="B27" s="982"/>
      <c r="C27" s="981"/>
    </row>
    <row r="28" spans="1:13" s="977" customFormat="1" ht="12.2" customHeight="1" x14ac:dyDescent="0.2">
      <c r="A28" s="984"/>
      <c r="B28" s="980"/>
      <c r="C28" s="981" t="s">
        <v>1678</v>
      </c>
    </row>
    <row r="29" spans="1:13" s="977" customFormat="1" ht="9" customHeight="1" x14ac:dyDescent="0.2">
      <c r="A29" s="984"/>
      <c r="B29" s="982"/>
      <c r="C29" s="981"/>
    </row>
    <row r="30" spans="1:13" s="977" customFormat="1" ht="12.2" customHeight="1" x14ac:dyDescent="0.2">
      <c r="B30" s="980"/>
      <c r="C30" s="981" t="s">
        <v>1545</v>
      </c>
      <c r="D30" s="975"/>
      <c r="E30" s="975"/>
    </row>
    <row r="31" spans="1:13" s="977" customFormat="1" ht="9" customHeight="1" x14ac:dyDescent="0.2">
      <c r="B31" s="982"/>
      <c r="C31" s="981"/>
      <c r="D31" s="975"/>
      <c r="E31" s="975"/>
    </row>
    <row r="32" spans="1:13" s="977" customFormat="1" ht="12.2" customHeight="1" x14ac:dyDescent="0.2">
      <c r="B32" s="980"/>
      <c r="C32" s="981" t="s">
        <v>1546</v>
      </c>
      <c r="D32" s="975"/>
      <c r="E32" s="975"/>
    </row>
    <row r="33" spans="1:8" s="977" customFormat="1" ht="10.9" customHeight="1" x14ac:dyDescent="0.2">
      <c r="B33" s="982"/>
      <c r="C33" s="985" t="s">
        <v>1679</v>
      </c>
      <c r="D33" s="975"/>
      <c r="E33" s="975"/>
    </row>
    <row r="34" spans="1:8" ht="9" customHeight="1" x14ac:dyDescent="0.2">
      <c r="B34" s="982"/>
      <c r="C34" s="985"/>
    </row>
    <row r="35" spans="1:8" s="977" customFormat="1" ht="13.5" customHeight="1" x14ac:dyDescent="0.2">
      <c r="B35" s="980"/>
      <c r="C35" s="981" t="s">
        <v>1547</v>
      </c>
    </row>
    <row r="36" spans="1:8" s="977" customFormat="1" ht="10.9" customHeight="1" x14ac:dyDescent="0.2">
      <c r="B36" s="982"/>
      <c r="C36" s="985" t="s">
        <v>1548</v>
      </c>
    </row>
    <row r="37" spans="1:8" ht="9" customHeight="1" x14ac:dyDescent="0.2">
      <c r="B37" s="982"/>
      <c r="C37" s="985"/>
    </row>
    <row r="38" spans="1:8" s="977" customFormat="1" ht="12.2" customHeight="1" x14ac:dyDescent="0.2">
      <c r="B38" s="980"/>
      <c r="C38" s="981" t="s">
        <v>1549</v>
      </c>
    </row>
    <row r="39" spans="1:8" ht="9" customHeight="1" x14ac:dyDescent="0.2">
      <c r="B39" s="982"/>
      <c r="C39" s="985"/>
    </row>
    <row r="40" spans="1:8" s="977" customFormat="1" ht="13.5" customHeight="1" x14ac:dyDescent="0.2">
      <c r="B40" s="980"/>
      <c r="C40" s="981" t="s">
        <v>1550</v>
      </c>
    </row>
    <row r="41" spans="1:8" ht="9" customHeight="1" x14ac:dyDescent="0.2">
      <c r="A41" s="986"/>
      <c r="B41" s="982"/>
      <c r="C41" s="985"/>
    </row>
    <row r="42" spans="1:8" s="977" customFormat="1" ht="13.5" customHeight="1" x14ac:dyDescent="0.2">
      <c r="B42" s="980"/>
      <c r="C42" s="981" t="s">
        <v>1809</v>
      </c>
      <c r="D42" s="975"/>
      <c r="E42" s="975"/>
      <c r="F42" s="975"/>
      <c r="G42" s="975"/>
      <c r="H42" s="975"/>
    </row>
    <row r="43" spans="1:8" s="977" customFormat="1" ht="12.95" customHeight="1" x14ac:dyDescent="0.2">
      <c r="B43" s="982"/>
      <c r="C43" s="972"/>
      <c r="D43" s="975"/>
      <c r="E43" s="975"/>
      <c r="F43" s="975"/>
      <c r="G43" s="975"/>
      <c r="H43" s="975"/>
    </row>
    <row r="44" spans="1:8" s="977" customFormat="1" ht="13.5" customHeight="1" x14ac:dyDescent="0.2">
      <c r="A44" s="978" t="s">
        <v>1170</v>
      </c>
      <c r="B44" s="982"/>
      <c r="D44" s="975"/>
      <c r="E44" s="975"/>
      <c r="F44" s="975"/>
      <c r="G44" s="975"/>
      <c r="H44" s="975"/>
    </row>
    <row r="45" spans="1:8" ht="12" customHeight="1" x14ac:dyDescent="0.2">
      <c r="B45" s="982"/>
      <c r="D45" s="987"/>
      <c r="E45" s="987"/>
      <c r="F45" s="987"/>
      <c r="G45" s="987"/>
      <c r="H45" s="987"/>
    </row>
    <row r="46" spans="1:8" s="977" customFormat="1" ht="12.2" customHeight="1" x14ac:dyDescent="0.2">
      <c r="B46" s="980"/>
      <c r="C46" s="988" t="s">
        <v>1551</v>
      </c>
      <c r="D46" s="975"/>
      <c r="E46" s="975"/>
      <c r="F46" s="975"/>
      <c r="G46" s="975"/>
      <c r="H46" s="975"/>
    </row>
    <row r="47" spans="1:8" ht="9" customHeight="1" x14ac:dyDescent="0.2"/>
    <row r="48" spans="1:8" ht="12.2" customHeight="1" x14ac:dyDescent="0.2">
      <c r="B48" s="1541"/>
      <c r="C48" s="989" t="s">
        <v>1552</v>
      </c>
    </row>
    <row r="49" spans="1:12" ht="9" customHeight="1" x14ac:dyDescent="0.2"/>
    <row r="50" spans="1:12" ht="6" customHeight="1" x14ac:dyDescent="0.2">
      <c r="C50" s="989"/>
    </row>
    <row r="51" spans="1:12" ht="12.2" customHeight="1" x14ac:dyDescent="0.2">
      <c r="A51" s="987"/>
    </row>
    <row r="52" spans="1:12" ht="12.2" customHeight="1" x14ac:dyDescent="0.2"/>
    <row r="53" spans="1:12" ht="12.2" customHeight="1" x14ac:dyDescent="0.2"/>
    <row r="54" spans="1:12" ht="12.2" customHeight="1" x14ac:dyDescent="0.2"/>
    <row r="55" spans="1:12" ht="12.2" customHeight="1" x14ac:dyDescent="0.2">
      <c r="A55" s="990"/>
    </row>
    <row r="58" spans="1:12" ht="12.75" customHeight="1" x14ac:dyDescent="0.2"/>
    <row r="59" spans="1:12" ht="36" customHeight="1" x14ac:dyDescent="0.2">
      <c r="L59" s="957"/>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topLeftCell="A52" zoomScale="125" zoomScaleNormal="125" workbookViewId="0">
      <selection activeCell="B30" sqref="B30"/>
    </sheetView>
  </sheetViews>
  <sheetFormatPr defaultColWidth="10.7109375" defaultRowHeight="11.25" x14ac:dyDescent="0.2"/>
  <cols>
    <col min="1" max="1" width="1.7109375" style="994" customWidth="1"/>
    <col min="2" max="2" width="2.7109375" style="998" customWidth="1"/>
    <col min="3" max="3" width="3.28515625" style="1008" customWidth="1"/>
    <col min="4" max="4" width="97.7109375" style="998" customWidth="1"/>
    <col min="5" max="5" width="4.140625" style="998" customWidth="1"/>
    <col min="6" max="16384" width="10.7109375" style="998"/>
  </cols>
  <sheetData>
    <row r="1" spans="1:11" s="991" customFormat="1" ht="12.75" x14ac:dyDescent="0.2">
      <c r="A1" s="2558" t="str">
        <f>'Single Audit Cover'!A7</f>
        <v xml:space="preserve">   Sangamon Valley CUSD 9 </v>
      </c>
      <c r="B1" s="2559"/>
      <c r="C1" s="2559"/>
      <c r="D1" s="2559"/>
    </row>
    <row r="2" spans="1:11" s="991" customFormat="1" ht="12.75" x14ac:dyDescent="0.2">
      <c r="A2" s="2560">
        <f>'Single Audit Cover'!E7</f>
        <v>39055009026</v>
      </c>
      <c r="B2" s="2561"/>
      <c r="C2" s="2561"/>
      <c r="D2" s="2561"/>
    </row>
    <row r="3" spans="1:11" s="991" customFormat="1" ht="12.75" x14ac:dyDescent="0.2">
      <c r="A3" s="2558" t="s">
        <v>1496</v>
      </c>
      <c r="B3" s="2559"/>
      <c r="C3" s="2559"/>
      <c r="D3" s="2559"/>
    </row>
    <row r="4" spans="1:11" s="991" customFormat="1" ht="4.5" customHeight="1" x14ac:dyDescent="0.2">
      <c r="A4" s="992"/>
      <c r="B4" s="993"/>
      <c r="C4" s="993"/>
      <c r="D4" s="993"/>
    </row>
    <row r="5" spans="1:11" x14ac:dyDescent="0.2">
      <c r="B5" s="995" t="s">
        <v>1497</v>
      </c>
      <c r="C5" s="996"/>
      <c r="D5" s="997"/>
    </row>
    <row r="6" spans="1:11" x14ac:dyDescent="0.2">
      <c r="B6" s="995" t="s">
        <v>1214</v>
      </c>
      <c r="C6" s="996"/>
      <c r="D6" s="997"/>
    </row>
    <row r="7" spans="1:11" x14ac:dyDescent="0.2">
      <c r="B7" s="995" t="s">
        <v>1498</v>
      </c>
      <c r="C7" s="996"/>
      <c r="D7" s="997"/>
    </row>
    <row r="8" spans="1:11" ht="4.5" customHeight="1" x14ac:dyDescent="0.2">
      <c r="B8" s="995"/>
      <c r="C8" s="996"/>
      <c r="D8" s="997"/>
    </row>
    <row r="9" spans="1:11" x14ac:dyDescent="0.2">
      <c r="B9" s="999" t="s">
        <v>1213</v>
      </c>
      <c r="C9" s="1000"/>
      <c r="D9" s="997"/>
    </row>
    <row r="10" spans="1:11" ht="4.5" customHeight="1" x14ac:dyDescent="0.2">
      <c r="B10" s="999"/>
      <c r="C10" s="1000"/>
      <c r="D10" s="997"/>
    </row>
    <row r="11" spans="1:11" x14ac:dyDescent="0.2">
      <c r="B11" s="1001"/>
      <c r="C11" s="1002">
        <v>1</v>
      </c>
      <c r="D11" s="1003" t="s">
        <v>1680</v>
      </c>
      <c r="E11" s="1004"/>
      <c r="F11" s="1004"/>
      <c r="G11" s="1004"/>
      <c r="H11" s="1004"/>
      <c r="I11" s="1004"/>
      <c r="J11" s="1004"/>
      <c r="K11" s="1004"/>
    </row>
    <row r="12" spans="1:11" ht="3" customHeight="1" x14ac:dyDescent="0.2">
      <c r="B12" s="1005"/>
      <c r="C12" s="1002"/>
      <c r="D12" s="1003"/>
      <c r="E12" s="1004"/>
      <c r="F12" s="1004"/>
      <c r="G12" s="1004"/>
      <c r="H12" s="1004"/>
      <c r="I12" s="1004"/>
      <c r="J12" s="1004"/>
      <c r="K12" s="1004"/>
    </row>
    <row r="13" spans="1:11" x14ac:dyDescent="0.2">
      <c r="B13" s="1001"/>
      <c r="C13" s="1002">
        <f>C11+1</f>
        <v>2</v>
      </c>
      <c r="D13" s="1006" t="s">
        <v>1681</v>
      </c>
      <c r="E13" s="1004"/>
      <c r="F13" s="1004"/>
      <c r="G13" s="1004"/>
      <c r="H13" s="1004"/>
      <c r="I13" s="1004"/>
      <c r="J13" s="1004"/>
      <c r="K13" s="1004"/>
    </row>
    <row r="14" spans="1:11" ht="3" customHeight="1" x14ac:dyDescent="0.2">
      <c r="B14" s="1005"/>
      <c r="C14" s="1002"/>
      <c r="D14" s="1006"/>
      <c r="E14" s="1004"/>
      <c r="F14" s="1004"/>
      <c r="G14" s="1004"/>
      <c r="H14" s="1004"/>
      <c r="I14" s="1004"/>
      <c r="J14" s="1004"/>
      <c r="K14" s="1004"/>
    </row>
    <row r="15" spans="1:11" x14ac:dyDescent="0.2">
      <c r="B15" s="1001"/>
      <c r="C15" s="1002">
        <f>C13+1</f>
        <v>3</v>
      </c>
      <c r="D15" s="1003" t="s">
        <v>1682</v>
      </c>
      <c r="E15" s="1004"/>
      <c r="F15" s="1004"/>
      <c r="G15" s="1004"/>
      <c r="H15" s="1004"/>
      <c r="I15" s="1004"/>
      <c r="J15" s="1004"/>
      <c r="K15" s="1004"/>
    </row>
    <row r="16" spans="1:11" ht="10.5" customHeight="1" x14ac:dyDescent="0.2">
      <c r="B16" s="1007"/>
      <c r="D16" s="1006" t="s">
        <v>1212</v>
      </c>
      <c r="E16" s="1004"/>
      <c r="F16" s="1004"/>
      <c r="G16" s="1004"/>
      <c r="H16" s="1004"/>
      <c r="I16" s="1004"/>
      <c r="J16" s="1004"/>
      <c r="K16" s="1004"/>
    </row>
    <row r="17" spans="1:11" ht="3" customHeight="1" x14ac:dyDescent="0.2">
      <c r="B17" s="1007"/>
      <c r="D17" s="1006"/>
      <c r="E17" s="1004"/>
      <c r="F17" s="1004"/>
      <c r="G17" s="1004"/>
      <c r="H17" s="1004"/>
      <c r="I17" s="1004"/>
      <c r="J17" s="1004"/>
      <c r="K17" s="1004"/>
    </row>
    <row r="18" spans="1:11" x14ac:dyDescent="0.2">
      <c r="B18" s="1001"/>
      <c r="C18" s="1002">
        <f>C15+1</f>
        <v>4</v>
      </c>
      <c r="D18" s="1009" t="s">
        <v>1683</v>
      </c>
      <c r="E18" s="1004"/>
      <c r="F18" s="1004"/>
      <c r="G18" s="1004"/>
      <c r="H18" s="1004"/>
      <c r="I18" s="1004"/>
      <c r="J18" s="1004"/>
      <c r="K18" s="1004"/>
    </row>
    <row r="19" spans="1:11" ht="9.75" customHeight="1" x14ac:dyDescent="0.2">
      <c r="A19" s="998"/>
      <c r="B19" s="1007"/>
      <c r="D19" s="1006" t="s">
        <v>1211</v>
      </c>
      <c r="E19" s="1004"/>
      <c r="F19" s="1004"/>
      <c r="G19" s="1004"/>
      <c r="H19" s="1004"/>
      <c r="I19" s="1004"/>
      <c r="J19" s="1004"/>
      <c r="K19" s="1004"/>
    </row>
    <row r="20" spans="1:11" ht="3" customHeight="1" x14ac:dyDescent="0.2">
      <c r="A20" s="998"/>
      <c r="B20" s="1007"/>
      <c r="D20" s="1006"/>
      <c r="E20" s="1004"/>
      <c r="F20" s="1004"/>
      <c r="G20" s="1004"/>
      <c r="H20" s="1004"/>
      <c r="I20" s="1004"/>
      <c r="J20" s="1004"/>
      <c r="K20" s="1004"/>
    </row>
    <row r="21" spans="1:11" x14ac:dyDescent="0.2">
      <c r="A21" s="998"/>
      <c r="B21" s="1001"/>
      <c r="C21" s="1002">
        <f>C18+1</f>
        <v>5</v>
      </c>
      <c r="D21" s="1006" t="s">
        <v>1210</v>
      </c>
      <c r="E21" s="1004"/>
      <c r="F21" s="1004"/>
      <c r="G21" s="1004"/>
      <c r="H21" s="1004"/>
      <c r="I21" s="1004"/>
      <c r="J21" s="1004"/>
      <c r="K21" s="1004"/>
    </row>
    <row r="22" spans="1:11" ht="10.5" customHeight="1" x14ac:dyDescent="0.2">
      <c r="A22" s="998"/>
      <c r="B22" s="1007"/>
      <c r="D22" s="1006" t="s">
        <v>1209</v>
      </c>
      <c r="E22" s="1004"/>
      <c r="F22" s="1004"/>
      <c r="G22" s="1004"/>
      <c r="H22" s="1004"/>
      <c r="I22" s="1004"/>
      <c r="J22" s="1004"/>
      <c r="K22" s="1004"/>
    </row>
    <row r="23" spans="1:11" ht="3" customHeight="1" x14ac:dyDescent="0.2">
      <c r="A23" s="998"/>
      <c r="B23" s="1007"/>
      <c r="D23" s="1006"/>
      <c r="E23" s="1004"/>
      <c r="F23" s="1004"/>
      <c r="G23" s="1004"/>
      <c r="H23" s="1004"/>
      <c r="I23" s="1004"/>
      <c r="J23" s="1004"/>
      <c r="K23" s="1004"/>
    </row>
    <row r="24" spans="1:11" x14ac:dyDescent="0.2">
      <c r="A24" s="998"/>
      <c r="B24" s="1001"/>
      <c r="C24" s="1002">
        <f>C21+1</f>
        <v>6</v>
      </c>
      <c r="D24" s="1010" t="s">
        <v>1704</v>
      </c>
      <c r="E24" s="1004"/>
      <c r="F24" s="1004"/>
      <c r="G24" s="1004"/>
      <c r="H24" s="1004"/>
      <c r="I24" s="1004"/>
      <c r="J24" s="1004"/>
      <c r="K24" s="1004"/>
    </row>
    <row r="25" spans="1:11" x14ac:dyDescent="0.2">
      <c r="A25" s="998"/>
      <c r="B25" s="1007"/>
      <c r="D25" s="1006" t="s">
        <v>1684</v>
      </c>
      <c r="E25" s="1004"/>
      <c r="F25" s="1004"/>
      <c r="G25" s="1004"/>
      <c r="H25" s="1004"/>
      <c r="I25" s="1004"/>
      <c r="J25" s="1004"/>
      <c r="K25" s="1004"/>
    </row>
    <row r="26" spans="1:11" x14ac:dyDescent="0.2">
      <c r="A26" s="998"/>
      <c r="B26" s="1007"/>
      <c r="D26" s="1011" t="s">
        <v>1685</v>
      </c>
      <c r="E26" s="1004"/>
      <c r="F26" s="1004"/>
      <c r="G26" s="1004"/>
      <c r="H26" s="1004"/>
      <c r="I26" s="1004"/>
      <c r="J26" s="1004"/>
      <c r="K26" s="1004"/>
    </row>
    <row r="27" spans="1:11" ht="3" customHeight="1" x14ac:dyDescent="0.2">
      <c r="A27" s="998"/>
      <c r="B27" s="1007"/>
      <c r="D27" s="1011"/>
      <c r="E27" s="1004"/>
      <c r="F27" s="1004"/>
      <c r="G27" s="1004"/>
      <c r="H27" s="1004"/>
      <c r="I27" s="1004"/>
      <c r="J27" s="1004"/>
      <c r="K27" s="1004"/>
    </row>
    <row r="28" spans="1:11" x14ac:dyDescent="0.2">
      <c r="A28" s="998"/>
      <c r="B28" s="1001"/>
      <c r="C28" s="1008">
        <f>C24+1</f>
        <v>7</v>
      </c>
      <c r="D28" s="1011" t="s">
        <v>1553</v>
      </c>
      <c r="E28" s="1004"/>
      <c r="F28" s="1004"/>
      <c r="G28" s="1004"/>
      <c r="H28" s="1004"/>
      <c r="I28" s="1004"/>
      <c r="J28" s="1004"/>
      <c r="K28" s="1004"/>
    </row>
    <row r="29" spans="1:11" ht="10.5" customHeight="1" x14ac:dyDescent="0.2">
      <c r="A29" s="998"/>
      <c r="D29" s="1012" t="s">
        <v>1554</v>
      </c>
    </row>
    <row r="30" spans="1:11" ht="6" customHeight="1" x14ac:dyDescent="0.2">
      <c r="A30" s="998"/>
      <c r="D30" s="997"/>
    </row>
    <row r="31" spans="1:11" x14ac:dyDescent="0.2">
      <c r="A31" s="998"/>
      <c r="B31" s="999" t="s">
        <v>1208</v>
      </c>
      <c r="C31" s="1000"/>
      <c r="D31" s="997"/>
    </row>
    <row r="32" spans="1:11" ht="4.5" customHeight="1" x14ac:dyDescent="0.2">
      <c r="A32" s="998"/>
      <c r="B32" s="999"/>
      <c r="C32" s="1000"/>
      <c r="D32" s="997"/>
    </row>
    <row r="33" spans="1:5" x14ac:dyDescent="0.2">
      <c r="A33" s="998"/>
      <c r="B33" s="1001"/>
      <c r="C33" s="1002">
        <v>8</v>
      </c>
      <c r="D33" s="1013" t="s">
        <v>1207</v>
      </c>
    </row>
    <row r="34" spans="1:5" ht="10.5" customHeight="1" x14ac:dyDescent="0.2">
      <c r="A34" s="998"/>
      <c r="B34" s="1014"/>
      <c r="C34" s="1002"/>
      <c r="D34" s="1013" t="s">
        <v>1555</v>
      </c>
    </row>
    <row r="35" spans="1:5" ht="3" customHeight="1" x14ac:dyDescent="0.2">
      <c r="A35" s="998"/>
      <c r="B35" s="1007"/>
      <c r="D35" s="997"/>
    </row>
    <row r="36" spans="1:5" x14ac:dyDescent="0.2">
      <c r="A36" s="998"/>
      <c r="B36" s="1001"/>
      <c r="C36" s="1002">
        <f>C33+1</f>
        <v>9</v>
      </c>
      <c r="D36" s="1013" t="s">
        <v>1206</v>
      </c>
    </row>
    <row r="37" spans="1:5" ht="10.5" customHeight="1" x14ac:dyDescent="0.2">
      <c r="A37" s="998"/>
      <c r="B37" s="1007"/>
      <c r="D37" s="1013" t="s">
        <v>1555</v>
      </c>
    </row>
    <row r="38" spans="1:5" ht="3" customHeight="1" x14ac:dyDescent="0.2">
      <c r="A38" s="998"/>
      <c r="B38" s="1015"/>
      <c r="C38" s="1016"/>
      <c r="D38" s="997"/>
    </row>
    <row r="39" spans="1:5" x14ac:dyDescent="0.2">
      <c r="A39" s="998"/>
      <c r="B39" s="1017"/>
      <c r="C39" s="1008">
        <f>C36+1</f>
        <v>10</v>
      </c>
      <c r="D39" s="997" t="s">
        <v>1205</v>
      </c>
    </row>
    <row r="40" spans="1:5" ht="10.5" customHeight="1" x14ac:dyDescent="0.2">
      <c r="A40" s="998"/>
      <c r="B40" s="1018"/>
      <c r="C40" s="1016"/>
      <c r="D40" s="997" t="s">
        <v>1556</v>
      </c>
    </row>
    <row r="41" spans="1:5" ht="3" customHeight="1" x14ac:dyDescent="0.2">
      <c r="A41" s="998"/>
      <c r="B41" s="1015"/>
      <c r="C41" s="1016"/>
      <c r="D41" s="997"/>
    </row>
    <row r="42" spans="1:5" ht="10.5" customHeight="1" x14ac:dyDescent="0.2">
      <c r="A42" s="998"/>
      <c r="B42" s="1017"/>
      <c r="C42" s="1008">
        <v>11</v>
      </c>
      <c r="D42" s="1019" t="s">
        <v>1557</v>
      </c>
      <c r="E42" s="290"/>
    </row>
    <row r="43" spans="1:5" ht="3" customHeight="1" x14ac:dyDescent="0.2">
      <c r="A43" s="998"/>
      <c r="B43" s="1015"/>
      <c r="C43" s="1016"/>
      <c r="D43" s="997"/>
    </row>
    <row r="44" spans="1:5" x14ac:dyDescent="0.2">
      <c r="A44" s="998"/>
      <c r="B44" s="1001"/>
      <c r="C44" s="1002">
        <f>C42+1</f>
        <v>12</v>
      </c>
      <c r="D44" s="1013" t="s">
        <v>1204</v>
      </c>
    </row>
    <row r="45" spans="1:5" ht="10.5" customHeight="1" x14ac:dyDescent="0.2">
      <c r="A45" s="998"/>
      <c r="B45" s="1014"/>
      <c r="C45" s="1002"/>
      <c r="D45" s="1013" t="s">
        <v>1969</v>
      </c>
    </row>
    <row r="46" spans="1:5" ht="10.5" customHeight="1" x14ac:dyDescent="0.2">
      <c r="A46" s="998"/>
      <c r="B46" s="1015"/>
      <c r="C46" s="1016"/>
      <c r="D46" s="1013" t="s">
        <v>1203</v>
      </c>
    </row>
    <row r="47" spans="1:5" ht="3" customHeight="1" x14ac:dyDescent="0.2">
      <c r="A47" s="998"/>
      <c r="B47" s="1015"/>
      <c r="C47" s="1016"/>
      <c r="D47" s="1013"/>
    </row>
    <row r="48" spans="1:5" x14ac:dyDescent="0.2">
      <c r="A48" s="998"/>
      <c r="B48" s="1001"/>
      <c r="C48" s="1002">
        <f>C44+1</f>
        <v>13</v>
      </c>
      <c r="D48" s="1013" t="s">
        <v>1558</v>
      </c>
    </row>
    <row r="49" spans="1:4" ht="3" customHeight="1" x14ac:dyDescent="0.2">
      <c r="A49" s="998"/>
      <c r="B49" s="1005"/>
      <c r="C49" s="1002"/>
      <c r="D49" s="1013"/>
    </row>
    <row r="50" spans="1:4" x14ac:dyDescent="0.2">
      <c r="A50" s="998"/>
      <c r="B50" s="1001"/>
      <c r="C50" s="1002">
        <f>C48+1</f>
        <v>14</v>
      </c>
      <c r="D50" s="1013" t="s">
        <v>1202</v>
      </c>
    </row>
    <row r="51" spans="1:4" ht="3" customHeight="1" x14ac:dyDescent="0.2">
      <c r="A51" s="998"/>
      <c r="B51" s="1005"/>
      <c r="C51" s="1002"/>
      <c r="D51" s="1013"/>
    </row>
    <row r="52" spans="1:4" x14ac:dyDescent="0.2">
      <c r="A52" s="998"/>
      <c r="B52" s="1001"/>
      <c r="C52" s="1002">
        <f>C50+1</f>
        <v>15</v>
      </c>
      <c r="D52" s="1013" t="s">
        <v>1201</v>
      </c>
    </row>
    <row r="53" spans="1:4" ht="3" customHeight="1" x14ac:dyDescent="0.2">
      <c r="A53" s="998"/>
      <c r="B53" s="1005"/>
      <c r="C53" s="1002"/>
      <c r="D53" s="1013"/>
    </row>
    <row r="54" spans="1:4" x14ac:dyDescent="0.2">
      <c r="A54" s="998"/>
      <c r="B54" s="1001"/>
      <c r="C54" s="1002">
        <f>C52+1</f>
        <v>16</v>
      </c>
      <c r="D54" s="1013" t="s">
        <v>1200</v>
      </c>
    </row>
    <row r="55" spans="1:4" ht="3" customHeight="1" x14ac:dyDescent="0.2">
      <c r="A55" s="998"/>
      <c r="B55" s="1005"/>
      <c r="C55" s="1002"/>
      <c r="D55" s="1013"/>
    </row>
    <row r="56" spans="1:4" x14ac:dyDescent="0.2">
      <c r="A56" s="998"/>
      <c r="B56" s="1001"/>
      <c r="C56" s="1002">
        <f>C54+1</f>
        <v>17</v>
      </c>
      <c r="D56" s="997" t="s">
        <v>1686</v>
      </c>
    </row>
    <row r="57" spans="1:4" ht="10.5" customHeight="1" x14ac:dyDescent="0.2">
      <c r="A57" s="998"/>
      <c r="D57" s="1013" t="s">
        <v>1687</v>
      </c>
    </row>
    <row r="58" spans="1:4" x14ac:dyDescent="0.2">
      <c r="A58" s="998"/>
      <c r="C58" s="1020"/>
      <c r="D58" s="1013" t="s">
        <v>1688</v>
      </c>
    </row>
    <row r="59" spans="1:4" ht="10.5" customHeight="1" x14ac:dyDescent="0.2">
      <c r="A59" s="998"/>
      <c r="D59" s="997" t="s">
        <v>1199</v>
      </c>
    </row>
    <row r="60" spans="1:4" ht="10.5" customHeight="1" x14ac:dyDescent="0.2">
      <c r="A60" s="998"/>
      <c r="D60" s="1021" t="s">
        <v>1582</v>
      </c>
    </row>
    <row r="61" spans="1:4" ht="10.5" customHeight="1" x14ac:dyDescent="0.2">
      <c r="A61" s="998"/>
      <c r="C61" s="1020"/>
      <c r="D61" s="1013" t="s">
        <v>1689</v>
      </c>
    </row>
    <row r="62" spans="1:4" ht="10.5" customHeight="1" x14ac:dyDescent="0.2">
      <c r="A62" s="998"/>
      <c r="D62" s="1022" t="s">
        <v>1198</v>
      </c>
    </row>
    <row r="63" spans="1:4" ht="10.5" customHeight="1" x14ac:dyDescent="0.2">
      <c r="A63" s="998"/>
      <c r="D63" s="997" t="s">
        <v>1559</v>
      </c>
    </row>
    <row r="64" spans="1:4" ht="10.5" customHeight="1" x14ac:dyDescent="0.2">
      <c r="A64" s="998"/>
      <c r="D64" s="1021" t="s">
        <v>1581</v>
      </c>
    </row>
    <row r="65" spans="1:4" x14ac:dyDescent="0.2">
      <c r="A65" s="998"/>
      <c r="C65" s="1020"/>
      <c r="D65" s="1013" t="s">
        <v>1690</v>
      </c>
    </row>
    <row r="66" spans="1:4" ht="10.5" customHeight="1" x14ac:dyDescent="0.2">
      <c r="A66" s="998"/>
      <c r="D66" s="1023" t="s">
        <v>1197</v>
      </c>
    </row>
    <row r="67" spans="1:4" ht="10.5" customHeight="1" x14ac:dyDescent="0.2">
      <c r="A67" s="998"/>
      <c r="D67" s="997" t="s">
        <v>1560</v>
      </c>
    </row>
    <row r="68" spans="1:4" ht="10.5" customHeight="1" x14ac:dyDescent="0.2">
      <c r="A68" s="998"/>
      <c r="D68" s="1021" t="s">
        <v>1581</v>
      </c>
    </row>
    <row r="69" spans="1:4" ht="10.5" customHeight="1" x14ac:dyDescent="0.2">
      <c r="A69" s="998"/>
      <c r="C69" s="1020"/>
      <c r="D69" s="1013" t="s">
        <v>1691</v>
      </c>
    </row>
    <row r="70" spans="1:4" x14ac:dyDescent="0.2">
      <c r="A70" s="998"/>
      <c r="D70" s="1022" t="s">
        <v>1196</v>
      </c>
    </row>
    <row r="71" spans="1:4" ht="3" customHeight="1" x14ac:dyDescent="0.2">
      <c r="A71" s="998"/>
      <c r="D71" s="997"/>
    </row>
    <row r="72" spans="1:4" x14ac:dyDescent="0.2">
      <c r="A72" s="998"/>
      <c r="B72" s="1001"/>
      <c r="C72" s="1002">
        <f>C56+1</f>
        <v>18</v>
      </c>
      <c r="D72" s="1023" t="s">
        <v>1692</v>
      </c>
    </row>
    <row r="73" spans="1:4" ht="3" customHeight="1" x14ac:dyDescent="0.2">
      <c r="A73" s="998"/>
      <c r="B73" s="1005"/>
      <c r="C73" s="1002"/>
      <c r="D73" s="1023"/>
    </row>
    <row r="74" spans="1:4" x14ac:dyDescent="0.2">
      <c r="A74" s="998"/>
      <c r="B74" s="1001"/>
      <c r="C74" s="1002">
        <f>C72+1</f>
        <v>19</v>
      </c>
      <c r="D74" s="1013" t="s">
        <v>1195</v>
      </c>
    </row>
    <row r="75" spans="1:4" ht="3" customHeight="1" x14ac:dyDescent="0.2">
      <c r="A75" s="998"/>
      <c r="B75" s="1005"/>
      <c r="C75" s="1002"/>
      <c r="D75" s="1013"/>
    </row>
    <row r="76" spans="1:4" x14ac:dyDescent="0.2">
      <c r="A76" s="998"/>
      <c r="B76" s="1001"/>
      <c r="C76" s="1002">
        <f>C74+1</f>
        <v>20</v>
      </c>
      <c r="D76" s="1024" t="s">
        <v>1693</v>
      </c>
    </row>
    <row r="77" spans="1:4" ht="3" customHeight="1" x14ac:dyDescent="0.2">
      <c r="A77" s="998"/>
      <c r="B77" s="1005"/>
      <c r="C77" s="1002"/>
      <c r="D77" s="1024"/>
    </row>
    <row r="78" spans="1:4" x14ac:dyDescent="0.2">
      <c r="A78" s="998"/>
      <c r="B78" s="1001"/>
      <c r="C78" s="1002">
        <f>C76+1</f>
        <v>21</v>
      </c>
      <c r="D78" s="997" t="s">
        <v>1694</v>
      </c>
    </row>
    <row r="79" spans="1:4" ht="3" customHeight="1" x14ac:dyDescent="0.2">
      <c r="A79" s="998"/>
      <c r="B79" s="1005"/>
      <c r="C79" s="1002"/>
      <c r="D79" s="997"/>
    </row>
    <row r="80" spans="1:4" x14ac:dyDescent="0.2">
      <c r="A80" s="998"/>
      <c r="B80" s="1001"/>
      <c r="C80" s="1002">
        <f>C78+1</f>
        <v>22</v>
      </c>
      <c r="D80" s="1025" t="s">
        <v>1695</v>
      </c>
    </row>
    <row r="81" spans="1:4" ht="3" customHeight="1" x14ac:dyDescent="0.2">
      <c r="A81" s="998"/>
      <c r="B81" s="1005"/>
      <c r="C81" s="1002"/>
      <c r="D81" s="1025"/>
    </row>
    <row r="82" spans="1:4" x14ac:dyDescent="0.2">
      <c r="A82" s="998"/>
      <c r="B82" s="1001"/>
      <c r="C82" s="1002">
        <f>C80+1</f>
        <v>23</v>
      </c>
      <c r="D82" s="1024" t="s">
        <v>1696</v>
      </c>
    </row>
    <row r="83" spans="1:4" ht="10.5" customHeight="1" x14ac:dyDescent="0.2">
      <c r="A83" s="998"/>
      <c r="B83" s="1007"/>
      <c r="D83" s="1013" t="s">
        <v>1194</v>
      </c>
    </row>
    <row r="84" spans="1:4" ht="3" customHeight="1" x14ac:dyDescent="0.2">
      <c r="A84" s="998"/>
      <c r="B84" s="1007"/>
      <c r="D84" s="1013"/>
    </row>
    <row r="85" spans="1:4" x14ac:dyDescent="0.2">
      <c r="A85" s="998"/>
      <c r="B85" s="1001"/>
      <c r="C85" s="1002">
        <f>C82+1</f>
        <v>24</v>
      </c>
      <c r="D85" s="1013" t="s">
        <v>1193</v>
      </c>
    </row>
    <row r="86" spans="1:4" ht="3" customHeight="1" x14ac:dyDescent="0.2">
      <c r="A86" s="998"/>
      <c r="B86" s="1005"/>
      <c r="C86" s="1002"/>
      <c r="D86" s="1013"/>
    </row>
    <row r="87" spans="1:4" x14ac:dyDescent="0.2">
      <c r="A87" s="998"/>
      <c r="B87" s="1001"/>
      <c r="C87" s="1002">
        <f>C85+1</f>
        <v>25</v>
      </c>
      <c r="D87" s="1013" t="s">
        <v>1192</v>
      </c>
    </row>
    <row r="88" spans="1:4" ht="3" customHeight="1" x14ac:dyDescent="0.2">
      <c r="A88" s="998"/>
      <c r="B88" s="1005"/>
      <c r="C88" s="1002"/>
      <c r="D88" s="1013"/>
    </row>
    <row r="89" spans="1:4" x14ac:dyDescent="0.2">
      <c r="A89" s="998"/>
      <c r="B89" s="1001"/>
      <c r="C89" s="1002">
        <f>C87+1</f>
        <v>26</v>
      </c>
      <c r="D89" s="1013" t="s">
        <v>1191</v>
      </c>
    </row>
    <row r="90" spans="1:4" ht="3" customHeight="1" x14ac:dyDescent="0.2">
      <c r="A90" s="998"/>
      <c r="B90" s="1005"/>
      <c r="C90" s="1002"/>
      <c r="D90" s="1013"/>
    </row>
    <row r="91" spans="1:4" x14ac:dyDescent="0.2">
      <c r="A91" s="998"/>
      <c r="B91" s="1001"/>
      <c r="C91" s="1002">
        <f>C89+1</f>
        <v>27</v>
      </c>
      <c r="D91" s="1013" t="s">
        <v>1697</v>
      </c>
    </row>
    <row r="92" spans="1:4" x14ac:dyDescent="0.2">
      <c r="A92" s="998"/>
      <c r="B92" s="1026"/>
      <c r="C92" s="1020"/>
      <c r="D92" s="1013" t="s">
        <v>1190</v>
      </c>
    </row>
    <row r="93" spans="1:4" ht="4.5" customHeight="1" x14ac:dyDescent="0.2">
      <c r="A93" s="998"/>
      <c r="D93" s="997"/>
    </row>
    <row r="94" spans="1:4" x14ac:dyDescent="0.2">
      <c r="A94" s="998"/>
      <c r="B94" s="999" t="s">
        <v>1561</v>
      </c>
      <c r="C94" s="1000"/>
      <c r="D94" s="997"/>
    </row>
    <row r="95" spans="1:4" ht="4.5" customHeight="1" x14ac:dyDescent="0.2">
      <c r="A95" s="998"/>
      <c r="B95" s="999"/>
      <c r="C95" s="1000"/>
      <c r="D95" s="997"/>
    </row>
    <row r="96" spans="1:4" x14ac:dyDescent="0.2">
      <c r="A96" s="998"/>
      <c r="B96" s="1001"/>
      <c r="C96" s="1002">
        <f>C91+1</f>
        <v>28</v>
      </c>
      <c r="D96" s="1013" t="s">
        <v>1698</v>
      </c>
    </row>
    <row r="97" spans="1:4" ht="3" customHeight="1" x14ac:dyDescent="0.2">
      <c r="A97" s="998"/>
      <c r="B97" s="1005"/>
      <c r="C97" s="1002"/>
      <c r="D97" s="1013"/>
    </row>
    <row r="98" spans="1:4" x14ac:dyDescent="0.2">
      <c r="A98" s="998"/>
      <c r="B98" s="1001"/>
      <c r="C98" s="1002">
        <f>C96+1</f>
        <v>29</v>
      </c>
      <c r="D98" s="1027" t="s">
        <v>1699</v>
      </c>
    </row>
    <row r="99" spans="1:4" ht="3" customHeight="1" x14ac:dyDescent="0.2">
      <c r="A99" s="998"/>
      <c r="B99" s="1005"/>
      <c r="C99" s="1002"/>
      <c r="D99" s="1027"/>
    </row>
    <row r="100" spans="1:4" x14ac:dyDescent="0.2">
      <c r="A100" s="998"/>
      <c r="B100" s="1001"/>
      <c r="C100" s="1002">
        <f>C98+1</f>
        <v>30</v>
      </c>
      <c r="D100" s="1013" t="s">
        <v>1700</v>
      </c>
    </row>
    <row r="101" spans="1:4" ht="3" customHeight="1" x14ac:dyDescent="0.2">
      <c r="A101" s="998"/>
      <c r="B101" s="1005"/>
      <c r="C101" s="1002"/>
      <c r="D101" s="1028"/>
    </row>
    <row r="102" spans="1:4" x14ac:dyDescent="0.2">
      <c r="A102" s="998"/>
      <c r="B102" s="1001"/>
      <c r="C102" s="1002">
        <f>C100+1</f>
        <v>31</v>
      </c>
      <c r="D102" s="1013" t="s">
        <v>1562</v>
      </c>
    </row>
    <row r="103" spans="1:4" ht="4.5" customHeight="1" x14ac:dyDescent="0.2">
      <c r="A103" s="998"/>
      <c r="B103" s="290"/>
      <c r="C103" s="1002"/>
      <c r="D103" s="1013"/>
    </row>
    <row r="104" spans="1:4" ht="14.1" customHeight="1" x14ac:dyDescent="0.2">
      <c r="A104" s="998"/>
      <c r="B104" s="1029" t="s">
        <v>1189</v>
      </c>
    </row>
    <row r="105" spans="1:4" ht="4.5" customHeight="1" x14ac:dyDescent="0.2">
      <c r="A105" s="998"/>
      <c r="B105" s="1029"/>
    </row>
    <row r="106" spans="1:4" x14ac:dyDescent="0.2">
      <c r="A106" s="998"/>
      <c r="B106" s="1001"/>
      <c r="C106" s="1002">
        <f>C102+1</f>
        <v>32</v>
      </c>
      <c r="D106" s="997" t="s">
        <v>1563</v>
      </c>
    </row>
    <row r="107" spans="1:4" ht="3" customHeight="1" x14ac:dyDescent="0.2">
      <c r="A107" s="998"/>
      <c r="B107" s="1005"/>
      <c r="C107" s="1002"/>
      <c r="D107" s="997"/>
    </row>
    <row r="108" spans="1:4" x14ac:dyDescent="0.2">
      <c r="A108" s="998"/>
      <c r="B108" s="1001"/>
      <c r="C108" s="1002">
        <v>33</v>
      </c>
      <c r="D108" s="997" t="s">
        <v>1701</v>
      </c>
    </row>
    <row r="109" spans="1:4" ht="3" customHeight="1" x14ac:dyDescent="0.2">
      <c r="A109" s="998"/>
      <c r="B109" s="1005"/>
      <c r="C109" s="1002"/>
      <c r="D109" s="997"/>
    </row>
    <row r="110" spans="1:4" x14ac:dyDescent="0.2">
      <c r="A110" s="998"/>
      <c r="B110" s="1001"/>
      <c r="C110" s="1002">
        <f>C108+1</f>
        <v>34</v>
      </c>
      <c r="D110" s="997" t="s">
        <v>1188</v>
      </c>
    </row>
    <row r="111" spans="1:4" ht="3" customHeight="1" x14ac:dyDescent="0.2">
      <c r="A111" s="998"/>
      <c r="B111" s="1005"/>
      <c r="C111" s="1002"/>
      <c r="D111" s="997"/>
    </row>
    <row r="112" spans="1:4" x14ac:dyDescent="0.2">
      <c r="A112" s="998"/>
      <c r="B112" s="1001"/>
      <c r="C112" s="1002">
        <f>C110+1</f>
        <v>35</v>
      </c>
      <c r="D112" s="997" t="s">
        <v>1187</v>
      </c>
    </row>
    <row r="113" spans="1:4" ht="11.25" customHeight="1" x14ac:dyDescent="0.2">
      <c r="A113" s="998"/>
      <c r="B113" s="1030"/>
      <c r="C113" s="1002"/>
      <c r="D113" s="1031" t="s">
        <v>1186</v>
      </c>
    </row>
    <row r="114" spans="1:4" ht="3" customHeight="1" x14ac:dyDescent="0.2">
      <c r="A114" s="998"/>
      <c r="B114" s="1032"/>
      <c r="C114" s="1002"/>
      <c r="D114" s="1031"/>
    </row>
    <row r="115" spans="1:4" x14ac:dyDescent="0.2">
      <c r="A115" s="998"/>
      <c r="B115" s="1001"/>
      <c r="C115" s="1002">
        <f>C112+1</f>
        <v>36</v>
      </c>
      <c r="D115" s="1013" t="s">
        <v>1185</v>
      </c>
    </row>
    <row r="116" spans="1:4" ht="3" customHeight="1" x14ac:dyDescent="0.2">
      <c r="A116" s="998"/>
      <c r="B116" s="1005"/>
      <c r="C116" s="1002"/>
      <c r="D116" s="1013"/>
    </row>
    <row r="117" spans="1:4" x14ac:dyDescent="0.2">
      <c r="A117" s="998"/>
      <c r="B117" s="1001"/>
      <c r="C117" s="1002">
        <f>C115+1</f>
        <v>37</v>
      </c>
      <c r="D117" s="1013" t="s">
        <v>1702</v>
      </c>
    </row>
    <row r="118" spans="1:4" ht="3" customHeight="1" x14ac:dyDescent="0.2">
      <c r="A118" s="998"/>
      <c r="B118" s="1005"/>
      <c r="C118" s="1002"/>
      <c r="D118" s="1013"/>
    </row>
    <row r="119" spans="1:4" x14ac:dyDescent="0.2">
      <c r="A119" s="998"/>
      <c r="B119" s="1001"/>
      <c r="C119" s="1002">
        <f>C117+1</f>
        <v>38</v>
      </c>
      <c r="D119" s="1013" t="s">
        <v>1703</v>
      </c>
    </row>
    <row r="120" spans="1:4" ht="10.5" customHeight="1" x14ac:dyDescent="0.2">
      <c r="A120" s="998"/>
      <c r="B120" s="1026"/>
      <c r="C120" s="1002"/>
      <c r="D120" s="1013" t="s">
        <v>1184</v>
      </c>
    </row>
    <row r="121" spans="1:4" ht="10.5" customHeight="1" x14ac:dyDescent="0.2">
      <c r="A121" s="998"/>
      <c r="B121" s="1026"/>
      <c r="C121" s="1002"/>
      <c r="D121" s="1013" t="s">
        <v>1183</v>
      </c>
    </row>
    <row r="122" spans="1:4" ht="3" customHeight="1" x14ac:dyDescent="0.2">
      <c r="A122" s="998"/>
      <c r="B122" s="1026"/>
      <c r="C122" s="1002"/>
      <c r="D122" s="1013"/>
    </row>
    <row r="123" spans="1:4" x14ac:dyDescent="0.2">
      <c r="A123" s="998"/>
      <c r="B123" s="1001"/>
      <c r="C123" s="1002">
        <f>C119+1</f>
        <v>39</v>
      </c>
      <c r="D123" s="1023" t="s">
        <v>1810</v>
      </c>
    </row>
    <row r="124" spans="1:4" x14ac:dyDescent="0.2">
      <c r="A124" s="998"/>
      <c r="B124" s="290"/>
      <c r="C124" s="1002"/>
      <c r="D124" s="1013" t="s">
        <v>1182</v>
      </c>
    </row>
    <row r="125" spans="1:4" ht="4.5" customHeight="1" x14ac:dyDescent="0.2">
      <c r="A125" s="998"/>
      <c r="D125" s="997"/>
    </row>
    <row r="126" spans="1:4" x14ac:dyDescent="0.2">
      <c r="A126" s="998"/>
      <c r="B126" s="1033"/>
      <c r="C126" s="1002"/>
      <c r="D126" s="1013"/>
    </row>
    <row r="127" spans="1:4" x14ac:dyDescent="0.2">
      <c r="A127" s="998"/>
      <c r="D127" s="1013"/>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A30" sqref="A30:B30"/>
    </sheetView>
  </sheetViews>
  <sheetFormatPr defaultColWidth="15.7109375" defaultRowHeight="12.75" x14ac:dyDescent="0.2"/>
  <cols>
    <col min="1" max="1" width="31.85546875" style="295" customWidth="1"/>
    <col min="2" max="2" width="29.5703125" style="1034" customWidth="1"/>
    <col min="3" max="3" width="1.28515625" style="1034" customWidth="1"/>
    <col min="4" max="4" width="24.42578125" style="1035" customWidth="1"/>
    <col min="5" max="5" width="5" style="295" customWidth="1"/>
    <col min="6" max="16384" width="15.7109375" style="295"/>
  </cols>
  <sheetData>
    <row r="1" spans="1:5" x14ac:dyDescent="0.2">
      <c r="A1" s="2563" t="str">
        <f>'Single Audit Cover'!A7</f>
        <v xml:space="preserve">   Sangamon Valley CUSD 9 </v>
      </c>
      <c r="B1" s="2563"/>
      <c r="C1" s="2563"/>
      <c r="D1" s="2563"/>
      <c r="E1" s="2563"/>
    </row>
    <row r="2" spans="1:5" x14ac:dyDescent="0.2">
      <c r="A2" s="2564">
        <f>'Single Audit Cover'!E7</f>
        <v>39055009026</v>
      </c>
      <c r="B2" s="2564"/>
      <c r="C2" s="2564"/>
      <c r="D2" s="2564"/>
      <c r="E2" s="2564"/>
    </row>
    <row r="3" spans="1:5" ht="4.5" customHeight="1" x14ac:dyDescent="0.2"/>
    <row r="4" spans="1:5" x14ac:dyDescent="0.2">
      <c r="A4" s="2563" t="s">
        <v>1234</v>
      </c>
      <c r="B4" s="2563"/>
      <c r="C4" s="2563"/>
      <c r="D4" s="2563"/>
      <c r="E4" s="2563"/>
    </row>
    <row r="5" spans="1:5" x14ac:dyDescent="0.2">
      <c r="A5" s="2566" t="str">
        <f>'Single Audit Cover'!A4</f>
        <v>Year Ending June 30, 2020</v>
      </c>
      <c r="B5" s="2566"/>
      <c r="C5" s="2566"/>
      <c r="D5" s="2566"/>
      <c r="E5" s="2566"/>
    </row>
    <row r="6" spans="1:5" x14ac:dyDescent="0.2">
      <c r="A6" s="2563" t="s">
        <v>1233</v>
      </c>
      <c r="B6" s="2563"/>
      <c r="C6" s="2563"/>
      <c r="D6" s="2563"/>
      <c r="E6" s="2563"/>
    </row>
    <row r="8" spans="1:5" x14ac:dyDescent="0.2">
      <c r="A8" s="1036" t="s">
        <v>1232</v>
      </c>
    </row>
    <row r="10" spans="1:5" x14ac:dyDescent="0.2">
      <c r="A10" s="1037" t="s">
        <v>1231</v>
      </c>
      <c r="B10" s="1038" t="s">
        <v>1230</v>
      </c>
      <c r="C10" s="1038"/>
      <c r="D10" s="1039">
        <f>SUM('Acct Summary 7-8'!C7:K7)</f>
        <v>523102</v>
      </c>
    </row>
    <row r="11" spans="1:5" ht="18" customHeight="1" x14ac:dyDescent="0.2">
      <c r="A11" s="1037" t="s">
        <v>1229</v>
      </c>
      <c r="B11" s="1038"/>
      <c r="C11" s="1038"/>
    </row>
    <row r="12" spans="1:5" x14ac:dyDescent="0.2">
      <c r="A12" s="1037" t="s">
        <v>1228</v>
      </c>
      <c r="B12" s="1038" t="s">
        <v>1227</v>
      </c>
      <c r="C12" s="1038"/>
      <c r="D12" s="1040">
        <f>SUM('Revenues 9-14'!C112:D112,'Revenues 9-14'!F112:G112)</f>
        <v>0</v>
      </c>
    </row>
    <row r="13" spans="1:5" x14ac:dyDescent="0.2">
      <c r="A13" s="1037" t="s">
        <v>1226</v>
      </c>
      <c r="B13" s="1038"/>
      <c r="C13" s="1038"/>
    </row>
    <row r="14" spans="1:5" x14ac:dyDescent="0.2">
      <c r="A14" s="1037" t="s">
        <v>2004</v>
      </c>
      <c r="B14" s="1038"/>
      <c r="C14" s="1038"/>
      <c r="D14" s="1040">
        <f>'ICR Computation 30'!E11</f>
        <v>28237</v>
      </c>
    </row>
    <row r="15" spans="1:5" x14ac:dyDescent="0.2">
      <c r="A15" s="1037"/>
      <c r="B15" s="1038"/>
      <c r="C15" s="1038"/>
    </row>
    <row r="16" spans="1:5" x14ac:dyDescent="0.2">
      <c r="A16" s="1037" t="s">
        <v>1815</v>
      </c>
      <c r="B16" s="1038"/>
      <c r="C16" s="1038"/>
    </row>
    <row r="17" spans="1:4" x14ac:dyDescent="0.2">
      <c r="A17" s="1037" t="s">
        <v>1964</v>
      </c>
      <c r="B17" s="1038" t="s">
        <v>1225</v>
      </c>
      <c r="C17" s="1038"/>
      <c r="D17" s="1040">
        <f>-SUM('Revenues 9-14'!C264:D264,'Revenues 9-14'!F264:G264)</f>
        <v>0</v>
      </c>
    </row>
    <row r="19" spans="1:4" ht="13.5" thickBot="1" x14ac:dyDescent="0.25">
      <c r="A19" s="1041" t="s">
        <v>1224</v>
      </c>
      <c r="D19" s="1042">
        <f>SUM(D10:D17)</f>
        <v>551339</v>
      </c>
    </row>
    <row r="20" spans="1:4" ht="21.75" customHeight="1" thickTop="1" x14ac:dyDescent="0.2"/>
    <row r="21" spans="1:4" x14ac:dyDescent="0.2">
      <c r="A21" s="1036" t="s">
        <v>1223</v>
      </c>
    </row>
    <row r="22" spans="1:4" ht="8.25" customHeight="1" x14ac:dyDescent="0.2"/>
    <row r="23" spans="1:4" x14ac:dyDescent="0.2">
      <c r="A23" s="1043" t="s">
        <v>1217</v>
      </c>
    </row>
    <row r="24" spans="1:4" x14ac:dyDescent="0.2">
      <c r="A24" s="2565"/>
      <c r="B24" s="2565"/>
      <c r="D24" s="1044"/>
    </row>
    <row r="25" spans="1:4" x14ac:dyDescent="0.2">
      <c r="A25" s="2562"/>
      <c r="B25" s="2562"/>
      <c r="D25" s="1044"/>
    </row>
    <row r="26" spans="1:4" x14ac:dyDescent="0.2">
      <c r="A26" s="2562"/>
      <c r="B26" s="2562"/>
      <c r="D26" s="1044"/>
    </row>
    <row r="27" spans="1:4" x14ac:dyDescent="0.2">
      <c r="A27" s="2562"/>
      <c r="B27" s="2562"/>
      <c r="D27" s="1044"/>
    </row>
    <row r="28" spans="1:4" x14ac:dyDescent="0.2">
      <c r="A28" s="2562"/>
      <c r="B28" s="2562"/>
      <c r="D28" s="1044"/>
    </row>
    <row r="29" spans="1:4" x14ac:dyDescent="0.2">
      <c r="A29" s="2562"/>
      <c r="B29" s="2562"/>
      <c r="D29" s="1044"/>
    </row>
    <row r="30" spans="1:4" x14ac:dyDescent="0.2">
      <c r="A30" s="2562"/>
      <c r="B30" s="2562"/>
      <c r="D30" s="1044"/>
    </row>
    <row r="32" spans="1:4" x14ac:dyDescent="0.2">
      <c r="A32" s="1036" t="s">
        <v>1222</v>
      </c>
      <c r="D32" s="1039">
        <f>SUM(D19:D30)</f>
        <v>551339</v>
      </c>
    </row>
    <row r="33" spans="1:4" x14ac:dyDescent="0.2">
      <c r="D33" s="1045"/>
    </row>
    <row r="34" spans="1:4" x14ac:dyDescent="0.2">
      <c r="A34" s="295" t="s">
        <v>1221</v>
      </c>
    </row>
    <row r="35" spans="1:4" x14ac:dyDescent="0.2">
      <c r="A35" s="295" t="s">
        <v>1220</v>
      </c>
      <c r="B35" s="1034" t="s">
        <v>1219</v>
      </c>
      <c r="D35" s="1046"/>
    </row>
    <row r="37" spans="1:4" x14ac:dyDescent="0.2">
      <c r="A37" s="1036" t="s">
        <v>1218</v>
      </c>
    </row>
    <row r="39" spans="1:4" ht="13.35" customHeight="1" x14ac:dyDescent="0.2">
      <c r="A39" s="1043" t="s">
        <v>1217</v>
      </c>
    </row>
    <row r="40" spans="1:4" x14ac:dyDescent="0.2">
      <c r="A40" s="2562"/>
      <c r="B40" s="2562"/>
      <c r="D40" s="1044"/>
    </row>
    <row r="41" spans="1:4" x14ac:dyDescent="0.2">
      <c r="A41" s="2562"/>
      <c r="B41" s="2562"/>
      <c r="D41" s="1047"/>
    </row>
    <row r="42" spans="1:4" x14ac:dyDescent="0.2">
      <c r="A42" s="2562"/>
      <c r="B42" s="2562"/>
      <c r="D42" s="1047"/>
    </row>
    <row r="43" spans="1:4" x14ac:dyDescent="0.2">
      <c r="A43" s="2562"/>
      <c r="B43" s="2562"/>
      <c r="D43" s="1047"/>
    </row>
    <row r="44" spans="1:4" x14ac:dyDescent="0.2">
      <c r="A44" s="2562"/>
      <c r="B44" s="2562"/>
      <c r="D44" s="1047"/>
    </row>
    <row r="45" spans="1:4" x14ac:dyDescent="0.2">
      <c r="A45" s="2562"/>
      <c r="B45" s="2562"/>
      <c r="D45" s="1047"/>
    </row>
    <row r="47" spans="1:4" x14ac:dyDescent="0.2">
      <c r="B47" s="1048" t="s">
        <v>1216</v>
      </c>
      <c r="C47" s="1048"/>
      <c r="D47" s="1049">
        <f>SUM(D35:D45)</f>
        <v>0</v>
      </c>
    </row>
    <row r="49" spans="2:4" x14ac:dyDescent="0.2">
      <c r="B49" s="1048" t="s">
        <v>1215</v>
      </c>
      <c r="C49" s="1048"/>
      <c r="D49" s="1049">
        <f>D32-D47</f>
        <v>551339</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B30" sqref="B30"/>
    </sheetView>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522" t="str">
        <f>'Single Audit Cover'!A7</f>
        <v xml:space="preserve">   Sangamon Valley CUSD 9 </v>
      </c>
      <c r="C1" s="2567"/>
      <c r="D1" s="2567"/>
      <c r="E1" s="2567"/>
      <c r="F1" s="2567"/>
      <c r="G1" s="2567"/>
      <c r="H1" s="2567"/>
      <c r="I1" s="2567"/>
      <c r="J1" s="2567"/>
      <c r="K1" s="2567"/>
      <c r="L1" s="2567"/>
      <c r="M1" s="2567"/>
    </row>
    <row r="2" spans="2:14" ht="15" x14ac:dyDescent="0.2">
      <c r="B2" s="2568">
        <f>'Single Audit Cover'!E7</f>
        <v>39055009026</v>
      </c>
      <c r="C2" s="2568"/>
      <c r="D2" s="2568"/>
      <c r="E2" s="2568"/>
      <c r="F2" s="2568"/>
      <c r="G2" s="2568"/>
      <c r="H2" s="2568"/>
      <c r="I2" s="2568"/>
      <c r="J2" s="2568"/>
      <c r="K2" s="2568"/>
      <c r="L2" s="2568"/>
      <c r="M2" s="2568"/>
      <c r="N2" s="1078"/>
    </row>
    <row r="3" spans="2:14" ht="15" x14ac:dyDescent="0.2">
      <c r="B3" s="2569" t="s">
        <v>1208</v>
      </c>
      <c r="C3" s="2569"/>
      <c r="D3" s="2569"/>
      <c r="E3" s="2569"/>
      <c r="F3" s="2569"/>
      <c r="G3" s="2569"/>
      <c r="H3" s="2569"/>
      <c r="I3" s="2569"/>
      <c r="J3" s="2569"/>
      <c r="K3" s="2569"/>
      <c r="L3" s="2569"/>
      <c r="M3" s="2569"/>
      <c r="N3" s="1078"/>
    </row>
    <row r="4" spans="2:14" ht="15" x14ac:dyDescent="0.2">
      <c r="B4" s="2570" t="str">
        <f>'Single Audit Cover'!A4</f>
        <v>Year Ending June 30, 2020</v>
      </c>
      <c r="C4" s="2570"/>
      <c r="D4" s="2570"/>
      <c r="E4" s="2570"/>
      <c r="F4" s="2570"/>
      <c r="G4" s="2570"/>
      <c r="H4" s="2570"/>
      <c r="I4" s="2570"/>
      <c r="J4" s="2570"/>
      <c r="K4" s="2570"/>
      <c r="L4" s="2570"/>
      <c r="M4" s="2570"/>
      <c r="N4" s="1078"/>
    </row>
    <row r="5" spans="2:14" x14ac:dyDescent="0.2">
      <c r="H5" s="1915"/>
      <c r="J5" s="1915"/>
    </row>
    <row r="6" spans="2:14" x14ac:dyDescent="0.2">
      <c r="B6" s="1079"/>
      <c r="C6" s="1080"/>
      <c r="D6" s="1081" t="s">
        <v>1254</v>
      </c>
      <c r="E6" s="1082" t="s">
        <v>524</v>
      </c>
      <c r="F6" s="1083"/>
      <c r="G6" s="1084" t="s">
        <v>1711</v>
      </c>
      <c r="H6" s="1082"/>
      <c r="I6" s="1082"/>
      <c r="J6" s="1916"/>
      <c r="K6" s="1085"/>
      <c r="L6" s="1086"/>
      <c r="M6" s="1087"/>
    </row>
    <row r="7" spans="2:14" x14ac:dyDescent="0.2">
      <c r="B7" s="1088" t="s">
        <v>1564</v>
      </c>
      <c r="C7" s="1089"/>
      <c r="D7" s="1090"/>
      <c r="E7" s="1091"/>
      <c r="F7" s="1092"/>
      <c r="G7" s="1091"/>
      <c r="H7" s="1093" t="s">
        <v>1251</v>
      </c>
      <c r="I7" s="1091"/>
      <c r="J7" s="1094" t="s">
        <v>1251</v>
      </c>
      <c r="K7" s="1095"/>
      <c r="L7" s="1096" t="s">
        <v>1249</v>
      </c>
      <c r="M7" s="1097"/>
    </row>
    <row r="8" spans="2:14" x14ac:dyDescent="0.2">
      <c r="B8" s="1379"/>
      <c r="C8" s="1089" t="s">
        <v>1253</v>
      </c>
      <c r="D8" s="1090" t="s">
        <v>1252</v>
      </c>
      <c r="E8" s="1098" t="s">
        <v>1251</v>
      </c>
      <c r="F8" s="1099" t="s">
        <v>1251</v>
      </c>
      <c r="G8" s="1100" t="s">
        <v>1251</v>
      </c>
      <c r="H8" s="1819" t="str">
        <f>"7/1/"&amp;MID('AFR20'!$E$2,3,2)-2&amp;"-6/30/"&amp;MID('AFR20'!$E$2,3,2)-1</f>
        <v>7/1/18-6/30/19</v>
      </c>
      <c r="I8" s="1095" t="s">
        <v>1251</v>
      </c>
      <c r="J8" s="1820" t="str">
        <f>"7/1/"&amp;MID('AFR20'!$E$2,3,2)-1&amp;"-6/30/"&amp;MID('AFR20'!$E$2,3,2)</f>
        <v>7/1/19-6/30/20</v>
      </c>
      <c r="K8" s="1095" t="s">
        <v>1250</v>
      </c>
      <c r="L8" s="1096" t="s">
        <v>1246</v>
      </c>
      <c r="M8" s="1097" t="s">
        <v>30</v>
      </c>
    </row>
    <row r="9" spans="2:14" ht="14.25" x14ac:dyDescent="0.2">
      <c r="B9" s="1101" t="s">
        <v>1248</v>
      </c>
      <c r="C9" s="1089" t="s">
        <v>1712</v>
      </c>
      <c r="D9" s="1090" t="s">
        <v>1713</v>
      </c>
      <c r="E9" s="1914" t="str">
        <f>"7/1/"&amp;MID('AFR20'!$E$2,3,2)-2&amp;"-6/30/"&amp;MID('AFR20'!$E$2,3,2)-1</f>
        <v>7/1/18-6/30/19</v>
      </c>
      <c r="F9" s="1914" t="str">
        <f>"7/1/"&amp;MID('AFR20'!$E$2,3,2)-1&amp;"-6/30/"&amp;MID('AFR20'!$E$2,3,2)</f>
        <v>7/1/19-6/30/20</v>
      </c>
      <c r="G9" s="1914" t="str">
        <f>"7/1/"&amp;MID('AFR20'!$E$2,3,2)-2&amp;"-6/30/"&amp;MID('AFR20'!$E$2,3,2)-1</f>
        <v>7/1/18-6/30/19</v>
      </c>
      <c r="H9" s="1093" t="s">
        <v>1565</v>
      </c>
      <c r="I9" s="1914" t="str">
        <f>"7/1/"&amp;MID('AFR20'!$E$2,3,2)-1&amp;"-6/30/"&amp;MID('AFR20'!$E$2,3,2)</f>
        <v>7/1/19-6/30/20</v>
      </c>
      <c r="J9" s="1094" t="s">
        <v>1565</v>
      </c>
      <c r="K9" s="1095" t="s">
        <v>1247</v>
      </c>
      <c r="L9" s="1102" t="s">
        <v>1566</v>
      </c>
      <c r="M9" s="1097"/>
    </row>
    <row r="10" spans="2:14" ht="11.85" customHeight="1" x14ac:dyDescent="0.2">
      <c r="B10" s="1101" t="s">
        <v>1245</v>
      </c>
      <c r="C10" s="1103" t="s">
        <v>1244</v>
      </c>
      <c r="D10" s="1104" t="s">
        <v>1243</v>
      </c>
      <c r="E10" s="1105" t="s">
        <v>1242</v>
      </c>
      <c r="F10" s="1106" t="s">
        <v>1241</v>
      </c>
      <c r="G10" s="1107" t="s">
        <v>1240</v>
      </c>
      <c r="H10" s="1108" t="s">
        <v>1255</v>
      </c>
      <c r="I10" s="1109" t="s">
        <v>1239</v>
      </c>
      <c r="J10" s="1110" t="s">
        <v>1255</v>
      </c>
      <c r="K10" s="1111" t="s">
        <v>1238</v>
      </c>
      <c r="L10" s="1111" t="s">
        <v>1237</v>
      </c>
      <c r="M10" s="1112" t="s">
        <v>1236</v>
      </c>
    </row>
    <row r="11" spans="2:14" ht="20.100000000000001" customHeight="1" x14ac:dyDescent="0.2">
      <c r="B11" s="1113"/>
      <c r="C11" s="1821"/>
      <c r="D11" s="1822"/>
      <c r="E11" s="1823"/>
      <c r="F11" s="1823"/>
      <c r="G11" s="1823"/>
      <c r="H11" s="1823"/>
      <c r="I11" s="1823"/>
      <c r="J11" s="1823"/>
      <c r="K11" s="1823"/>
      <c r="L11" s="1823">
        <f>+G11+I11+K11</f>
        <v>0</v>
      </c>
      <c r="M11" s="1823"/>
    </row>
    <row r="12" spans="2:14" ht="20.100000000000001" customHeight="1" x14ac:dyDescent="0.2">
      <c r="B12" s="1113"/>
      <c r="C12" s="1824"/>
      <c r="D12" s="1825"/>
      <c r="E12" s="1826"/>
      <c r="F12" s="1826"/>
      <c r="G12" s="1826"/>
      <c r="H12" s="1826"/>
      <c r="I12" s="1826"/>
      <c r="J12" s="1826"/>
      <c r="K12" s="1826"/>
      <c r="L12" s="1823">
        <f t="shared" ref="L12:L27" si="0">+G12+I12+K12</f>
        <v>0</v>
      </c>
      <c r="M12" s="1826"/>
    </row>
    <row r="13" spans="2:14" ht="20.100000000000001" customHeight="1" x14ac:dyDescent="0.2">
      <c r="B13" s="1113"/>
      <c r="C13" s="1824"/>
      <c r="D13" s="1825"/>
      <c r="E13" s="1826"/>
      <c r="F13" s="1826"/>
      <c r="G13" s="1826"/>
      <c r="H13" s="1826"/>
      <c r="I13" s="1826"/>
      <c r="J13" s="1826"/>
      <c r="K13" s="1826"/>
      <c r="L13" s="1823">
        <f t="shared" si="0"/>
        <v>0</v>
      </c>
      <c r="M13" s="1826"/>
    </row>
    <row r="14" spans="2:14" ht="20.100000000000001" customHeight="1" x14ac:dyDescent="0.2">
      <c r="B14" s="1113"/>
      <c r="C14" s="1824"/>
      <c r="D14" s="1825"/>
      <c r="E14" s="1826"/>
      <c r="F14" s="1826"/>
      <c r="G14" s="1826"/>
      <c r="H14" s="1826"/>
      <c r="I14" s="1826"/>
      <c r="J14" s="1826"/>
      <c r="K14" s="1826"/>
      <c r="L14" s="1823">
        <f t="shared" si="0"/>
        <v>0</v>
      </c>
      <c r="M14" s="1826"/>
    </row>
    <row r="15" spans="2:14" ht="20.100000000000001" customHeight="1" x14ac:dyDescent="0.2">
      <c r="B15" s="1113" t="s">
        <v>1159</v>
      </c>
      <c r="C15" s="1824"/>
      <c r="D15" s="1825"/>
      <c r="E15" s="1826"/>
      <c r="F15" s="1826"/>
      <c r="G15" s="1826"/>
      <c r="H15" s="1826"/>
      <c r="I15" s="1826"/>
      <c r="J15" s="1826"/>
      <c r="K15" s="1826"/>
      <c r="L15" s="1823">
        <f t="shared" si="0"/>
        <v>0</v>
      </c>
      <c r="M15" s="1826"/>
    </row>
    <row r="16" spans="2:14" ht="20.100000000000001" customHeight="1" x14ac:dyDescent="0.2">
      <c r="B16" s="1113"/>
      <c r="C16" s="1824"/>
      <c r="D16" s="1825"/>
      <c r="E16" s="1826"/>
      <c r="F16" s="1826"/>
      <c r="G16" s="1826"/>
      <c r="H16" s="1826"/>
      <c r="I16" s="1826"/>
      <c r="J16" s="1826"/>
      <c r="K16" s="1826"/>
      <c r="L16" s="1823">
        <f t="shared" si="0"/>
        <v>0</v>
      </c>
      <c r="M16" s="1826"/>
    </row>
    <row r="17" spans="2:14" ht="20.100000000000001" customHeight="1" x14ac:dyDescent="0.2">
      <c r="B17" s="1113"/>
      <c r="C17" s="1824"/>
      <c r="D17" s="1825"/>
      <c r="E17" s="1826"/>
      <c r="F17" s="1826"/>
      <c r="G17" s="1826"/>
      <c r="H17" s="1826"/>
      <c r="I17" s="1826"/>
      <c r="J17" s="1826"/>
      <c r="K17" s="1826"/>
      <c r="L17" s="1823">
        <f t="shared" si="0"/>
        <v>0</v>
      </c>
      <c r="M17" s="1826"/>
    </row>
    <row r="18" spans="2:14" ht="20.100000000000001" customHeight="1" x14ac:dyDescent="0.2">
      <c r="B18" s="1113"/>
      <c r="C18" s="1824"/>
      <c r="D18" s="1825"/>
      <c r="E18" s="1826"/>
      <c r="F18" s="1826"/>
      <c r="G18" s="1826"/>
      <c r="H18" s="1826"/>
      <c r="I18" s="1826"/>
      <c r="J18" s="1826"/>
      <c r="K18" s="1826"/>
      <c r="L18" s="1823">
        <f t="shared" si="0"/>
        <v>0</v>
      </c>
      <c r="M18" s="1826"/>
    </row>
    <row r="19" spans="2:14" ht="20.100000000000001" customHeight="1" x14ac:dyDescent="0.2">
      <c r="B19" s="1113"/>
      <c r="C19" s="1824"/>
      <c r="D19" s="1825"/>
      <c r="E19" s="1826"/>
      <c r="F19" s="1826"/>
      <c r="G19" s="1826"/>
      <c r="H19" s="1826"/>
      <c r="I19" s="1826"/>
      <c r="J19" s="1826"/>
      <c r="K19" s="1826"/>
      <c r="L19" s="1823">
        <f t="shared" si="0"/>
        <v>0</v>
      </c>
      <c r="M19" s="1826"/>
    </row>
    <row r="20" spans="2:14" ht="20.100000000000001" customHeight="1" x14ac:dyDescent="0.2">
      <c r="B20" s="1113"/>
      <c r="C20" s="1824"/>
      <c r="D20" s="1825"/>
      <c r="E20" s="1826"/>
      <c r="F20" s="1826"/>
      <c r="G20" s="1826"/>
      <c r="H20" s="1826"/>
      <c r="I20" s="1826"/>
      <c r="J20" s="1826"/>
      <c r="K20" s="1826"/>
      <c r="L20" s="1823">
        <f t="shared" si="0"/>
        <v>0</v>
      </c>
      <c r="M20" s="1826"/>
    </row>
    <row r="21" spans="2:14" ht="20.100000000000001" customHeight="1" x14ac:dyDescent="0.2">
      <c r="B21" s="1113"/>
      <c r="C21" s="1824"/>
      <c r="D21" s="1825"/>
      <c r="E21" s="1826"/>
      <c r="F21" s="1826"/>
      <c r="G21" s="1826"/>
      <c r="H21" s="1826"/>
      <c r="I21" s="1826"/>
      <c r="J21" s="1826"/>
      <c r="K21" s="1826"/>
      <c r="L21" s="1823">
        <f t="shared" si="0"/>
        <v>0</v>
      </c>
      <c r="M21" s="1826"/>
    </row>
    <row r="22" spans="2:14" ht="20.100000000000001" customHeight="1" x14ac:dyDescent="0.2">
      <c r="B22" s="1113"/>
      <c r="C22" s="1824"/>
      <c r="D22" s="1825"/>
      <c r="E22" s="1826"/>
      <c r="F22" s="1826"/>
      <c r="G22" s="1826"/>
      <c r="H22" s="1826"/>
      <c r="I22" s="1826"/>
      <c r="J22" s="1826"/>
      <c r="K22" s="1826"/>
      <c r="L22" s="1823">
        <f t="shared" si="0"/>
        <v>0</v>
      </c>
      <c r="M22" s="1826"/>
    </row>
    <row r="23" spans="2:14" ht="20.100000000000001" customHeight="1" x14ac:dyDescent="0.2">
      <c r="B23" s="1113"/>
      <c r="C23" s="1824"/>
      <c r="D23" s="1825"/>
      <c r="E23" s="1826"/>
      <c r="F23" s="1826"/>
      <c r="G23" s="1826"/>
      <c r="H23" s="1826"/>
      <c r="I23" s="1826"/>
      <c r="J23" s="1826"/>
      <c r="K23" s="1826"/>
      <c r="L23" s="1823">
        <f t="shared" si="0"/>
        <v>0</v>
      </c>
      <c r="M23" s="1826"/>
    </row>
    <row r="24" spans="2:14" ht="20.100000000000001" customHeight="1" x14ac:dyDescent="0.2">
      <c r="B24" s="1113"/>
      <c r="C24" s="1824"/>
      <c r="D24" s="1825"/>
      <c r="E24" s="1826"/>
      <c r="F24" s="1826"/>
      <c r="G24" s="1826"/>
      <c r="H24" s="1826"/>
      <c r="I24" s="1826"/>
      <c r="J24" s="1826"/>
      <c r="K24" s="1826"/>
      <c r="L24" s="1823">
        <f t="shared" si="0"/>
        <v>0</v>
      </c>
      <c r="M24" s="1826"/>
    </row>
    <row r="25" spans="2:14" ht="20.100000000000001" customHeight="1" x14ac:dyDescent="0.2">
      <c r="B25" s="1113"/>
      <c r="C25" s="1824"/>
      <c r="D25" s="1825"/>
      <c r="E25" s="1826"/>
      <c r="F25" s="1826"/>
      <c r="G25" s="1826"/>
      <c r="H25" s="1826"/>
      <c r="I25" s="1826"/>
      <c r="J25" s="1826"/>
      <c r="K25" s="1826"/>
      <c r="L25" s="1823">
        <f t="shared" si="0"/>
        <v>0</v>
      </c>
      <c r="M25" s="1826"/>
    </row>
    <row r="26" spans="2:14" ht="20.100000000000001" customHeight="1" x14ac:dyDescent="0.2">
      <c r="B26" s="1113"/>
      <c r="C26" s="1824"/>
      <c r="D26" s="1825"/>
      <c r="E26" s="1826"/>
      <c r="F26" s="1826"/>
      <c r="G26" s="1826"/>
      <c r="H26" s="1826"/>
      <c r="I26" s="1826"/>
      <c r="J26" s="1826"/>
      <c r="K26" s="1826"/>
      <c r="L26" s="1823">
        <f t="shared" si="0"/>
        <v>0</v>
      </c>
      <c r="M26" s="1826"/>
    </row>
    <row r="27" spans="2:14" ht="20.100000000000001" customHeight="1" x14ac:dyDescent="0.2">
      <c r="B27" s="1113"/>
      <c r="C27" s="1824"/>
      <c r="D27" s="1825"/>
      <c r="E27" s="1826"/>
      <c r="F27" s="1826"/>
      <c r="G27" s="1826"/>
      <c r="H27" s="1826"/>
      <c r="I27" s="1826"/>
      <c r="J27" s="1826"/>
      <c r="K27" s="1826"/>
      <c r="L27" s="1823">
        <f t="shared" si="0"/>
        <v>0</v>
      </c>
      <c r="M27" s="1826"/>
      <c r="N27" s="1114"/>
    </row>
    <row r="28" spans="2:14" ht="12.75" customHeight="1" x14ac:dyDescent="0.2">
      <c r="B28" s="1115"/>
      <c r="C28" s="1116"/>
      <c r="D28" s="1117"/>
      <c r="E28" s="1118"/>
      <c r="F28" s="1118"/>
      <c r="G28" s="1118"/>
      <c r="H28" s="1118"/>
      <c r="I28" s="1118"/>
      <c r="J28" s="1118"/>
      <c r="K28" s="1118"/>
      <c r="L28" s="1118"/>
      <c r="M28" s="1118"/>
      <c r="N28" s="1114"/>
    </row>
    <row r="29" spans="2:14" x14ac:dyDescent="0.2">
      <c r="B29" s="1033"/>
      <c r="C29" s="1119"/>
      <c r="D29" s="1120"/>
      <c r="E29" s="1033"/>
      <c r="F29" s="1033"/>
      <c r="G29" s="1026"/>
      <c r="H29" s="1026"/>
      <c r="I29" s="1026"/>
      <c r="J29" s="1026"/>
      <c r="K29" s="1026"/>
      <c r="L29" s="1026"/>
      <c r="M29" s="1033"/>
      <c r="N29" s="1114"/>
    </row>
    <row r="30" spans="2:14" ht="13.5" customHeight="1" x14ac:dyDescent="0.2">
      <c r="B30" s="1058" t="s">
        <v>1714</v>
      </c>
      <c r="C30" s="1119"/>
      <c r="D30" s="1120"/>
      <c r="E30" s="1033"/>
      <c r="F30" s="1033"/>
      <c r="G30" s="1026"/>
      <c r="H30" s="1026"/>
      <c r="I30" s="1026"/>
      <c r="J30" s="1026"/>
      <c r="K30" s="1026"/>
      <c r="L30" s="1026"/>
      <c r="M30" s="1033"/>
      <c r="N30" s="1114"/>
    </row>
    <row r="31" spans="2:14" ht="8.25" customHeight="1" x14ac:dyDescent="0.2">
      <c r="B31" s="1058"/>
      <c r="C31" s="1119"/>
      <c r="D31" s="1120"/>
      <c r="E31" s="1033"/>
      <c r="F31" s="1033"/>
      <c r="G31" s="1026"/>
      <c r="H31" s="1026"/>
      <c r="I31" s="1026"/>
      <c r="J31" s="1026"/>
      <c r="K31" s="1026"/>
      <c r="L31" s="1026"/>
      <c r="M31" s="1033"/>
      <c r="N31" s="1114"/>
    </row>
    <row r="32" spans="2:14" x14ac:dyDescent="0.2">
      <c r="B32" s="1121" t="s">
        <v>1812</v>
      </c>
      <c r="C32" s="1122"/>
      <c r="D32" s="1123"/>
      <c r="E32" s="1124"/>
      <c r="F32" s="1124"/>
      <c r="G32" s="1124"/>
      <c r="H32" s="1124"/>
      <c r="I32" s="295"/>
      <c r="J32" s="295"/>
    </row>
    <row r="33" spans="2:13" x14ac:dyDescent="0.2">
      <c r="B33" s="1053"/>
      <c r="C33" s="1125"/>
      <c r="D33" s="1126"/>
      <c r="E33" s="1054"/>
      <c r="F33" s="1054"/>
      <c r="G33" s="295"/>
      <c r="H33" s="295"/>
      <c r="I33" s="295"/>
      <c r="J33" s="295"/>
    </row>
    <row r="34" spans="2:13" ht="13.5" customHeight="1" x14ac:dyDescent="0.2">
      <c r="B34" s="1052" t="s">
        <v>1235</v>
      </c>
      <c r="G34" s="295"/>
      <c r="H34" s="295"/>
      <c r="I34" s="295"/>
      <c r="J34" s="295"/>
    </row>
    <row r="35" spans="2:13" ht="13.5" customHeight="1" x14ac:dyDescent="0.2">
      <c r="B35" s="1129"/>
      <c r="C35" s="1130"/>
      <c r="D35" s="1131"/>
      <c r="E35" s="1073"/>
      <c r="F35" s="1073"/>
      <c r="G35" s="1073"/>
      <c r="H35" s="1073"/>
      <c r="I35" s="1073"/>
      <c r="J35" s="1073"/>
      <c r="K35" s="1132"/>
      <c r="L35" s="1132"/>
      <c r="M35" s="1073"/>
    </row>
    <row r="36" spans="2:13" ht="9.6" customHeight="1" x14ac:dyDescent="0.2">
      <c r="B36" s="1133"/>
      <c r="G36" s="295"/>
      <c r="H36" s="295"/>
      <c r="I36" s="295"/>
      <c r="J36" s="295"/>
    </row>
    <row r="37" spans="2:13" ht="11.25" customHeight="1" x14ac:dyDescent="0.2">
      <c r="B37" s="1134" t="s">
        <v>1715</v>
      </c>
      <c r="C37" s="1135"/>
      <c r="D37" s="1135"/>
      <c r="E37" s="1135"/>
      <c r="F37" s="1135"/>
      <c r="G37" s="1135"/>
      <c r="H37" s="1135"/>
      <c r="I37" s="1136"/>
      <c r="J37" s="1136"/>
      <c r="K37" s="1136"/>
      <c r="L37" s="1136"/>
      <c r="M37" s="1136"/>
    </row>
    <row r="38" spans="2:13" ht="11.25" customHeight="1" x14ac:dyDescent="0.2">
      <c r="B38" s="1137" t="s">
        <v>1567</v>
      </c>
      <c r="C38" s="1136"/>
      <c r="D38" s="1136"/>
      <c r="E38" s="1136"/>
      <c r="F38" s="1136"/>
      <c r="G38" s="1136"/>
      <c r="H38" s="1136"/>
      <c r="I38" s="1136"/>
      <c r="J38" s="1136"/>
      <c r="K38" s="1136"/>
      <c r="L38" s="1136"/>
      <c r="M38" s="1136"/>
    </row>
    <row r="39" spans="2:13" ht="3.95" customHeight="1" x14ac:dyDescent="0.2">
      <c r="B39" s="1137"/>
      <c r="C39" s="1136"/>
      <c r="D39" s="1136"/>
      <c r="E39" s="1136"/>
      <c r="F39" s="1136"/>
      <c r="G39" s="1136"/>
      <c r="H39" s="1136"/>
      <c r="I39" s="1136"/>
      <c r="J39" s="1136"/>
      <c r="K39" s="1136"/>
      <c r="L39" s="1136"/>
      <c r="M39" s="1136"/>
    </row>
    <row r="40" spans="2:13" ht="11.25" customHeight="1" x14ac:dyDescent="0.2">
      <c r="B40" s="1134" t="s">
        <v>1716</v>
      </c>
      <c r="C40" s="1136"/>
      <c r="D40" s="1136"/>
      <c r="E40" s="1136"/>
      <c r="F40" s="1136"/>
      <c r="G40" s="1136"/>
      <c r="H40" s="1136"/>
      <c r="I40" s="1136"/>
      <c r="J40" s="1136"/>
      <c r="K40" s="1136"/>
      <c r="L40" s="1136"/>
      <c r="M40" s="1136"/>
    </row>
    <row r="41" spans="2:13" ht="11.25" customHeight="1" x14ac:dyDescent="0.2">
      <c r="B41" s="1076" t="s">
        <v>1568</v>
      </c>
      <c r="C41" s="1138"/>
      <c r="D41" s="1139"/>
      <c r="E41" s="1076"/>
      <c r="F41" s="1076"/>
      <c r="G41" s="1076"/>
      <c r="H41" s="1076"/>
      <c r="I41" s="1076"/>
      <c r="J41" s="1076"/>
      <c r="K41" s="1140"/>
      <c r="L41" s="1140"/>
      <c r="M41" s="1076"/>
    </row>
    <row r="42" spans="2:13" ht="3.95" customHeight="1" x14ac:dyDescent="0.2">
      <c r="B42" s="1076"/>
      <c r="C42" s="1138"/>
      <c r="D42" s="1139"/>
      <c r="E42" s="1076"/>
      <c r="F42" s="1076"/>
      <c r="G42" s="1076"/>
      <c r="H42" s="1076"/>
      <c r="I42" s="1076"/>
      <c r="J42" s="1076"/>
      <c r="K42" s="1140"/>
      <c r="L42" s="1140"/>
      <c r="M42" s="1076"/>
    </row>
    <row r="43" spans="2:13" ht="11.25" customHeight="1" x14ac:dyDescent="0.2">
      <c r="B43" s="1141" t="s">
        <v>1717</v>
      </c>
      <c r="C43" s="1138"/>
      <c r="D43" s="1139"/>
      <c r="E43" s="1076"/>
      <c r="F43" s="1076"/>
      <c r="G43" s="1076"/>
      <c r="H43" s="1076"/>
      <c r="I43" s="1076"/>
      <c r="J43" s="1076"/>
      <c r="K43" s="1140"/>
      <c r="L43" s="1140"/>
      <c r="M43" s="1076"/>
    </row>
    <row r="44" spans="2:13" ht="3.95" customHeight="1" x14ac:dyDescent="0.2">
      <c r="B44" s="1141"/>
      <c r="C44" s="1138"/>
      <c r="D44" s="1139"/>
      <c r="E44" s="1076"/>
      <c r="F44" s="1076"/>
      <c r="G44" s="1076"/>
      <c r="H44" s="1076"/>
      <c r="I44" s="1076"/>
      <c r="J44" s="1076"/>
      <c r="K44" s="1140"/>
      <c r="L44" s="1140"/>
      <c r="M44" s="1076"/>
    </row>
    <row r="45" spans="2:13" ht="11.25" customHeight="1" x14ac:dyDescent="0.2">
      <c r="B45" s="1142" t="s">
        <v>1718</v>
      </c>
      <c r="C45" s="1138"/>
      <c r="D45" s="1139"/>
      <c r="E45" s="1076"/>
      <c r="F45" s="1076"/>
      <c r="G45" s="1076"/>
      <c r="H45" s="1076"/>
      <c r="I45" s="1076"/>
      <c r="J45" s="1076"/>
      <c r="K45" s="1140"/>
      <c r="L45" s="1140"/>
      <c r="M45" s="1076"/>
    </row>
    <row r="46" spans="2:13" ht="11.25" customHeight="1" x14ac:dyDescent="0.2">
      <c r="B46" s="1076" t="s">
        <v>1569</v>
      </c>
      <c r="G46" s="295"/>
      <c r="H46" s="295"/>
      <c r="I46" s="295"/>
      <c r="J46" s="295"/>
    </row>
    <row r="47" spans="2:13" ht="11.1" customHeight="1" x14ac:dyDescent="0.2">
      <c r="B47" s="1076"/>
      <c r="G47" s="295"/>
      <c r="H47" s="295"/>
      <c r="I47" s="295"/>
      <c r="J47" s="295"/>
    </row>
    <row r="48" spans="2:13" ht="11.1" customHeight="1" x14ac:dyDescent="0.2">
      <c r="B48" s="1076"/>
      <c r="G48" s="295"/>
      <c r="H48" s="295"/>
      <c r="I48" s="295"/>
      <c r="J48" s="295"/>
    </row>
    <row r="49" spans="7:13" ht="13.5" customHeight="1" x14ac:dyDescent="0.2">
      <c r="M49" s="1143"/>
    </row>
    <row r="50" spans="7:13" ht="13.5" customHeight="1" x14ac:dyDescent="0.2">
      <c r="M50" s="1143"/>
    </row>
    <row r="51" spans="7:13" ht="13.5" customHeight="1" x14ac:dyDescent="0.2">
      <c r="M51" s="1143"/>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113" colorId="8" zoomScaleNormal="100" workbookViewId="0">
      <selection activeCell="B30" sqref="B30"/>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55" t="s">
        <v>1158</v>
      </c>
      <c r="B2" s="2155"/>
      <c r="C2" s="2155"/>
      <c r="D2" s="2155"/>
      <c r="E2" s="2155"/>
      <c r="F2" s="2155"/>
      <c r="G2" s="2155"/>
      <c r="H2" s="2155"/>
      <c r="I2" s="2155"/>
      <c r="J2" s="2155"/>
    </row>
    <row r="3" spans="1:11" s="176" customFormat="1" ht="17.25" customHeight="1" x14ac:dyDescent="0.2">
      <c r="A3" s="202"/>
      <c r="B3" s="202"/>
      <c r="C3" s="203"/>
      <c r="D3" s="204"/>
      <c r="E3" s="205"/>
    </row>
    <row r="4" spans="1:11" x14ac:dyDescent="0.2">
      <c r="A4" s="322" t="s">
        <v>1620</v>
      </c>
      <c r="B4" s="322"/>
      <c r="C4" s="322"/>
      <c r="D4" s="322"/>
      <c r="E4" s="322"/>
      <c r="F4" s="322"/>
      <c r="G4" s="322"/>
      <c r="H4" s="322"/>
      <c r="I4" s="322"/>
      <c r="J4" s="322"/>
      <c r="K4" s="322"/>
    </row>
    <row r="5" spans="1:11" x14ac:dyDescent="0.2">
      <c r="A5" s="232" t="s">
        <v>1621</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834</v>
      </c>
      <c r="B7" s="207"/>
      <c r="C7" s="208"/>
      <c r="D7" s="210"/>
    </row>
    <row r="8" spans="1:11" x14ac:dyDescent="0.2">
      <c r="A8" s="211"/>
      <c r="B8" s="212"/>
      <c r="D8" s="213"/>
    </row>
    <row r="9" spans="1:11" s="176" customFormat="1" x14ac:dyDescent="0.2">
      <c r="A9" s="214"/>
      <c r="B9" s="215"/>
      <c r="C9" s="174">
        <v>1</v>
      </c>
      <c r="D9" s="216" t="s">
        <v>1541</v>
      </c>
    </row>
    <row r="10" spans="1:11" s="176" customFormat="1" x14ac:dyDescent="0.2">
      <c r="A10" s="217"/>
      <c r="B10" s="218"/>
      <c r="C10" s="219"/>
      <c r="D10" s="220" t="s">
        <v>1607</v>
      </c>
    </row>
    <row r="11" spans="1:11" s="176" customFormat="1" x14ac:dyDescent="0.2">
      <c r="A11" s="214"/>
      <c r="B11" s="221"/>
      <c r="C11" s="222">
        <v>2</v>
      </c>
      <c r="D11" s="223" t="s">
        <v>1608</v>
      </c>
    </row>
    <row r="12" spans="1:11" s="176" customFormat="1" hidden="1" x14ac:dyDescent="0.2">
      <c r="A12" s="214"/>
      <c r="B12" s="224"/>
      <c r="C12" s="222"/>
      <c r="D12" s="225"/>
    </row>
    <row r="13" spans="1:11" s="176" customFormat="1" x14ac:dyDescent="0.2">
      <c r="A13" s="214"/>
      <c r="B13" s="221"/>
      <c r="C13" s="222">
        <v>3</v>
      </c>
      <c r="D13" s="223" t="s">
        <v>1609</v>
      </c>
    </row>
    <row r="14" spans="1:11" s="176" customFormat="1" x14ac:dyDescent="0.2">
      <c r="A14" s="214"/>
      <c r="B14" s="221"/>
      <c r="C14" s="222">
        <v>4</v>
      </c>
      <c r="D14" s="223" t="s">
        <v>1610</v>
      </c>
    </row>
    <row r="15" spans="1:11" s="176" customFormat="1" x14ac:dyDescent="0.2">
      <c r="A15" s="214"/>
      <c r="B15" s="221"/>
      <c r="C15" s="222">
        <v>5</v>
      </c>
      <c r="D15" s="226" t="s">
        <v>963</v>
      </c>
    </row>
    <row r="16" spans="1:11" s="176" customFormat="1" x14ac:dyDescent="0.2">
      <c r="A16" s="214"/>
      <c r="B16" s="221"/>
      <c r="C16" s="222">
        <v>6</v>
      </c>
      <c r="D16" s="226" t="s">
        <v>1442</v>
      </c>
    </row>
    <row r="17" spans="1:10" s="176" customFormat="1" ht="6" hidden="1" customHeight="1" x14ac:dyDescent="0.2">
      <c r="A17" s="214"/>
      <c r="B17" s="224"/>
      <c r="C17" s="222"/>
      <c r="D17" s="227"/>
    </row>
    <row r="18" spans="1:10" s="176" customFormat="1" ht="12" customHeight="1" x14ac:dyDescent="0.2">
      <c r="A18" s="214"/>
      <c r="B18" s="221"/>
      <c r="C18" s="222">
        <v>7</v>
      </c>
      <c r="D18" s="226" t="s">
        <v>1441</v>
      </c>
    </row>
    <row r="19" spans="1:10" s="176" customFormat="1" hidden="1" x14ac:dyDescent="0.2">
      <c r="A19" s="214"/>
      <c r="B19" s="224"/>
      <c r="C19" s="222"/>
      <c r="D19" s="227"/>
    </row>
    <row r="20" spans="1:10" s="176" customFormat="1" x14ac:dyDescent="0.2">
      <c r="A20" s="214"/>
      <c r="B20" s="221"/>
      <c r="C20" s="222">
        <v>8</v>
      </c>
      <c r="D20" s="226" t="s">
        <v>1611</v>
      </c>
    </row>
    <row r="21" spans="1:10" s="176" customFormat="1" x14ac:dyDescent="0.2">
      <c r="A21" s="214"/>
      <c r="B21" s="224"/>
      <c r="C21" s="222"/>
      <c r="D21" s="228" t="s">
        <v>1538</v>
      </c>
    </row>
    <row r="22" spans="1:10" s="176" customFormat="1" x14ac:dyDescent="0.2">
      <c r="A22" s="214"/>
      <c r="B22" s="221"/>
      <c r="C22" s="222">
        <v>9</v>
      </c>
      <c r="D22" s="226" t="s">
        <v>1612</v>
      </c>
    </row>
    <row r="23" spans="1:10" s="176" customFormat="1" x14ac:dyDescent="0.2">
      <c r="A23" s="214"/>
      <c r="B23" s="229"/>
      <c r="C23" s="222"/>
      <c r="D23" s="230" t="s">
        <v>1539</v>
      </c>
    </row>
    <row r="24" spans="1:10" s="176" customFormat="1" x14ac:dyDescent="0.2">
      <c r="A24" s="214"/>
      <c r="B24" s="221"/>
      <c r="C24" s="222">
        <v>10</v>
      </c>
      <c r="D24" s="226" t="s">
        <v>1613</v>
      </c>
    </row>
    <row r="25" spans="1:10" s="176" customFormat="1" x14ac:dyDescent="0.2">
      <c r="A25" s="214"/>
      <c r="B25" s="221"/>
      <c r="C25" s="222">
        <v>11</v>
      </c>
      <c r="D25" s="226" t="s">
        <v>1614</v>
      </c>
    </row>
    <row r="26" spans="1:10" s="176" customFormat="1" x14ac:dyDescent="0.2">
      <c r="A26" s="214"/>
      <c r="B26" s="229"/>
      <c r="C26" s="222"/>
      <c r="D26" s="230" t="s">
        <v>1540</v>
      </c>
    </row>
    <row r="27" spans="1:10" s="176" customFormat="1" x14ac:dyDescent="0.2">
      <c r="A27" s="214"/>
      <c r="B27" s="221"/>
      <c r="C27" s="222">
        <v>12</v>
      </c>
      <c r="D27" s="226" t="s">
        <v>1542</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1615</v>
      </c>
    </row>
    <row r="31" spans="1:10" s="176" customFormat="1" x14ac:dyDescent="0.2">
      <c r="A31" s="214"/>
      <c r="B31" s="221"/>
      <c r="C31" s="222">
        <v>14</v>
      </c>
      <c r="D31" s="1837"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38"/>
      <c r="F31" s="1838"/>
      <c r="G31" s="1838"/>
      <c r="H31" s="1838"/>
      <c r="I31" s="1838"/>
      <c r="J31" s="1838"/>
    </row>
    <row r="32" spans="1:10" s="176" customFormat="1" x14ac:dyDescent="0.2">
      <c r="A32" s="214"/>
      <c r="B32" s="231"/>
      <c r="C32" s="222"/>
      <c r="D32" s="232" t="s">
        <v>1770</v>
      </c>
    </row>
    <row r="33" spans="1:9" s="176" customFormat="1" ht="12" customHeight="1" x14ac:dyDescent="0.2">
      <c r="A33" s="214"/>
      <c r="B33" s="231"/>
      <c r="C33" s="222"/>
      <c r="D33" s="233" t="s">
        <v>1159</v>
      </c>
    </row>
    <row r="34" spans="1:9" s="176" customFormat="1" ht="8.25" hidden="1" customHeight="1" x14ac:dyDescent="0.2">
      <c r="A34" s="214"/>
      <c r="B34" s="224"/>
      <c r="C34" s="222"/>
      <c r="D34" s="234"/>
    </row>
    <row r="35" spans="1:9" s="176" customFormat="1" x14ac:dyDescent="0.2">
      <c r="A35" s="2169" t="s">
        <v>1616</v>
      </c>
      <c r="B35" s="2170"/>
      <c r="C35" s="2170"/>
      <c r="D35" s="2170"/>
      <c r="E35" s="2171"/>
      <c r="F35" s="2171"/>
      <c r="G35" s="2171"/>
      <c r="H35" s="2171"/>
      <c r="I35" s="2171"/>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1617</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1618</v>
      </c>
    </row>
    <row r="43" spans="1:9" s="176" customFormat="1" x14ac:dyDescent="0.2">
      <c r="A43" s="214"/>
      <c r="B43" s="224"/>
      <c r="C43" s="222"/>
      <c r="D43" s="235" t="s">
        <v>1619</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69" t="s">
        <v>310</v>
      </c>
      <c r="B47" s="2172"/>
      <c r="C47" s="2172"/>
      <c r="D47" s="2172"/>
      <c r="E47" s="2173"/>
      <c r="F47" s="2173"/>
      <c r="G47" s="2173"/>
      <c r="H47" s="2173"/>
      <c r="I47" s="2173"/>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c r="C50" s="222">
        <v>20</v>
      </c>
      <c r="D50" s="238" t="s">
        <v>1622</v>
      </c>
    </row>
    <row r="51" spans="1:10" x14ac:dyDescent="0.2">
      <c r="B51" s="239"/>
      <c r="C51" s="240">
        <v>21</v>
      </c>
      <c r="D51" s="213" t="s">
        <v>1040</v>
      </c>
    </row>
    <row r="52" spans="1:10" x14ac:dyDescent="0.2">
      <c r="B52" s="241"/>
      <c r="C52" s="240"/>
      <c r="D52" s="235" t="s">
        <v>835</v>
      </c>
    </row>
    <row r="53" spans="1:10" s="176" customFormat="1" ht="15.75" customHeight="1" x14ac:dyDescent="0.2">
      <c r="A53" s="214"/>
      <c r="B53" s="215"/>
      <c r="C53" s="174">
        <v>22</v>
      </c>
      <c r="D53" s="242" t="s">
        <v>1445</v>
      </c>
      <c r="E53" s="243"/>
      <c r="F53" s="244"/>
      <c r="G53" s="244" t="s">
        <v>1444</v>
      </c>
      <c r="H53" s="245"/>
      <c r="I53" s="232" t="s">
        <v>1466</v>
      </c>
    </row>
    <row r="54" spans="1:10" s="176" customFormat="1" x14ac:dyDescent="0.2">
      <c r="A54" s="214"/>
      <c r="B54" s="215"/>
      <c r="C54" s="174">
        <v>23</v>
      </c>
      <c r="D54" s="238" t="s">
        <v>1346</v>
      </c>
      <c r="E54" s="243"/>
      <c r="F54" s="244"/>
    </row>
    <row r="55" spans="1:10" s="176" customFormat="1" x14ac:dyDescent="0.2">
      <c r="A55" s="209"/>
      <c r="B55" s="246"/>
      <c r="C55" s="246"/>
      <c r="D55" s="226" t="s">
        <v>1769</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76"/>
      <c r="C57" s="2177"/>
      <c r="D57" s="2177"/>
      <c r="E57" s="2177"/>
      <c r="F57" s="2177"/>
      <c r="G57" s="2177"/>
      <c r="H57" s="2177"/>
      <c r="I57" s="2177"/>
      <c r="J57" s="2178"/>
    </row>
    <row r="58" spans="1:10" s="176" customFormat="1" x14ac:dyDescent="0.2">
      <c r="A58" s="248"/>
      <c r="B58" s="2179"/>
      <c r="C58" s="2180"/>
      <c r="D58" s="2180"/>
      <c r="E58" s="2180"/>
      <c r="F58" s="2180"/>
      <c r="G58" s="2180"/>
      <c r="H58" s="2180"/>
      <c r="I58" s="2180"/>
      <c r="J58" s="2181"/>
    </row>
    <row r="59" spans="1:10" s="176" customFormat="1" x14ac:dyDescent="0.2">
      <c r="A59" s="248"/>
      <c r="B59" s="2179"/>
      <c r="C59" s="2180"/>
      <c r="D59" s="2180"/>
      <c r="E59" s="2180"/>
      <c r="F59" s="2180"/>
      <c r="G59" s="2180"/>
      <c r="H59" s="2180"/>
      <c r="I59" s="2180"/>
      <c r="J59" s="2181"/>
    </row>
    <row r="60" spans="1:10" s="176" customFormat="1" x14ac:dyDescent="0.2">
      <c r="A60" s="248"/>
      <c r="B60" s="2179"/>
      <c r="C60" s="2180"/>
      <c r="D60" s="2180"/>
      <c r="E60" s="2180"/>
      <c r="F60" s="2180"/>
      <c r="G60" s="2180"/>
      <c r="H60" s="2180"/>
      <c r="I60" s="2180"/>
      <c r="J60" s="2181"/>
    </row>
    <row r="61" spans="1:10" s="176" customFormat="1" x14ac:dyDescent="0.2">
      <c r="A61" s="248"/>
      <c r="B61" s="2179"/>
      <c r="C61" s="2180"/>
      <c r="D61" s="2180"/>
      <c r="E61" s="2180"/>
      <c r="F61" s="2180"/>
      <c r="G61" s="2180"/>
      <c r="H61" s="2180"/>
      <c r="I61" s="2180"/>
      <c r="J61" s="2181"/>
    </row>
    <row r="62" spans="1:10" s="176" customFormat="1" x14ac:dyDescent="0.2">
      <c r="A62" s="248"/>
      <c r="B62" s="2179"/>
      <c r="C62" s="2180"/>
      <c r="D62" s="2180"/>
      <c r="E62" s="2180"/>
      <c r="F62" s="2180"/>
      <c r="G62" s="2180"/>
      <c r="H62" s="2180"/>
      <c r="I62" s="2180"/>
      <c r="J62" s="2181"/>
    </row>
    <row r="63" spans="1:10" s="176" customFormat="1" x14ac:dyDescent="0.2">
      <c r="A63" s="248"/>
      <c r="B63" s="2179"/>
      <c r="C63" s="2180"/>
      <c r="D63" s="2180"/>
      <c r="E63" s="2180"/>
      <c r="F63" s="2180"/>
      <c r="G63" s="2180"/>
      <c r="H63" s="2180"/>
      <c r="I63" s="2180"/>
      <c r="J63" s="2181"/>
    </row>
    <row r="64" spans="1:10" s="176" customFormat="1" x14ac:dyDescent="0.2">
      <c r="A64" s="248"/>
      <c r="B64" s="2179"/>
      <c r="C64" s="2180"/>
      <c r="D64" s="2180"/>
      <c r="E64" s="2180"/>
      <c r="F64" s="2180"/>
      <c r="G64" s="2180"/>
      <c r="H64" s="2180"/>
      <c r="I64" s="2180"/>
      <c r="J64" s="2181"/>
    </row>
    <row r="65" spans="1:11" s="176" customFormat="1" x14ac:dyDescent="0.2">
      <c r="A65" s="248"/>
      <c r="B65" s="2179"/>
      <c r="C65" s="2180"/>
      <c r="D65" s="2180"/>
      <c r="E65" s="2180"/>
      <c r="F65" s="2180"/>
      <c r="G65" s="2180"/>
      <c r="H65" s="2180"/>
      <c r="I65" s="2180"/>
      <c r="J65" s="2181"/>
    </row>
    <row r="66" spans="1:11" s="176" customFormat="1" x14ac:dyDescent="0.2">
      <c r="A66" s="248"/>
      <c r="B66" s="2179"/>
      <c r="C66" s="2180"/>
      <c r="D66" s="2180"/>
      <c r="E66" s="2180"/>
      <c r="F66" s="2180"/>
      <c r="G66" s="2180"/>
      <c r="H66" s="2180"/>
      <c r="I66" s="2180"/>
      <c r="J66" s="2181"/>
    </row>
    <row r="67" spans="1:11" s="176" customFormat="1" ht="9" customHeight="1" x14ac:dyDescent="0.2">
      <c r="A67" s="249"/>
      <c r="B67" s="2182"/>
      <c r="C67" s="2183"/>
      <c r="D67" s="2183"/>
      <c r="E67" s="2183"/>
      <c r="F67" s="2183"/>
      <c r="G67" s="2183"/>
      <c r="H67" s="2183"/>
      <c r="I67" s="2183"/>
      <c r="J67" s="2184"/>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69" t="s">
        <v>1312</v>
      </c>
      <c r="B70" s="2172"/>
      <c r="C70" s="2172"/>
      <c r="D70" s="2172"/>
      <c r="E70" s="2173"/>
      <c r="F70" s="2173"/>
      <c r="G70" s="2173"/>
      <c r="H70" s="2173"/>
      <c r="I70" s="2173"/>
    </row>
    <row r="71" spans="1:11" s="176" customFormat="1" x14ac:dyDescent="0.2">
      <c r="A71" s="214"/>
      <c r="C71" s="252"/>
      <c r="D71" s="253" t="s">
        <v>1311</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1991</v>
      </c>
      <c r="B73" s="250"/>
      <c r="C73" s="251"/>
      <c r="D73" s="251"/>
      <c r="E73" s="251"/>
      <c r="F73" s="251"/>
      <c r="G73" s="251"/>
      <c r="H73" s="251"/>
    </row>
    <row r="74" spans="1:11" s="176" customFormat="1" x14ac:dyDescent="0.2">
      <c r="A74" s="254" t="s">
        <v>1408</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39"/>
      <c r="C75" s="1840"/>
      <c r="D75" s="1840"/>
      <c r="E75" s="1840"/>
      <c r="F75" s="1840"/>
      <c r="G75" s="1840"/>
      <c r="H75" s="1840"/>
      <c r="I75" s="1838"/>
      <c r="J75" s="1838"/>
      <c r="K75" s="1838"/>
    </row>
    <row r="76" spans="1:11" s="176" customFormat="1" ht="18.75" customHeight="1" x14ac:dyDescent="0.2">
      <c r="A76" s="234" t="s">
        <v>1409</v>
      </c>
      <c r="B76" s="250"/>
      <c r="C76" s="251"/>
      <c r="D76" s="251"/>
      <c r="E76" s="251"/>
      <c r="F76" s="251"/>
      <c r="G76" s="251"/>
      <c r="H76" s="251"/>
    </row>
    <row r="77" spans="1:11" s="176" customFormat="1" x14ac:dyDescent="0.2">
      <c r="C77" s="174">
        <v>24</v>
      </c>
      <c r="D77" s="242" t="s">
        <v>1628</v>
      </c>
      <c r="G77" s="275" t="s">
        <v>1872</v>
      </c>
      <c r="I77" s="1471"/>
      <c r="J77" s="256"/>
    </row>
    <row r="78" spans="1:11" s="176" customFormat="1" ht="6" customHeight="1" x14ac:dyDescent="0.2">
      <c r="A78" s="214"/>
      <c r="B78" s="257"/>
      <c r="C78" s="174"/>
      <c r="D78" s="242"/>
      <c r="E78" s="243"/>
      <c r="F78" s="244"/>
    </row>
    <row r="79" spans="1:11" s="176" customFormat="1" x14ac:dyDescent="0.2">
      <c r="A79" s="214"/>
      <c r="B79" s="257"/>
      <c r="C79" s="174">
        <v>25</v>
      </c>
      <c r="D79" s="242" t="s">
        <v>1990</v>
      </c>
      <c r="E79" s="243"/>
      <c r="F79" s="244"/>
    </row>
    <row r="80" spans="1:11" s="176" customFormat="1" x14ac:dyDescent="0.2">
      <c r="A80" s="214"/>
      <c r="B80" s="257"/>
      <c r="C80" s="174"/>
      <c r="D80" s="242" t="s">
        <v>1627</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74" t="s">
        <v>1309</v>
      </c>
      <c r="B83" s="2174"/>
      <c r="C83" s="2174"/>
      <c r="D83" s="2175"/>
      <c r="E83" s="258">
        <v>3100</v>
      </c>
      <c r="F83" s="258">
        <v>3120</v>
      </c>
      <c r="G83" s="258">
        <v>3500</v>
      </c>
      <c r="H83" s="258">
        <v>3510</v>
      </c>
      <c r="I83" s="259">
        <v>3950</v>
      </c>
      <c r="J83" s="259" t="s">
        <v>155</v>
      </c>
    </row>
    <row r="84" spans="1:10" s="176" customFormat="1" ht="13.5" customHeight="1" thickTop="1" x14ac:dyDescent="0.2">
      <c r="A84" s="260" t="s">
        <v>1427</v>
      </c>
      <c r="B84" s="261"/>
      <c r="C84" s="262"/>
      <c r="D84" s="263"/>
      <c r="E84" s="264"/>
      <c r="F84" s="264"/>
      <c r="G84" s="264"/>
      <c r="H84" s="264"/>
      <c r="I84" s="265"/>
      <c r="J84" s="265"/>
    </row>
    <row r="85" spans="1:10" s="176" customFormat="1" ht="13.5" customHeight="1" x14ac:dyDescent="0.2">
      <c r="A85" s="2185" t="s">
        <v>1989</v>
      </c>
      <c r="B85" s="2185"/>
      <c r="C85" s="2185"/>
      <c r="D85" s="2186"/>
      <c r="E85" s="1544"/>
      <c r="F85" s="1544"/>
      <c r="G85" s="1544"/>
      <c r="H85" s="1544"/>
      <c r="I85" s="1904"/>
      <c r="J85" s="1727">
        <f>SUM(E85:I85)</f>
        <v>0</v>
      </c>
    </row>
    <row r="86" spans="1:10" s="176" customFormat="1" ht="13.5" customHeight="1" x14ac:dyDescent="0.2">
      <c r="A86" s="266"/>
      <c r="B86" s="267"/>
      <c r="C86" s="268"/>
      <c r="D86" s="269"/>
      <c r="E86" s="264"/>
      <c r="F86" s="264"/>
      <c r="G86" s="264"/>
      <c r="H86" s="264"/>
      <c r="I86" s="265"/>
      <c r="J86" s="1728"/>
    </row>
    <row r="87" spans="1:10" s="176" customFormat="1" ht="13.5" customHeight="1" x14ac:dyDescent="0.2">
      <c r="A87" s="270" t="s">
        <v>1310</v>
      </c>
      <c r="B87" s="271"/>
      <c r="C87" s="272"/>
      <c r="D87" s="269"/>
      <c r="E87" s="264"/>
      <c r="F87" s="264"/>
      <c r="G87" s="264"/>
      <c r="H87" s="264"/>
      <c r="I87" s="265"/>
      <c r="J87" s="1728"/>
    </row>
    <row r="88" spans="1:10" s="176" customFormat="1" ht="13.5" customHeight="1" x14ac:dyDescent="0.2">
      <c r="A88" s="2187" t="s">
        <v>1989</v>
      </c>
      <c r="B88" s="2188"/>
      <c r="C88" s="2188"/>
      <c r="D88" s="2189"/>
      <c r="E88" s="1544"/>
      <c r="F88" s="1544"/>
      <c r="G88" s="1544"/>
      <c r="H88" s="1544"/>
      <c r="I88" s="1904"/>
      <c r="J88" s="1727">
        <f>SUM(E88:I88)</f>
        <v>0</v>
      </c>
    </row>
    <row r="89" spans="1:10" s="176" customFormat="1" ht="13.5" customHeight="1" x14ac:dyDescent="0.2">
      <c r="A89" s="266"/>
      <c r="B89" s="267"/>
      <c r="C89" s="268"/>
      <c r="D89" s="269"/>
      <c r="E89" s="264"/>
      <c r="F89" s="264"/>
      <c r="G89" s="264"/>
      <c r="H89" s="264"/>
      <c r="I89" s="265"/>
      <c r="J89" s="1728"/>
    </row>
    <row r="90" spans="1:10" s="176" customFormat="1" ht="13.5" customHeight="1" x14ac:dyDescent="0.2">
      <c r="A90" s="270" t="s">
        <v>155</v>
      </c>
      <c r="B90" s="271"/>
      <c r="C90" s="272"/>
      <c r="D90" s="273"/>
      <c r="E90" s="1545"/>
      <c r="F90" s="1545"/>
      <c r="G90" s="1545"/>
      <c r="H90" s="1545"/>
      <c r="I90" s="1905"/>
      <c r="J90" s="1729">
        <f>SUM(J85:J89)</f>
        <v>0</v>
      </c>
    </row>
    <row r="91" spans="1:10" s="176" customFormat="1" x14ac:dyDescent="0.2">
      <c r="A91" s="214"/>
      <c r="B91" s="257"/>
      <c r="C91" s="174"/>
      <c r="E91" s="255"/>
      <c r="F91" s="274"/>
      <c r="H91" s="275"/>
    </row>
    <row r="92" spans="1:10" s="176" customFormat="1" x14ac:dyDescent="0.2">
      <c r="A92" s="214"/>
      <c r="B92" s="242" t="s">
        <v>1993</v>
      </c>
      <c r="C92" s="174"/>
      <c r="E92" s="255"/>
      <c r="F92" s="274"/>
      <c r="H92" s="275"/>
    </row>
    <row r="93" spans="1:10" s="176" customFormat="1" ht="16.5" customHeight="1" x14ac:dyDescent="0.2">
      <c r="A93" s="214"/>
      <c r="B93" s="276"/>
      <c r="C93" s="242" t="s">
        <v>1992</v>
      </c>
      <c r="E93" s="255"/>
      <c r="F93" s="274"/>
      <c r="H93" s="275"/>
    </row>
    <row r="94" spans="1:10" s="176" customFormat="1" x14ac:dyDescent="0.2">
      <c r="A94" s="277" t="s">
        <v>1320</v>
      </c>
      <c r="B94" s="278"/>
      <c r="C94" s="278"/>
      <c r="D94" s="279"/>
      <c r="E94" s="280"/>
      <c r="F94" s="281"/>
      <c r="G94" s="282"/>
      <c r="H94" s="283"/>
      <c r="I94" s="284"/>
    </row>
    <row r="95" spans="1:10" s="176" customFormat="1" x14ac:dyDescent="0.2">
      <c r="A95" s="285"/>
      <c r="B95" s="286" t="s">
        <v>1623</v>
      </c>
      <c r="C95" s="287"/>
      <c r="D95" s="288"/>
      <c r="E95" s="282"/>
      <c r="F95" s="282"/>
      <c r="G95" s="282"/>
      <c r="H95" s="282"/>
      <c r="I95" s="282"/>
    </row>
    <row r="96" spans="1:10" s="176" customFormat="1" x14ac:dyDescent="0.2">
      <c r="A96" s="285" t="s">
        <v>1159</v>
      </c>
      <c r="B96" s="323" t="s">
        <v>1625</v>
      </c>
      <c r="C96" s="287"/>
      <c r="D96" s="289"/>
      <c r="E96" s="289"/>
      <c r="F96" s="289"/>
      <c r="G96" s="289"/>
      <c r="H96" s="289"/>
      <c r="I96" s="282"/>
    </row>
    <row r="97" spans="1:9" s="176" customFormat="1" x14ac:dyDescent="0.2">
      <c r="A97" s="285"/>
      <c r="B97" s="286" t="s">
        <v>1624</v>
      </c>
      <c r="C97" s="287"/>
      <c r="D97" s="289"/>
      <c r="E97" s="289"/>
      <c r="F97" s="289"/>
      <c r="G97" s="289"/>
      <c r="H97" s="289"/>
      <c r="I97" s="282"/>
    </row>
    <row r="98" spans="1:9" s="176" customFormat="1" x14ac:dyDescent="0.2">
      <c r="A98" s="286"/>
      <c r="B98" s="290" t="s">
        <v>1626</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1156</v>
      </c>
      <c r="C101" s="288"/>
      <c r="D101" s="288"/>
      <c r="E101" s="282"/>
      <c r="F101" s="282"/>
      <c r="G101" s="282"/>
      <c r="H101" s="282"/>
      <c r="I101" s="282"/>
    </row>
    <row r="102" spans="1:9" s="176" customFormat="1" x14ac:dyDescent="0.2">
      <c r="A102" s="294"/>
      <c r="B102" s="2156"/>
      <c r="C102" s="2157"/>
      <c r="D102" s="2157"/>
      <c r="E102" s="2157"/>
      <c r="F102" s="2157"/>
      <c r="G102" s="2157"/>
      <c r="H102" s="2157"/>
      <c r="I102" s="2158"/>
    </row>
    <row r="103" spans="1:9" s="176" customFormat="1" ht="11.25" customHeight="1" x14ac:dyDescent="0.2">
      <c r="A103" s="294"/>
      <c r="B103" s="2159"/>
      <c r="C103" s="2160"/>
      <c r="D103" s="2160"/>
      <c r="E103" s="2160"/>
      <c r="F103" s="2160"/>
      <c r="G103" s="2160"/>
      <c r="H103" s="2160"/>
      <c r="I103" s="2161"/>
    </row>
    <row r="104" spans="1:9" s="176" customFormat="1" ht="11.25" customHeight="1" x14ac:dyDescent="0.2">
      <c r="A104" s="294"/>
      <c r="B104" s="2159"/>
      <c r="C104" s="2160"/>
      <c r="D104" s="2160"/>
      <c r="E104" s="2160"/>
      <c r="F104" s="2160"/>
      <c r="G104" s="2160"/>
      <c r="H104" s="2160"/>
      <c r="I104" s="2161"/>
    </row>
    <row r="105" spans="1:9" s="176" customFormat="1" x14ac:dyDescent="0.2">
      <c r="A105" s="294"/>
      <c r="B105" s="2159"/>
      <c r="C105" s="2160"/>
      <c r="D105" s="2160"/>
      <c r="E105" s="2160"/>
      <c r="F105" s="2160"/>
      <c r="G105" s="2160"/>
      <c r="H105" s="2160"/>
      <c r="I105" s="2161"/>
    </row>
    <row r="106" spans="1:9" s="176" customFormat="1" ht="11.25" customHeight="1" x14ac:dyDescent="0.2">
      <c r="A106" s="294"/>
      <c r="B106" s="2159"/>
      <c r="C106" s="2160"/>
      <c r="D106" s="2160"/>
      <c r="E106" s="2160"/>
      <c r="F106" s="2160"/>
      <c r="G106" s="2160"/>
      <c r="H106" s="2160"/>
      <c r="I106" s="2161"/>
    </row>
    <row r="107" spans="1:9" s="176" customFormat="1" ht="11.25" customHeight="1" x14ac:dyDescent="0.2">
      <c r="A107" s="294"/>
      <c r="B107" s="2159"/>
      <c r="C107" s="2160"/>
      <c r="D107" s="2160"/>
      <c r="E107" s="2160"/>
      <c r="F107" s="2160"/>
      <c r="G107" s="2160"/>
      <c r="H107" s="2160"/>
      <c r="I107" s="2161"/>
    </row>
    <row r="108" spans="1:9" s="176" customFormat="1" ht="11.25" customHeight="1" x14ac:dyDescent="0.2">
      <c r="A108" s="294"/>
      <c r="B108" s="2159"/>
      <c r="C108" s="2160"/>
      <c r="D108" s="2160"/>
      <c r="E108" s="2160"/>
      <c r="F108" s="2160"/>
      <c r="G108" s="2160"/>
      <c r="H108" s="2160"/>
      <c r="I108" s="2161"/>
    </row>
    <row r="109" spans="1:9" s="176" customFormat="1" ht="11.25" customHeight="1" x14ac:dyDescent="0.2">
      <c r="A109" s="294"/>
      <c r="B109" s="2159"/>
      <c r="C109" s="2160"/>
      <c r="D109" s="2160"/>
      <c r="E109" s="2160"/>
      <c r="F109" s="2160"/>
      <c r="G109" s="2160"/>
      <c r="H109" s="2160"/>
      <c r="I109" s="2161"/>
    </row>
    <row r="110" spans="1:9" s="176" customFormat="1" ht="11.25" customHeight="1" x14ac:dyDescent="0.2">
      <c r="A110" s="294"/>
      <c r="B110" s="2159"/>
      <c r="C110" s="2160"/>
      <c r="D110" s="2160"/>
      <c r="E110" s="2160"/>
      <c r="F110" s="2160"/>
      <c r="G110" s="2160"/>
      <c r="H110" s="2160"/>
      <c r="I110" s="2161"/>
    </row>
    <row r="111" spans="1:9" s="176" customFormat="1" ht="11.25" customHeight="1" x14ac:dyDescent="0.2">
      <c r="A111" s="294"/>
      <c r="B111" s="2159"/>
      <c r="C111" s="2160"/>
      <c r="D111" s="2160"/>
      <c r="E111" s="2160"/>
      <c r="F111" s="2160"/>
      <c r="G111" s="2160"/>
      <c r="H111" s="2160"/>
      <c r="I111" s="2161"/>
    </row>
    <row r="112" spans="1:9" s="176" customFormat="1" ht="11.25" customHeight="1" x14ac:dyDescent="0.2">
      <c r="A112" s="294"/>
      <c r="B112" s="2162"/>
      <c r="C112" s="2163"/>
      <c r="D112" s="2163"/>
      <c r="E112" s="2163"/>
      <c r="F112" s="2163"/>
      <c r="G112" s="2163"/>
      <c r="H112" s="2163"/>
      <c r="I112" s="2164"/>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65" t="s">
        <v>2069</v>
      </c>
      <c r="D114" s="2165"/>
      <c r="E114" s="282"/>
      <c r="F114" s="282"/>
      <c r="G114" s="282"/>
      <c r="H114" s="282"/>
      <c r="I114" s="282"/>
    </row>
    <row r="115" spans="1:9" s="176" customFormat="1" ht="11.25" customHeight="1" x14ac:dyDescent="0.2">
      <c r="A115" s="294"/>
      <c r="B115" s="294"/>
      <c r="C115" s="296"/>
      <c r="D115" s="297" t="s">
        <v>1157</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66" t="s">
        <v>1319</v>
      </c>
      <c r="D117" s="2167"/>
      <c r="E117" s="2168"/>
      <c r="F117" s="2168"/>
      <c r="G117" s="2168"/>
      <c r="H117" s="2168"/>
      <c r="I117" s="282"/>
    </row>
    <row r="118" spans="1:9" s="176" customFormat="1" ht="24" customHeight="1" x14ac:dyDescent="0.2">
      <c r="A118" s="294"/>
      <c r="B118" s="294"/>
      <c r="C118" s="294"/>
      <c r="D118" s="301"/>
      <c r="E118" s="300"/>
      <c r="F118" s="302"/>
      <c r="G118" s="1473"/>
      <c r="H118" s="300"/>
      <c r="I118" s="282"/>
    </row>
    <row r="119" spans="1:9" s="176" customFormat="1" ht="11.25" customHeight="1" x14ac:dyDescent="0.2">
      <c r="A119" s="303"/>
      <c r="B119" s="303"/>
      <c r="C119" s="304"/>
      <c r="D119" s="305" t="s">
        <v>358</v>
      </c>
      <c r="E119" s="288"/>
      <c r="F119" s="1472" t="s">
        <v>1873</v>
      </c>
      <c r="G119" s="306"/>
      <c r="H119" s="306"/>
      <c r="I119" s="282"/>
    </row>
    <row r="120" spans="1:9" x14ac:dyDescent="0.2">
      <c r="A120" s="307"/>
      <c r="B120" s="175"/>
      <c r="C120" s="308"/>
      <c r="D120" s="251"/>
      <c r="E120" s="251"/>
      <c r="F120" s="251"/>
      <c r="G120" s="251"/>
      <c r="H120" s="251"/>
      <c r="I120" s="282"/>
    </row>
    <row r="121" spans="1:9" x14ac:dyDescent="0.2">
      <c r="A121" s="307"/>
      <c r="B121" s="1259" t="s">
        <v>1584</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5"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zoomScale="120" zoomScaleNormal="120" workbookViewId="0">
      <selection activeCell="B30" sqref="B30"/>
    </sheetView>
  </sheetViews>
  <sheetFormatPr defaultColWidth="8" defaultRowHeight="12.75" x14ac:dyDescent="0.2"/>
  <cols>
    <col min="1" max="1" width="1.42578125" style="295" customWidth="1"/>
    <col min="2" max="2" width="53.28515625" style="295" customWidth="1"/>
    <col min="3" max="3" width="14" style="1034" customWidth="1"/>
    <col min="4" max="4" width="16.7109375" style="1034" customWidth="1"/>
    <col min="5" max="5" width="7.5703125" style="295" customWidth="1"/>
    <col min="6" max="6" width="2.7109375" style="295" customWidth="1"/>
    <col min="7" max="7" width="3.28515625" style="295" customWidth="1"/>
    <col min="8" max="16384" width="8" style="295"/>
  </cols>
  <sheetData>
    <row r="1" spans="1:7" ht="13.5" customHeight="1" x14ac:dyDescent="0.2">
      <c r="A1" s="2572" t="str">
        <f>'Single Audit Cover'!A7</f>
        <v xml:space="preserve">   Sangamon Valley CUSD 9 </v>
      </c>
      <c r="B1" s="2572"/>
      <c r="C1" s="2572"/>
      <c r="D1" s="2572"/>
      <c r="E1" s="2572"/>
      <c r="F1" s="2572"/>
    </row>
    <row r="2" spans="1:7" ht="13.5" customHeight="1" x14ac:dyDescent="0.2">
      <c r="A2" s="2568">
        <f>'Single Audit Cover'!E7</f>
        <v>39055009026</v>
      </c>
      <c r="B2" s="2568"/>
      <c r="C2" s="2568"/>
      <c r="D2" s="2568"/>
      <c r="E2" s="2568"/>
      <c r="F2" s="2568"/>
      <c r="G2" s="1051"/>
    </row>
    <row r="3" spans="1:7" ht="15.75" customHeight="1" x14ac:dyDescent="0.2">
      <c r="A3" s="2573" t="s">
        <v>1260</v>
      </c>
      <c r="B3" s="2573"/>
      <c r="C3" s="2573"/>
      <c r="D3" s="2573"/>
      <c r="E3" s="2573"/>
      <c r="F3" s="2573"/>
    </row>
    <row r="4" spans="1:7" ht="13.5" customHeight="1" x14ac:dyDescent="0.2">
      <c r="A4" s="2574" t="str">
        <f>'Single Audit Cover'!A4</f>
        <v>Year Ending June 30, 2020</v>
      </c>
      <c r="B4" s="2574"/>
      <c r="C4" s="2574"/>
      <c r="D4" s="2574"/>
      <c r="E4" s="2574"/>
      <c r="F4" s="2574"/>
    </row>
    <row r="5" spans="1:7" ht="8.25" customHeight="1" x14ac:dyDescent="0.2">
      <c r="C5" s="295"/>
      <c r="D5" s="295"/>
    </row>
    <row r="6" spans="1:7" ht="13.5" customHeight="1" x14ac:dyDescent="0.2">
      <c r="A6" s="1052" t="s">
        <v>1705</v>
      </c>
      <c r="C6" s="295"/>
      <c r="D6" s="295"/>
    </row>
    <row r="7" spans="1:7" ht="60.95" customHeight="1" x14ac:dyDescent="0.2">
      <c r="A7" s="2571" t="s">
        <v>1706</v>
      </c>
      <c r="B7" s="2571"/>
      <c r="C7" s="2571"/>
      <c r="D7" s="2571"/>
      <c r="E7" s="2571"/>
      <c r="F7" s="2571"/>
    </row>
    <row r="8" spans="1:7" ht="12" customHeight="1" x14ac:dyDescent="0.2">
      <c r="A8" s="1052"/>
      <c r="B8" s="1058"/>
      <c r="C8" s="1058"/>
      <c r="D8" s="1058"/>
    </row>
    <row r="9" spans="1:7" ht="15" customHeight="1" x14ac:dyDescent="0.2">
      <c r="A9" s="1053" t="s">
        <v>1707</v>
      </c>
      <c r="B9" s="1056"/>
      <c r="C9" s="1056"/>
      <c r="D9" s="1056"/>
      <c r="E9" s="1054"/>
      <c r="F9" s="1054"/>
      <c r="G9" s="1054"/>
    </row>
    <row r="10" spans="1:7" ht="15" customHeight="1" x14ac:dyDescent="0.2">
      <c r="A10" s="1055" t="s">
        <v>1530</v>
      </c>
      <c r="B10" s="1056"/>
      <c r="C10" s="1057"/>
      <c r="D10" s="1056" t="s">
        <v>1531</v>
      </c>
      <c r="E10" s="1057"/>
      <c r="F10" s="1056" t="s">
        <v>99</v>
      </c>
      <c r="G10" s="1054"/>
    </row>
    <row r="11" spans="1:7" ht="12" customHeight="1" x14ac:dyDescent="0.2">
      <c r="A11" s="1055"/>
      <c r="B11" s="1056"/>
      <c r="C11" s="1525"/>
      <c r="D11" s="1056"/>
      <c r="E11" s="1525"/>
      <c r="F11" s="1056"/>
      <c r="G11" s="1054"/>
    </row>
    <row r="12" spans="1:7" x14ac:dyDescent="0.2">
      <c r="A12" s="1052" t="s">
        <v>1570</v>
      </c>
      <c r="C12" s="1036"/>
      <c r="D12" s="1036"/>
    </row>
    <row r="13" spans="1:7" ht="15" customHeight="1" x14ac:dyDescent="0.2">
      <c r="A13" s="2571" t="s">
        <v>1708</v>
      </c>
      <c r="B13" s="2571"/>
      <c r="C13" s="2571"/>
      <c r="D13" s="2571"/>
      <c r="E13" s="2571"/>
      <c r="F13" s="2571"/>
    </row>
    <row r="14" spans="1:7" ht="9.75" customHeight="1" x14ac:dyDescent="0.2">
      <c r="C14" s="1036"/>
      <c r="D14" s="1036"/>
    </row>
    <row r="15" spans="1:7" ht="13.5" customHeight="1" x14ac:dyDescent="0.2">
      <c r="C15" s="1476" t="s">
        <v>1259</v>
      </c>
      <c r="D15" s="2576" t="s">
        <v>1258</v>
      </c>
      <c r="E15" s="2576"/>
      <c r="F15" s="2576"/>
    </row>
    <row r="16" spans="1:7" ht="13.5" customHeight="1" x14ac:dyDescent="0.2">
      <c r="A16" s="1058"/>
      <c r="B16" s="1052" t="s">
        <v>1257</v>
      </c>
      <c r="C16" s="1476" t="s">
        <v>1256</v>
      </c>
      <c r="D16" s="2577" t="s">
        <v>1571</v>
      </c>
      <c r="E16" s="2577"/>
      <c r="F16" s="2577"/>
    </row>
    <row r="17" spans="1:6" ht="20.45" customHeight="1" x14ac:dyDescent="0.2">
      <c r="A17" s="1059"/>
      <c r="B17" s="1060"/>
      <c r="C17" s="1061"/>
      <c r="D17" s="2575"/>
      <c r="E17" s="2575"/>
      <c r="F17" s="2575"/>
    </row>
    <row r="18" spans="1:6" ht="20.65" customHeight="1" x14ac:dyDescent="0.2">
      <c r="A18" s="1059"/>
      <c r="B18" s="1060"/>
      <c r="C18" s="1061"/>
      <c r="D18" s="2575"/>
      <c r="E18" s="2575"/>
      <c r="F18" s="2575"/>
    </row>
    <row r="19" spans="1:6" ht="20.65" customHeight="1" x14ac:dyDescent="0.2">
      <c r="A19" s="1059"/>
      <c r="B19" s="1060"/>
      <c r="C19" s="1061"/>
      <c r="D19" s="2575"/>
      <c r="E19" s="2575"/>
      <c r="F19" s="2575"/>
    </row>
    <row r="20" spans="1:6" ht="20.65" customHeight="1" x14ac:dyDescent="0.2">
      <c r="A20" s="1059"/>
      <c r="B20" s="1060"/>
      <c r="C20" s="1061"/>
      <c r="D20" s="2575"/>
      <c r="E20" s="2575"/>
      <c r="F20" s="2575"/>
    </row>
    <row r="21" spans="1:6" ht="20.65" customHeight="1" x14ac:dyDescent="0.2">
      <c r="A21" s="1059"/>
      <c r="B21" s="1060"/>
      <c r="C21" s="1061"/>
      <c r="D21" s="2575"/>
      <c r="E21" s="2575"/>
      <c r="F21" s="2575"/>
    </row>
    <row r="22" spans="1:6" ht="20.65" customHeight="1" x14ac:dyDescent="0.2">
      <c r="A22" s="1059"/>
      <c r="B22" s="1060"/>
      <c r="C22" s="1061"/>
      <c r="D22" s="2575"/>
      <c r="E22" s="2575"/>
      <c r="F22" s="2575"/>
    </row>
    <row r="23" spans="1:6" ht="20.65" customHeight="1" x14ac:dyDescent="0.2">
      <c r="A23" s="1059"/>
      <c r="B23" s="1060"/>
      <c r="C23" s="1061"/>
      <c r="D23" s="2575"/>
      <c r="E23" s="2575"/>
      <c r="F23" s="2575"/>
    </row>
    <row r="24" spans="1:6" ht="20.65" customHeight="1" x14ac:dyDescent="0.2">
      <c r="A24" s="1059"/>
      <c r="B24" s="1060"/>
      <c r="C24" s="1061"/>
      <c r="D24" s="2575"/>
      <c r="E24" s="2575"/>
      <c r="F24" s="2575"/>
    </row>
    <row r="25" spans="1:6" ht="20.65" customHeight="1" x14ac:dyDescent="0.2">
      <c r="A25" s="1059"/>
      <c r="B25" s="1060"/>
      <c r="C25" s="1061"/>
      <c r="D25" s="2575"/>
      <c r="E25" s="2575"/>
      <c r="F25" s="2575"/>
    </row>
    <row r="26" spans="1:6" ht="20.65" customHeight="1" x14ac:dyDescent="0.2">
      <c r="A26" s="1059"/>
      <c r="B26" s="1060"/>
      <c r="C26" s="1061"/>
      <c r="D26" s="2575"/>
      <c r="E26" s="2575"/>
      <c r="F26" s="2575"/>
    </row>
    <row r="27" spans="1:6" ht="20.65" customHeight="1" x14ac:dyDescent="0.2">
      <c r="A27" s="1059"/>
      <c r="B27" s="1060"/>
      <c r="C27" s="1061"/>
      <c r="D27" s="2575"/>
      <c r="E27" s="2575"/>
      <c r="F27" s="2575"/>
    </row>
    <row r="28" spans="1:6" ht="20.65" customHeight="1" x14ac:dyDescent="0.2">
      <c r="A28" s="1059"/>
      <c r="B28" s="1060"/>
      <c r="C28" s="1061"/>
      <c r="D28" s="2575"/>
      <c r="E28" s="2575"/>
      <c r="F28" s="2575"/>
    </row>
    <row r="29" spans="1:6" ht="20.65" customHeight="1" x14ac:dyDescent="0.2">
      <c r="A29" s="1059"/>
      <c r="B29" s="1060"/>
      <c r="C29" s="1061"/>
      <c r="D29" s="2575"/>
      <c r="E29" s="2575"/>
      <c r="F29" s="2575"/>
    </row>
    <row r="30" spans="1:6" ht="12" customHeight="1" x14ac:dyDescent="0.2">
      <c r="A30" s="306"/>
      <c r="B30" s="306"/>
      <c r="C30" s="1233"/>
      <c r="D30" s="1526"/>
      <c r="E30" s="1062"/>
    </row>
    <row r="31" spans="1:6" ht="12" customHeight="1" x14ac:dyDescent="0.2">
      <c r="A31" s="1063" t="s">
        <v>1532</v>
      </c>
      <c r="B31" s="306"/>
      <c r="C31" s="1233"/>
      <c r="D31" s="1526"/>
      <c r="E31" s="1062"/>
    </row>
    <row r="32" spans="1:6" ht="30" customHeight="1" x14ac:dyDescent="0.2">
      <c r="A32" s="2579" t="s">
        <v>1709</v>
      </c>
      <c r="B32" s="2579"/>
      <c r="C32" s="2579"/>
      <c r="D32" s="2579"/>
      <c r="E32" s="2579"/>
      <c r="F32" s="2579"/>
    </row>
    <row r="33" spans="1:6" ht="13.5" customHeight="1" x14ac:dyDescent="0.2">
      <c r="A33" s="306" t="s">
        <v>1417</v>
      </c>
      <c r="B33" s="306"/>
      <c r="C33" s="1064">
        <v>0</v>
      </c>
      <c r="D33" s="1526"/>
      <c r="E33" s="1062"/>
    </row>
    <row r="34" spans="1:6" ht="13.5" customHeight="1" x14ac:dyDescent="0.2">
      <c r="A34" s="306" t="s">
        <v>1811</v>
      </c>
      <c r="B34" s="306"/>
      <c r="C34" s="1065">
        <v>0</v>
      </c>
      <c r="D34" s="1526" t="s">
        <v>1572</v>
      </c>
      <c r="E34" s="2580">
        <f>+C33+C34</f>
        <v>0</v>
      </c>
      <c r="F34" s="2581"/>
    </row>
    <row r="35" spans="1:6" ht="12" customHeight="1" x14ac:dyDescent="0.2">
      <c r="A35" s="306"/>
      <c r="B35" s="306"/>
      <c r="C35" s="1527"/>
      <c r="D35" s="1526"/>
      <c r="E35" s="1066"/>
      <c r="F35" s="1067"/>
    </row>
    <row r="36" spans="1:6" ht="13.5" customHeight="1" x14ac:dyDescent="0.2">
      <c r="A36" s="1063" t="s">
        <v>1533</v>
      </c>
      <c r="B36" s="306"/>
      <c r="C36" s="1233"/>
      <c r="D36" s="1526"/>
      <c r="E36" s="1062"/>
    </row>
    <row r="37" spans="1:6" ht="14.25" customHeight="1" x14ac:dyDescent="0.2">
      <c r="A37" s="306" t="s">
        <v>1467</v>
      </c>
      <c r="B37" s="306"/>
      <c r="C37" s="1528"/>
      <c r="D37" s="1526"/>
      <c r="E37" s="1062"/>
    </row>
    <row r="38" spans="1:6" ht="14.25" customHeight="1" x14ac:dyDescent="0.2">
      <c r="A38" s="306"/>
      <c r="B38" s="306" t="s">
        <v>1418</v>
      </c>
      <c r="C38" s="1068"/>
      <c r="D38" s="1526"/>
      <c r="E38" s="1062"/>
    </row>
    <row r="39" spans="1:6" ht="14.25" customHeight="1" x14ac:dyDescent="0.2">
      <c r="A39" s="306"/>
      <c r="B39" s="306" t="s">
        <v>1419</v>
      </c>
      <c r="C39" s="1068"/>
      <c r="D39" s="1526"/>
      <c r="E39" s="1062"/>
    </row>
    <row r="40" spans="1:6" ht="14.25" customHeight="1" x14ac:dyDescent="0.2">
      <c r="A40" s="306"/>
      <c r="B40" s="306" t="s">
        <v>1420</v>
      </c>
      <c r="C40" s="1068"/>
      <c r="D40" s="1526"/>
      <c r="E40" s="1062"/>
    </row>
    <row r="41" spans="1:6" ht="14.25" customHeight="1" x14ac:dyDescent="0.2">
      <c r="A41" s="306"/>
      <c r="B41" s="306" t="s">
        <v>1421</v>
      </c>
      <c r="C41" s="1068"/>
      <c r="D41" s="1526"/>
      <c r="E41" s="1062"/>
    </row>
    <row r="42" spans="1:6" ht="14.25" customHeight="1" x14ac:dyDescent="0.2">
      <c r="A42" s="306" t="s">
        <v>1422</v>
      </c>
      <c r="B42" s="306"/>
      <c r="C42" s="1524"/>
      <c r="D42" s="1526"/>
      <c r="E42" s="1062"/>
    </row>
    <row r="43" spans="1:6" ht="14.25" customHeight="1" x14ac:dyDescent="0.2">
      <c r="A43" s="306" t="s">
        <v>1423</v>
      </c>
      <c r="B43" s="306"/>
      <c r="C43" s="1069"/>
      <c r="D43" s="1526"/>
      <c r="E43" s="1062"/>
    </row>
    <row r="44" spans="1:6" ht="14.25" customHeight="1" x14ac:dyDescent="0.2">
      <c r="A44" s="306"/>
      <c r="B44" s="306"/>
      <c r="C44" s="1528" t="s">
        <v>1424</v>
      </c>
      <c r="D44" s="1526"/>
      <c r="E44" s="1062"/>
    </row>
    <row r="45" spans="1:6" ht="13.5" customHeight="1" x14ac:dyDescent="0.2">
      <c r="B45" s="300"/>
      <c r="C45" s="1070"/>
      <c r="D45" s="1070"/>
    </row>
    <row r="46" spans="1:6" x14ac:dyDescent="0.2">
      <c r="A46" s="1071" t="s">
        <v>1710</v>
      </c>
      <c r="C46" s="295"/>
      <c r="D46" s="295"/>
    </row>
    <row r="47" spans="1:6" s="300" customFormat="1" ht="11.25" customHeight="1" x14ac:dyDescent="0.2">
      <c r="A47" s="1072"/>
      <c r="B47" s="1073"/>
      <c r="C47" s="1073"/>
      <c r="D47" s="1073"/>
      <c r="E47" s="1073"/>
      <c r="F47" s="1073"/>
    </row>
    <row r="48" spans="1:6" s="300" customFormat="1" ht="6" customHeight="1" x14ac:dyDescent="0.2">
      <c r="A48" s="1074"/>
    </row>
    <row r="49" spans="1:5" s="1076" customFormat="1" ht="23.25" customHeight="1" x14ac:dyDescent="0.2">
      <c r="A49" s="1075">
        <v>5</v>
      </c>
      <c r="B49" s="2582" t="s">
        <v>1573</v>
      </c>
      <c r="C49" s="2582"/>
      <c r="D49" s="2582"/>
      <c r="E49" s="1168"/>
    </row>
    <row r="50" spans="1:5" s="1076" customFormat="1" ht="3.75" customHeight="1" x14ac:dyDescent="0.2">
      <c r="A50" s="1075"/>
      <c r="B50" s="1475"/>
      <c r="C50" s="1475"/>
      <c r="D50" s="1475"/>
      <c r="E50" s="1168"/>
    </row>
    <row r="51" spans="1:5" s="1076" customFormat="1" ht="20.25" customHeight="1" x14ac:dyDescent="0.2">
      <c r="A51" s="1077">
        <v>6</v>
      </c>
      <c r="B51" s="2578" t="s">
        <v>1534</v>
      </c>
      <c r="C51" s="2578"/>
      <c r="D51" s="2578"/>
    </row>
    <row r="52" spans="1:5" ht="14.25" customHeight="1" x14ac:dyDescent="0.2">
      <c r="A52" s="1077"/>
      <c r="B52" s="2578"/>
      <c r="C52" s="2578"/>
      <c r="D52" s="2578"/>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&amp;R&amp;8Page 42</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election activeCell="B30" sqref="B30"/>
    </sheetView>
  </sheetViews>
  <sheetFormatPr defaultColWidth="9.140625" defaultRowHeight="12.75" x14ac:dyDescent="0.2"/>
  <cols>
    <col min="1" max="1" width="1.42578125" style="1076" customWidth="1"/>
    <col min="2" max="2" width="24.42578125" style="1127" customWidth="1"/>
    <col min="3" max="3" width="29.5703125" style="295" customWidth="1"/>
    <col min="4" max="4" width="9.28515625" style="295" customWidth="1"/>
    <col min="5" max="5" width="5.28515625" style="1034"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587" t="str">
        <f>'Single Audit Cover'!A7</f>
        <v xml:space="preserve">   Sangamon Valley CUSD 9 </v>
      </c>
      <c r="C1" s="2588"/>
      <c r="D1" s="2588"/>
      <c r="E1" s="2588"/>
      <c r="F1" s="2588"/>
      <c r="G1" s="2588"/>
      <c r="H1" s="2588"/>
      <c r="I1" s="2588"/>
      <c r="J1" s="1178"/>
    </row>
    <row r="2" spans="2:10" s="295" customFormat="1" ht="12.75" customHeight="1" x14ac:dyDescent="0.2">
      <c r="B2" s="2589">
        <f>'Single Audit Cover'!E7</f>
        <v>39055009026</v>
      </c>
      <c r="C2" s="2590"/>
      <c r="D2" s="2590"/>
      <c r="E2" s="2590"/>
      <c r="F2" s="2590"/>
      <c r="G2" s="2590"/>
      <c r="H2" s="2590"/>
      <c r="I2" s="2590"/>
      <c r="J2" s="1178"/>
    </row>
    <row r="3" spans="2:10" s="295" customFormat="1" ht="12.75" customHeight="1" x14ac:dyDescent="0.2">
      <c r="B3" s="2591" t="s">
        <v>1274</v>
      </c>
      <c r="C3" s="2592"/>
      <c r="D3" s="2592"/>
      <c r="E3" s="2592"/>
      <c r="F3" s="2592"/>
      <c r="G3" s="2592"/>
      <c r="H3" s="2592"/>
      <c r="I3" s="2592"/>
      <c r="J3" s="1179"/>
    </row>
    <row r="4" spans="2:10" s="295" customFormat="1" ht="12.75" customHeight="1" x14ac:dyDescent="0.2">
      <c r="B4" s="2591" t="str">
        <f>'Single Audit Cover'!A4</f>
        <v>Year Ending June 30, 2020</v>
      </c>
      <c r="C4" s="2592"/>
      <c r="D4" s="2592"/>
      <c r="E4" s="2592"/>
      <c r="F4" s="2592"/>
      <c r="G4" s="2592"/>
      <c r="H4" s="2592"/>
      <c r="I4" s="2592"/>
    </row>
    <row r="5" spans="2:10" s="295" customFormat="1" ht="6.2" customHeight="1" x14ac:dyDescent="0.2">
      <c r="B5" s="1180" t="s">
        <v>1159</v>
      </c>
      <c r="C5" s="1070"/>
      <c r="D5" s="1070"/>
      <c r="E5" s="1153"/>
      <c r="F5" s="300"/>
      <c r="G5" s="300"/>
      <c r="H5" s="300"/>
      <c r="I5" s="300"/>
    </row>
    <row r="6" spans="2:10" s="295" customFormat="1" ht="6.2" customHeight="1" x14ac:dyDescent="0.2">
      <c r="B6" s="1181"/>
      <c r="C6" s="1149"/>
      <c r="D6" s="1149"/>
      <c r="E6" s="1150"/>
      <c r="F6" s="1149"/>
      <c r="G6" s="1149"/>
      <c r="H6" s="1149"/>
      <c r="I6" s="1149"/>
    </row>
    <row r="7" spans="2:10" s="295" customFormat="1" ht="13.5" customHeight="1" x14ac:dyDescent="0.2">
      <c r="B7" s="2591" t="s">
        <v>1273</v>
      </c>
      <c r="C7" s="2592"/>
      <c r="D7" s="2592"/>
      <c r="E7" s="2592"/>
      <c r="F7" s="2592"/>
      <c r="G7" s="2592"/>
      <c r="H7" s="2592"/>
      <c r="I7" s="2592"/>
    </row>
    <row r="8" spans="2:10" s="295" customFormat="1" ht="6.2" customHeight="1" x14ac:dyDescent="0.2">
      <c r="B8" s="1182" t="s">
        <v>1159</v>
      </c>
      <c r="C8" s="1183"/>
      <c r="D8" s="1183"/>
      <c r="E8" s="1184"/>
      <c r="F8" s="1183"/>
      <c r="G8" s="1183"/>
      <c r="H8" s="1183"/>
      <c r="I8" s="1183"/>
    </row>
    <row r="9" spans="2:10" s="295" customFormat="1" ht="9" customHeight="1" x14ac:dyDescent="0.2">
      <c r="B9" s="1185"/>
      <c r="C9" s="300"/>
      <c r="D9" s="300"/>
      <c r="E9" s="1153"/>
      <c r="F9" s="300"/>
      <c r="G9" s="300"/>
      <c r="H9" s="300"/>
      <c r="I9" s="300"/>
    </row>
    <row r="10" spans="2:10" s="295" customFormat="1" ht="12.75" customHeight="1" x14ac:dyDescent="0.2">
      <c r="B10" s="1186" t="s">
        <v>1272</v>
      </c>
      <c r="C10" s="1187"/>
      <c r="D10" s="1187"/>
      <c r="E10" s="1034"/>
    </row>
    <row r="11" spans="2:10" s="295" customFormat="1" ht="13.5" customHeight="1" x14ac:dyDescent="0.2">
      <c r="B11" s="1119" t="s">
        <v>1271</v>
      </c>
      <c r="C11" s="2593"/>
      <c r="D11" s="2593"/>
      <c r="E11" s="1188"/>
      <c r="F11" s="1188"/>
      <c r="G11" s="1188"/>
    </row>
    <row r="12" spans="2:10" s="295" customFormat="1" ht="11.45" customHeight="1" x14ac:dyDescent="0.2">
      <c r="B12" s="1127"/>
      <c r="C12" s="1189" t="s">
        <v>1425</v>
      </c>
      <c r="D12" s="1190"/>
      <c r="E12" s="1034"/>
    </row>
    <row r="13" spans="2:10" s="295" customFormat="1" ht="12.75" customHeight="1" x14ac:dyDescent="0.2">
      <c r="B13" s="1191"/>
      <c r="C13" s="1156"/>
      <c r="D13" s="1156"/>
      <c r="E13" s="1034"/>
    </row>
    <row r="14" spans="2:10" s="295" customFormat="1" ht="12.75" customHeight="1" x14ac:dyDescent="0.2">
      <c r="B14" s="1138" t="s">
        <v>1270</v>
      </c>
      <c r="C14" s="1058"/>
      <c r="E14" s="1034"/>
    </row>
    <row r="15" spans="2:10" s="295" customFormat="1" ht="13.5" customHeight="1" x14ac:dyDescent="0.2">
      <c r="B15" s="1192" t="s">
        <v>1267</v>
      </c>
      <c r="C15" s="1193"/>
      <c r="D15" s="1167"/>
      <c r="E15" s="1194"/>
      <c r="F15" s="1076" t="s">
        <v>879</v>
      </c>
      <c r="G15" s="1194"/>
      <c r="H15" s="1076" t="s">
        <v>1265</v>
      </c>
      <c r="I15" s="1076"/>
    </row>
    <row r="16" spans="2:10" s="295" customFormat="1" ht="8.4499999999999993" customHeight="1" x14ac:dyDescent="0.2">
      <c r="B16" s="1138"/>
      <c r="C16" s="1058"/>
      <c r="E16" s="1153"/>
      <c r="F16" s="1076"/>
      <c r="G16" s="300"/>
      <c r="H16" s="1076"/>
      <c r="I16" s="1076"/>
    </row>
    <row r="17" spans="2:9" s="295" customFormat="1" ht="13.5" customHeight="1" x14ac:dyDescent="0.2">
      <c r="B17" s="1192" t="s">
        <v>1266</v>
      </c>
      <c r="C17" s="1193"/>
      <c r="D17" s="1167"/>
      <c r="E17" s="1195"/>
      <c r="F17" s="1033"/>
      <c r="G17" s="1195"/>
      <c r="H17" s="1076"/>
      <c r="I17" s="1076"/>
    </row>
    <row r="18" spans="2:9" s="295" customFormat="1" ht="12.75" customHeight="1" x14ac:dyDescent="0.2">
      <c r="B18" s="1192" t="s">
        <v>1426</v>
      </c>
      <c r="C18" s="1193"/>
      <c r="D18" s="1167"/>
      <c r="E18" s="1194"/>
      <c r="F18" s="1076" t="s">
        <v>879</v>
      </c>
      <c r="G18" s="1194"/>
      <c r="H18" s="1076" t="s">
        <v>1265</v>
      </c>
      <c r="I18" s="1076"/>
    </row>
    <row r="19" spans="2:9" s="295" customFormat="1" ht="8.4499999999999993" customHeight="1" x14ac:dyDescent="0.2">
      <c r="B19" s="1138"/>
      <c r="C19" s="1058"/>
      <c r="E19" s="1153"/>
      <c r="F19" s="1076"/>
      <c r="G19" s="300"/>
      <c r="H19" s="1076"/>
      <c r="I19" s="1076"/>
    </row>
    <row r="20" spans="2:9" s="295" customFormat="1" ht="13.5" customHeight="1" x14ac:dyDescent="0.2">
      <c r="B20" s="1192" t="s">
        <v>1574</v>
      </c>
      <c r="C20" s="1193"/>
      <c r="D20" s="1167"/>
      <c r="E20" s="1194"/>
      <c r="F20" s="1076" t="s">
        <v>879</v>
      </c>
      <c r="G20" s="1194"/>
      <c r="H20" s="1076" t="s">
        <v>99</v>
      </c>
      <c r="I20" s="1076"/>
    </row>
    <row r="21" spans="2:9" s="295" customFormat="1" ht="12.75" customHeight="1" x14ac:dyDescent="0.2">
      <c r="B21" s="1138"/>
      <c r="C21" s="1058"/>
      <c r="E21" s="1153"/>
      <c r="F21" s="1076"/>
      <c r="G21" s="300"/>
      <c r="H21" s="1076"/>
      <c r="I21" s="1076"/>
    </row>
    <row r="22" spans="2:9" s="295" customFormat="1" ht="12.75" customHeight="1" x14ac:dyDescent="0.2">
      <c r="B22" s="1186" t="s">
        <v>1269</v>
      </c>
      <c r="C22" s="1196"/>
      <c r="D22" s="1187"/>
      <c r="E22" s="1153"/>
      <c r="F22" s="1076"/>
      <c r="G22" s="300"/>
      <c r="H22" s="1076"/>
      <c r="I22" s="1076"/>
    </row>
    <row r="23" spans="2:9" s="295" customFormat="1" ht="12.75" customHeight="1" x14ac:dyDescent="0.2">
      <c r="B23" s="1138" t="s">
        <v>1268</v>
      </c>
      <c r="C23" s="1058"/>
      <c r="E23" s="1153"/>
      <c r="F23" s="1076"/>
      <c r="G23" s="300"/>
      <c r="H23" s="1076"/>
      <c r="I23" s="1076"/>
    </row>
    <row r="24" spans="2:9" s="295" customFormat="1" ht="13.5" customHeight="1" x14ac:dyDescent="0.2">
      <c r="B24" s="1192" t="s">
        <v>1267</v>
      </c>
      <c r="C24" s="1193"/>
      <c r="D24" s="1167"/>
      <c r="E24" s="1194"/>
      <c r="F24" s="1076" t="s">
        <v>879</v>
      </c>
      <c r="G24" s="1194"/>
      <c r="H24" s="1076" t="s">
        <v>1265</v>
      </c>
      <c r="I24" s="1076"/>
    </row>
    <row r="25" spans="2:9" s="295" customFormat="1" ht="8.4499999999999993" customHeight="1" x14ac:dyDescent="0.2">
      <c r="B25" s="1138"/>
      <c r="C25" s="1058"/>
      <c r="E25" s="1153"/>
      <c r="F25" s="1076"/>
      <c r="G25" s="300"/>
      <c r="H25" s="1076"/>
      <c r="I25" s="1076"/>
    </row>
    <row r="26" spans="2:9" s="295" customFormat="1" ht="13.5" customHeight="1" x14ac:dyDescent="0.2">
      <c r="B26" s="1192" t="s">
        <v>1266</v>
      </c>
      <c r="C26" s="1193"/>
      <c r="D26" s="1167"/>
      <c r="E26" s="1195"/>
      <c r="F26" s="1033"/>
      <c r="G26" s="1195"/>
      <c r="H26" s="1076"/>
      <c r="I26" s="1076"/>
    </row>
    <row r="27" spans="2:9" s="295" customFormat="1" ht="12.75" customHeight="1" x14ac:dyDescent="0.2">
      <c r="B27" s="1192" t="s">
        <v>1426</v>
      </c>
      <c r="C27" s="1193"/>
      <c r="D27" s="1167"/>
      <c r="E27" s="1194"/>
      <c r="F27" s="1076" t="s">
        <v>879</v>
      </c>
      <c r="G27" s="1194"/>
      <c r="H27" s="1076" t="s">
        <v>1265</v>
      </c>
      <c r="I27" s="1076"/>
    </row>
    <row r="28" spans="2:9" s="295" customFormat="1" ht="12.75" customHeight="1" x14ac:dyDescent="0.2">
      <c r="B28" s="1138"/>
      <c r="C28" s="1058"/>
      <c r="E28" s="1034"/>
    </row>
    <row r="29" spans="2:9" s="295" customFormat="1" ht="12.75" customHeight="1" x14ac:dyDescent="0.2">
      <c r="B29" s="1138" t="s">
        <v>1264</v>
      </c>
      <c r="C29" s="1058"/>
      <c r="D29" s="2594"/>
      <c r="E29" s="2594"/>
      <c r="F29" s="2594"/>
      <c r="G29" s="2594"/>
      <c r="H29" s="2594"/>
      <c r="I29" s="2594"/>
    </row>
    <row r="30" spans="2:9" s="295" customFormat="1" x14ac:dyDescent="0.2">
      <c r="B30" s="1138"/>
      <c r="C30" s="300"/>
      <c r="D30" s="1189" t="s">
        <v>1725</v>
      </c>
      <c r="E30" s="1190"/>
      <c r="F30" s="1190"/>
      <c r="G30" s="1190"/>
      <c r="H30" s="1190"/>
      <c r="I30" s="1190"/>
    </row>
    <row r="31" spans="2:9" s="295" customFormat="1" ht="9.9499999999999993" customHeight="1" x14ac:dyDescent="0.2">
      <c r="B31" s="1138"/>
      <c r="E31" s="1034"/>
    </row>
    <row r="32" spans="2:9" s="295" customFormat="1" x14ac:dyDescent="0.2">
      <c r="B32" s="1138" t="s">
        <v>1263</v>
      </c>
      <c r="C32" s="1058"/>
      <c r="E32" s="1034"/>
    </row>
    <row r="33" spans="2:9" ht="13.5" customHeight="1" x14ac:dyDescent="0.2">
      <c r="B33" s="1138" t="s">
        <v>1535</v>
      </c>
      <c r="C33" s="1058"/>
      <c r="E33" s="1194"/>
      <c r="F33" s="1076" t="s">
        <v>879</v>
      </c>
      <c r="G33" s="1194"/>
      <c r="H33" s="1076" t="s">
        <v>99</v>
      </c>
    </row>
    <row r="35" spans="2:9" x14ac:dyDescent="0.2">
      <c r="B35" s="1197" t="s">
        <v>1726</v>
      </c>
      <c r="C35" s="1198"/>
      <c r="D35" s="1043"/>
    </row>
    <row r="36" spans="2:9" ht="6" customHeight="1" x14ac:dyDescent="0.2">
      <c r="B36" s="1197"/>
      <c r="C36" s="1198"/>
      <c r="D36" s="1043"/>
    </row>
    <row r="37" spans="2:9" ht="17.25" customHeight="1" x14ac:dyDescent="0.2">
      <c r="B37" s="1199" t="s">
        <v>1727</v>
      </c>
      <c r="C37" s="2595" t="s">
        <v>1728</v>
      </c>
      <c r="D37" s="2596"/>
      <c r="E37" s="2596"/>
      <c r="F37" s="2597"/>
      <c r="G37" s="2595" t="s">
        <v>1575</v>
      </c>
      <c r="H37" s="2596"/>
      <c r="I37" s="2597"/>
    </row>
    <row r="38" spans="2:9" ht="16.5" customHeight="1" x14ac:dyDescent="0.2">
      <c r="B38" s="1200"/>
      <c r="C38" s="2583"/>
      <c r="D38" s="2584"/>
      <c r="E38" s="2584"/>
      <c r="F38" s="2585"/>
      <c r="G38" s="2598"/>
      <c r="H38" s="2599"/>
      <c r="I38" s="2600"/>
    </row>
    <row r="39" spans="2:9" ht="16.5" customHeight="1" x14ac:dyDescent="0.2">
      <c r="B39" s="1200"/>
      <c r="C39" s="2583"/>
      <c r="D39" s="2584"/>
      <c r="E39" s="2584"/>
      <c r="F39" s="2585"/>
      <c r="G39" s="2586"/>
      <c r="H39" s="2586"/>
      <c r="I39" s="2586"/>
    </row>
    <row r="40" spans="2:9" ht="16.5" customHeight="1" x14ac:dyDescent="0.2">
      <c r="B40" s="1200"/>
      <c r="C40" s="2583"/>
      <c r="D40" s="2584"/>
      <c r="E40" s="2584"/>
      <c r="F40" s="2585"/>
      <c r="G40" s="2586"/>
      <c r="H40" s="2586"/>
      <c r="I40" s="2586"/>
    </row>
    <row r="41" spans="2:9" ht="16.5" customHeight="1" x14ac:dyDescent="0.2">
      <c r="B41" s="1200"/>
      <c r="C41" s="2583"/>
      <c r="D41" s="2584"/>
      <c r="E41" s="2584"/>
      <c r="F41" s="2585"/>
      <c r="G41" s="2586"/>
      <c r="H41" s="2586"/>
      <c r="I41" s="2586"/>
    </row>
    <row r="42" spans="2:9" ht="16.5" customHeight="1" x14ac:dyDescent="0.2">
      <c r="B42" s="1200"/>
      <c r="C42" s="2583"/>
      <c r="D42" s="2584"/>
      <c r="E42" s="2584"/>
      <c r="F42" s="2585"/>
      <c r="G42" s="2586"/>
      <c r="H42" s="2586"/>
      <c r="I42" s="2586"/>
    </row>
    <row r="43" spans="2:9" ht="16.5" customHeight="1" x14ac:dyDescent="0.2">
      <c r="B43" s="1200"/>
      <c r="C43" s="2601" t="s">
        <v>1576</v>
      </c>
      <c r="D43" s="2602"/>
      <c r="E43" s="2602"/>
      <c r="F43" s="2603"/>
      <c r="G43" s="2604">
        <f>SUM(G38:I42)</f>
        <v>0</v>
      </c>
      <c r="H43" s="2604"/>
      <c r="I43" s="2604"/>
    </row>
    <row r="44" spans="2:9" ht="12.75" customHeight="1" x14ac:dyDescent="0.2"/>
    <row r="45" spans="2:9" ht="12.75" customHeight="1" x14ac:dyDescent="0.2">
      <c r="B45" s="1917" t="str">
        <f>"Total Federal Expenditures for 7/1/"&amp;MID('AFR20'!E2,3,2)-1&amp;"-6/30/"&amp;MID('AFR20'!E2,3,2)</f>
        <v>Total Federal Expenditures for 7/1/19-6/30/20</v>
      </c>
      <c r="C45" s="1918"/>
      <c r="D45" s="2605">
        <v>0</v>
      </c>
      <c r="E45" s="2606"/>
    </row>
    <row r="46" spans="2:9" ht="5.25" customHeight="1" x14ac:dyDescent="0.2">
      <c r="B46" s="1201"/>
      <c r="D46" s="1202"/>
      <c r="E46" s="1203"/>
    </row>
    <row r="47" spans="2:9" ht="12.75" customHeight="1" x14ac:dyDescent="0.2">
      <c r="B47" s="1076" t="s">
        <v>1577</v>
      </c>
      <c r="C47" s="1076"/>
      <c r="D47" s="1204" t="e">
        <f>+G43/D45</f>
        <v>#DIV/0!</v>
      </c>
      <c r="E47" s="1205"/>
      <c r="F47" s="1206"/>
      <c r="I47" s="1207"/>
    </row>
    <row r="48" spans="2:9" ht="9.9499999999999993" customHeight="1" x14ac:dyDescent="0.2"/>
    <row r="49" spans="1:9" x14ac:dyDescent="0.2">
      <c r="B49" s="1138" t="s">
        <v>1262</v>
      </c>
      <c r="C49" s="1058"/>
      <c r="D49" s="1058"/>
      <c r="E49" s="2607"/>
      <c r="F49" s="2607"/>
      <c r="G49" s="2607"/>
      <c r="H49" s="300"/>
    </row>
    <row r="51" spans="1:9" ht="13.5" customHeight="1" x14ac:dyDescent="0.2">
      <c r="B51" s="1138" t="s">
        <v>1261</v>
      </c>
      <c r="C51" s="1058"/>
      <c r="E51" s="1194"/>
      <c r="F51" s="1076" t="s">
        <v>879</v>
      </c>
      <c r="G51" s="1194"/>
      <c r="H51" s="1076" t="s">
        <v>99</v>
      </c>
    </row>
    <row r="52" spans="1:9" x14ac:dyDescent="0.2">
      <c r="B52" s="1130"/>
      <c r="C52" s="1073"/>
      <c r="D52" s="1208"/>
      <c r="E52" s="1209"/>
      <c r="F52" s="1210"/>
      <c r="G52" s="1210"/>
      <c r="H52" s="1210"/>
      <c r="I52" s="1210"/>
    </row>
    <row r="53" spans="1:9" ht="6" customHeight="1" x14ac:dyDescent="0.2">
      <c r="B53" s="1185"/>
      <c r="C53" s="300"/>
      <c r="D53" s="1211"/>
      <c r="E53" s="1212"/>
      <c r="F53" s="1213"/>
      <c r="G53" s="1213"/>
      <c r="H53" s="1213"/>
      <c r="I53" s="1213"/>
    </row>
    <row r="54" spans="1:9" s="1217" customFormat="1" ht="14.25" x14ac:dyDescent="0.2">
      <c r="A54" s="1214"/>
      <c r="B54" s="1215" t="s">
        <v>1729</v>
      </c>
      <c r="C54" s="1216"/>
      <c r="D54" s="1216"/>
    </row>
    <row r="55" spans="1:9" s="1217" customFormat="1" ht="12.75" customHeight="1" x14ac:dyDescent="0.2">
      <c r="A55" s="1214"/>
      <c r="B55" s="1218" t="s">
        <v>1578</v>
      </c>
      <c r="C55" s="1214"/>
      <c r="D55" s="1214"/>
    </row>
    <row r="56" spans="1:9" s="1217" customFormat="1" ht="12.75" customHeight="1" x14ac:dyDescent="0.2">
      <c r="A56" s="1214"/>
      <c r="B56" s="1218" t="s">
        <v>1579</v>
      </c>
      <c r="C56" s="1214"/>
      <c r="D56" s="1214"/>
    </row>
    <row r="57" spans="1:9" s="1217" customFormat="1" ht="3.95" customHeight="1" x14ac:dyDescent="0.2">
      <c r="A57" s="1214"/>
      <c r="B57" s="1218"/>
      <c r="C57" s="1214"/>
      <c r="D57" s="1214"/>
    </row>
    <row r="58" spans="1:9" s="1217" customFormat="1" ht="13.5" customHeight="1" x14ac:dyDescent="0.2">
      <c r="A58" s="1214"/>
      <c r="B58" s="1219" t="s">
        <v>1730</v>
      </c>
      <c r="C58" s="1220"/>
      <c r="D58" s="1220"/>
    </row>
    <row r="59" spans="1:9" s="1217" customFormat="1" ht="3.95" customHeight="1" x14ac:dyDescent="0.2">
      <c r="A59" s="1214"/>
      <c r="B59" s="1219"/>
      <c r="C59" s="1220"/>
      <c r="D59" s="1220"/>
    </row>
    <row r="60" spans="1:9" s="1217" customFormat="1" ht="13.5" customHeight="1" x14ac:dyDescent="0.2">
      <c r="A60" s="1214"/>
      <c r="B60" s="1219" t="s">
        <v>1731</v>
      </c>
      <c r="C60" s="1220"/>
      <c r="D60" s="1220"/>
    </row>
    <row r="61" spans="1:9" s="1217" customFormat="1" ht="3.95" customHeight="1" x14ac:dyDescent="0.2">
      <c r="A61" s="1214"/>
      <c r="B61" s="1219"/>
      <c r="C61" s="1220"/>
      <c r="D61" s="1220"/>
    </row>
    <row r="62" spans="1:9" s="1217" customFormat="1" ht="12.75" customHeight="1" x14ac:dyDescent="0.2">
      <c r="A62" s="1214"/>
      <c r="B62" s="1219" t="s">
        <v>1732</v>
      </c>
      <c r="C62" s="1220"/>
      <c r="D62" s="1220"/>
    </row>
    <row r="63" spans="1:9" s="1217" customFormat="1" ht="13.5" customHeight="1" x14ac:dyDescent="0.2">
      <c r="A63" s="1214"/>
      <c r="B63" s="1218" t="s">
        <v>1580</v>
      </c>
      <c r="C63" s="1214"/>
      <c r="D63" s="1214"/>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B30" sqref="B30"/>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87" t="str">
        <f>'Single Audit Cover'!A7</f>
        <v xml:space="preserve">   Sangamon Valley CUSD 9 </v>
      </c>
      <c r="C1" s="2587"/>
      <c r="D1" s="2587"/>
      <c r="E1" s="2587"/>
      <c r="F1" s="2587"/>
      <c r="G1" s="2587"/>
      <c r="H1" s="2587"/>
      <c r="I1" s="2587"/>
      <c r="J1" s="2587"/>
      <c r="K1" s="2587"/>
      <c r="L1" s="1144"/>
      <c r="M1" s="1144"/>
    </row>
    <row r="2" spans="1:13" ht="12" customHeight="1" x14ac:dyDescent="0.2">
      <c r="B2" s="2589">
        <f>'Single Audit Cover'!E7</f>
        <v>39055009026</v>
      </c>
      <c r="C2" s="2589"/>
      <c r="D2" s="2589"/>
      <c r="E2" s="2589"/>
      <c r="F2" s="2589"/>
      <c r="G2" s="2589"/>
      <c r="H2" s="2589"/>
      <c r="I2" s="2589"/>
      <c r="J2" s="2589"/>
      <c r="K2" s="2589"/>
      <c r="L2" s="1145"/>
      <c r="M2" s="1146"/>
    </row>
    <row r="3" spans="1:13" ht="10.35" customHeight="1" x14ac:dyDescent="0.2">
      <c r="B3" s="2610" t="s">
        <v>1274</v>
      </c>
      <c r="C3" s="2610"/>
      <c r="D3" s="2610"/>
      <c r="E3" s="2610"/>
      <c r="F3" s="2610"/>
      <c r="G3" s="2610"/>
      <c r="H3" s="2610"/>
      <c r="I3" s="2610"/>
      <c r="J3" s="2610"/>
      <c r="K3" s="2610"/>
      <c r="L3" s="1147"/>
      <c r="M3" s="1147"/>
    </row>
    <row r="4" spans="1:13" ht="14.25" customHeight="1" x14ac:dyDescent="0.2">
      <c r="B4" s="2611" t="str">
        <f>'Single Audit Cover'!A4</f>
        <v>Year Ending June 30, 2020</v>
      </c>
      <c r="C4" s="2611"/>
      <c r="D4" s="2611"/>
      <c r="E4" s="2611"/>
      <c r="F4" s="2611"/>
      <c r="G4" s="2611"/>
      <c r="H4" s="2611"/>
      <c r="I4" s="2611"/>
      <c r="J4" s="2611"/>
      <c r="K4" s="2611"/>
      <c r="L4" s="291"/>
      <c r="M4" s="291"/>
    </row>
    <row r="5" spans="1:13" ht="7.5" customHeight="1" x14ac:dyDescent="0.2">
      <c r="B5" s="1036" t="s">
        <v>1159</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611" t="s">
        <v>1285</v>
      </c>
      <c r="C7" s="2611"/>
      <c r="D7" s="2612"/>
      <c r="E7" s="2612"/>
      <c r="F7" s="2612"/>
      <c r="G7" s="2612"/>
      <c r="H7" s="2612"/>
      <c r="I7" s="2612"/>
      <c r="J7" s="2612"/>
      <c r="K7" s="2612"/>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1719</v>
      </c>
      <c r="C10" s="1919" t="str">
        <f>'AFR20'!$E$2&amp;"-"</f>
        <v>2020-</v>
      </c>
      <c r="D10" s="1155"/>
      <c r="E10" s="300"/>
      <c r="F10" s="1156" t="s">
        <v>1284</v>
      </c>
      <c r="G10" s="1157"/>
      <c r="H10" s="1158" t="s">
        <v>1283</v>
      </c>
      <c r="I10" s="1157"/>
      <c r="J10" s="1159" t="s">
        <v>1282</v>
      </c>
      <c r="K10" s="300"/>
      <c r="L10" s="1151"/>
    </row>
    <row r="11" spans="1:13" ht="13.5" customHeight="1" x14ac:dyDescent="0.2">
      <c r="B11" s="300"/>
      <c r="C11" s="300"/>
      <c r="D11" s="300"/>
      <c r="E11" s="300"/>
      <c r="F11" s="300"/>
      <c r="G11" s="1153"/>
      <c r="H11" s="300"/>
      <c r="I11" s="1160" t="s">
        <v>1281</v>
      </c>
      <c r="J11" s="300"/>
      <c r="K11" s="1161"/>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1280</v>
      </c>
      <c r="C13" s="1162"/>
      <c r="D13" s="1163"/>
      <c r="E13" s="1163"/>
      <c r="F13" s="1163"/>
      <c r="G13" s="1164"/>
      <c r="H13" s="1163"/>
      <c r="I13" s="1164"/>
      <c r="J13" s="1163"/>
      <c r="K13" s="1163"/>
      <c r="L13" s="1165"/>
    </row>
    <row r="14" spans="1:13" ht="45.75" customHeight="1" x14ac:dyDescent="0.2">
      <c r="B14" s="2609"/>
      <c r="C14" s="2609"/>
      <c r="D14" s="2609"/>
      <c r="E14" s="2609"/>
      <c r="F14" s="2609"/>
      <c r="G14" s="2609"/>
      <c r="H14" s="2609"/>
      <c r="I14" s="2609"/>
      <c r="J14" s="2609"/>
      <c r="K14" s="2609"/>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1279</v>
      </c>
      <c r="C16" s="1162"/>
      <c r="D16" s="1163"/>
      <c r="E16" s="1163"/>
      <c r="F16" s="1163"/>
      <c r="G16" s="1164"/>
      <c r="H16" s="1163"/>
      <c r="I16" s="1164"/>
      <c r="J16" s="1163"/>
      <c r="K16" s="1163"/>
      <c r="L16" s="1165"/>
    </row>
    <row r="17" spans="2:12" ht="45.75" customHeight="1" x14ac:dyDescent="0.2">
      <c r="B17" s="2609"/>
      <c r="C17" s="2609"/>
      <c r="D17" s="2609"/>
      <c r="E17" s="2609"/>
      <c r="F17" s="2609"/>
      <c r="G17" s="2609"/>
      <c r="H17" s="2609"/>
      <c r="I17" s="2609"/>
      <c r="J17" s="2609"/>
      <c r="K17" s="2609"/>
      <c r="L17" s="1151"/>
    </row>
    <row r="18" spans="2:12" ht="4.5" customHeight="1" x14ac:dyDescent="0.2">
      <c r="B18" s="1167"/>
      <c r="C18" s="1167"/>
      <c r="L18" s="1151"/>
    </row>
    <row r="19" spans="2:12" s="1058" customFormat="1" ht="13.5" customHeight="1" x14ac:dyDescent="0.2">
      <c r="B19" s="1162" t="s">
        <v>1720</v>
      </c>
      <c r="C19" s="1162"/>
      <c r="D19" s="1163"/>
      <c r="E19" s="1163"/>
      <c r="F19" s="1163"/>
      <c r="G19" s="1164"/>
      <c r="H19" s="1163"/>
      <c r="I19" s="1164"/>
      <c r="J19" s="1163"/>
      <c r="K19" s="1163"/>
      <c r="L19" s="1165"/>
    </row>
    <row r="20" spans="2:12" ht="45.75" customHeight="1" x14ac:dyDescent="0.2">
      <c r="B20" s="2613"/>
      <c r="C20" s="2613"/>
      <c r="D20" s="2609"/>
      <c r="E20" s="2609"/>
      <c r="F20" s="2609"/>
      <c r="G20" s="2609"/>
      <c r="H20" s="2609"/>
      <c r="I20" s="2609"/>
      <c r="J20" s="2609"/>
      <c r="K20" s="2609"/>
      <c r="L20" s="1151"/>
    </row>
    <row r="21" spans="2:12" ht="4.5" customHeight="1" x14ac:dyDescent="0.2">
      <c r="B21" s="1169"/>
      <c r="C21" s="1169"/>
      <c r="L21" s="1151"/>
    </row>
    <row r="22" spans="2:12" ht="13.5" customHeight="1" x14ac:dyDescent="0.2">
      <c r="B22" s="1162" t="s">
        <v>1278</v>
      </c>
      <c r="C22" s="1162"/>
      <c r="D22" s="1149"/>
      <c r="E22" s="1149"/>
      <c r="F22" s="1149"/>
      <c r="G22" s="1150"/>
      <c r="H22" s="1149"/>
      <c r="I22" s="1150"/>
      <c r="J22" s="1149"/>
      <c r="K22" s="1149"/>
      <c r="L22" s="1151"/>
    </row>
    <row r="23" spans="2:12" ht="45" customHeight="1" x14ac:dyDescent="0.2">
      <c r="B23" s="2609"/>
      <c r="C23" s="2609"/>
      <c r="D23" s="2609"/>
      <c r="E23" s="2609"/>
      <c r="F23" s="2609"/>
      <c r="G23" s="2609"/>
      <c r="H23" s="2609"/>
      <c r="I23" s="2609"/>
      <c r="J23" s="2609"/>
      <c r="K23" s="2609"/>
      <c r="L23" s="1151"/>
    </row>
    <row r="24" spans="2:12" ht="4.5" customHeight="1" x14ac:dyDescent="0.2">
      <c r="B24" s="1167"/>
      <c r="C24" s="1167"/>
      <c r="L24" s="1151"/>
    </row>
    <row r="25" spans="2:12" ht="13.5" customHeight="1" x14ac:dyDescent="0.2">
      <c r="B25" s="1162" t="s">
        <v>1277</v>
      </c>
      <c r="C25" s="1162"/>
      <c r="D25" s="1149"/>
      <c r="E25" s="1149"/>
      <c r="F25" s="1149"/>
      <c r="G25" s="1150"/>
      <c r="H25" s="1149"/>
      <c r="I25" s="1150"/>
      <c r="J25" s="1149"/>
      <c r="K25" s="1149"/>
      <c r="L25" s="1151"/>
    </row>
    <row r="26" spans="2:12" ht="45.75" customHeight="1" x14ac:dyDescent="0.2">
      <c r="B26" s="2609"/>
      <c r="C26" s="2609"/>
      <c r="D26" s="2609"/>
      <c r="E26" s="2609"/>
      <c r="F26" s="2609"/>
      <c r="G26" s="2609"/>
      <c r="H26" s="2609"/>
      <c r="I26" s="2609"/>
      <c r="J26" s="2609"/>
      <c r="K26" s="2609"/>
      <c r="L26" s="1151"/>
    </row>
    <row r="27" spans="2:12" ht="4.5" customHeight="1" x14ac:dyDescent="0.2">
      <c r="B27" s="1167"/>
      <c r="C27" s="1167"/>
      <c r="L27" s="1151"/>
    </row>
    <row r="28" spans="2:12" ht="13.5" customHeight="1" x14ac:dyDescent="0.2">
      <c r="B28" s="1170" t="s">
        <v>1276</v>
      </c>
      <c r="C28" s="1170"/>
      <c r="D28" s="1149"/>
      <c r="E28" s="1149"/>
      <c r="F28" s="1149"/>
      <c r="G28" s="1150"/>
      <c r="H28" s="1149"/>
      <c r="I28" s="1150"/>
      <c r="J28" s="1149"/>
      <c r="K28" s="1149"/>
      <c r="L28" s="1151"/>
    </row>
    <row r="29" spans="2:12" ht="45.75" customHeight="1" x14ac:dyDescent="0.2">
      <c r="B29" s="2608"/>
      <c r="C29" s="2608"/>
      <c r="D29" s="2609"/>
      <c r="E29" s="2609"/>
      <c r="F29" s="2609"/>
      <c r="G29" s="2609"/>
      <c r="H29" s="2609"/>
      <c r="I29" s="2609"/>
      <c r="J29" s="2609"/>
      <c r="K29" s="2609"/>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1721</v>
      </c>
      <c r="C31" s="1172"/>
      <c r="D31" s="1148"/>
      <c r="E31" s="1149"/>
      <c r="F31" s="1149"/>
      <c r="G31" s="1150"/>
      <c r="H31" s="1149"/>
      <c r="I31" s="1150"/>
      <c r="J31" s="1149"/>
      <c r="K31" s="1149"/>
      <c r="L31" s="1151"/>
    </row>
    <row r="32" spans="2:12" s="300" customFormat="1" ht="44.25" customHeight="1" x14ac:dyDescent="0.2">
      <c r="B32" s="2608"/>
      <c r="C32" s="2608"/>
      <c r="D32" s="2609"/>
      <c r="E32" s="2609"/>
      <c r="F32" s="2609"/>
      <c r="G32" s="2609"/>
      <c r="H32" s="2609"/>
      <c r="I32" s="2609"/>
      <c r="J32" s="2609"/>
      <c r="K32" s="2609"/>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1722</v>
      </c>
      <c r="C35" s="1175"/>
      <c r="D35" s="300"/>
      <c r="E35" s="300"/>
      <c r="F35" s="300"/>
      <c r="L35" s="1151"/>
    </row>
    <row r="36" spans="1:13" ht="9.6" customHeight="1" x14ac:dyDescent="0.2">
      <c r="B36" s="1076" t="s">
        <v>1813</v>
      </c>
      <c r="C36" s="1076"/>
      <c r="L36" s="1151"/>
    </row>
    <row r="37" spans="1:13" ht="9.6" customHeight="1" x14ac:dyDescent="0.2">
      <c r="B37" s="1076" t="s">
        <v>1814</v>
      </c>
      <c r="C37" s="1076"/>
    </row>
    <row r="38" spans="1:13" ht="11.85" customHeight="1" x14ac:dyDescent="0.2">
      <c r="B38" s="1176" t="s">
        <v>1723</v>
      </c>
      <c r="C38" s="1176"/>
    </row>
    <row r="39" spans="1:13" ht="9.6" customHeight="1" x14ac:dyDescent="0.2">
      <c r="B39" s="1076" t="s">
        <v>1275</v>
      </c>
      <c r="C39" s="1076"/>
      <c r="M39" s="1177"/>
    </row>
    <row r="40" spans="1:13" ht="12.6" customHeight="1" x14ac:dyDescent="0.2">
      <c r="B40" s="1176" t="s">
        <v>1724</v>
      </c>
      <c r="C40" s="1176"/>
      <c r="M40" s="1177"/>
    </row>
    <row r="41" spans="1:13" ht="9.6" customHeight="1" x14ac:dyDescent="0.2">
      <c r="B41" s="1076"/>
      <c r="C41" s="1076"/>
      <c r="M41" s="1177"/>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B30" sqref="B30"/>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614" t="str">
        <f>'Single Audit Cover'!A7</f>
        <v xml:space="preserve">   Sangamon Valley CUSD 9 </v>
      </c>
      <c r="C1" s="2614"/>
      <c r="D1" s="2614"/>
      <c r="E1" s="2614"/>
      <c r="F1" s="2614"/>
      <c r="G1" s="2614"/>
      <c r="H1" s="2614"/>
      <c r="I1" s="2614"/>
      <c r="J1" s="2614"/>
      <c r="K1" s="2614"/>
      <c r="L1" s="1221"/>
    </row>
    <row r="2" spans="1:12" ht="12.75" customHeight="1" x14ac:dyDescent="0.2">
      <c r="B2" s="2615">
        <f>'Single Audit Cover'!E7</f>
        <v>39055009026</v>
      </c>
      <c r="C2" s="2615"/>
      <c r="D2" s="2615"/>
      <c r="E2" s="2615"/>
      <c r="F2" s="2615"/>
      <c r="G2" s="2615"/>
      <c r="H2" s="2615"/>
      <c r="I2" s="2615"/>
      <c r="J2" s="2615"/>
      <c r="K2" s="2615"/>
      <c r="L2" s="1222"/>
    </row>
    <row r="3" spans="1:12" ht="12.75" customHeight="1" x14ac:dyDescent="0.2">
      <c r="B3" s="2610" t="s">
        <v>1274</v>
      </c>
      <c r="C3" s="2610"/>
      <c r="D3" s="2610"/>
      <c r="E3" s="2610"/>
      <c r="F3" s="2610"/>
      <c r="G3" s="2610"/>
      <c r="H3" s="2610"/>
      <c r="I3" s="2610"/>
      <c r="J3" s="2610"/>
      <c r="K3" s="2610"/>
      <c r="L3" s="1147"/>
    </row>
    <row r="4" spans="1:12" ht="12.75" customHeight="1" x14ac:dyDescent="0.2">
      <c r="B4" s="2610" t="str">
        <f>'Single Audit Cover'!A4</f>
        <v>Year Ending June 30, 2020</v>
      </c>
      <c r="C4" s="2610"/>
      <c r="D4" s="2610"/>
      <c r="E4" s="2610"/>
      <c r="F4" s="2610"/>
      <c r="G4" s="2610"/>
      <c r="H4" s="2610"/>
      <c r="I4" s="2610"/>
      <c r="J4" s="2610"/>
      <c r="K4" s="2610"/>
      <c r="L4" s="1147"/>
    </row>
    <row r="5" spans="1:12" ht="5.25" customHeight="1" x14ac:dyDescent="0.2">
      <c r="B5" s="1036" t="s">
        <v>1159</v>
      </c>
      <c r="C5" s="1036"/>
      <c r="L5" s="300"/>
    </row>
    <row r="6" spans="1:12" ht="30.75" customHeight="1" x14ac:dyDescent="0.2">
      <c r="A6" s="300"/>
      <c r="B6" s="2616" t="s">
        <v>1297</v>
      </c>
      <c r="C6" s="2616"/>
      <c r="D6" s="2616"/>
      <c r="E6" s="2616"/>
      <c r="F6" s="2616"/>
      <c r="G6" s="2616"/>
      <c r="H6" s="2616"/>
      <c r="I6" s="2616"/>
      <c r="J6" s="2616"/>
      <c r="K6" s="2616"/>
      <c r="L6" s="300"/>
    </row>
    <row r="7" spans="1:12" ht="4.5" customHeight="1" x14ac:dyDescent="0.2">
      <c r="B7" s="1149"/>
      <c r="C7" s="1149"/>
      <c r="D7" s="1149"/>
      <c r="E7" s="1149"/>
      <c r="F7" s="1149"/>
      <c r="G7" s="1150"/>
      <c r="H7" s="1149"/>
      <c r="I7" s="1150"/>
      <c r="J7" s="1149"/>
      <c r="K7" s="1149"/>
      <c r="L7" s="300"/>
    </row>
    <row r="8" spans="1:12" ht="13.5" customHeight="1" x14ac:dyDescent="0.2">
      <c r="B8" s="1156" t="s">
        <v>1733</v>
      </c>
      <c r="C8" s="1919" t="str">
        <f>'AFR20'!$E$2&amp;"-"</f>
        <v>2020-</v>
      </c>
      <c r="D8" s="1223"/>
      <c r="E8" s="300"/>
      <c r="F8" s="1154" t="s">
        <v>1284</v>
      </c>
      <c r="G8" s="1224"/>
      <c r="H8" s="1225" t="s">
        <v>1296</v>
      </c>
      <c r="I8" s="1224"/>
      <c r="J8" s="1226" t="s">
        <v>1295</v>
      </c>
      <c r="L8" s="300"/>
    </row>
    <row r="9" spans="1:12" ht="13.5" customHeight="1" x14ac:dyDescent="0.2">
      <c r="D9" s="300"/>
      <c r="E9" s="300"/>
      <c r="F9" s="300"/>
      <c r="G9" s="1153"/>
      <c r="H9" s="300"/>
      <c r="I9" s="1227" t="s">
        <v>1281</v>
      </c>
      <c r="J9" s="300"/>
      <c r="K9" s="1228"/>
      <c r="L9" s="300"/>
    </row>
    <row r="10" spans="1:12" ht="4.5" customHeight="1" x14ac:dyDescent="0.2">
      <c r="B10" s="1229"/>
      <c r="C10" s="1229"/>
      <c r="D10" s="1183"/>
      <c r="E10" s="1183"/>
      <c r="F10" s="1183"/>
      <c r="G10" s="1184"/>
      <c r="H10" s="1183"/>
      <c r="I10" s="1184"/>
      <c r="J10" s="1183"/>
      <c r="K10" s="1183"/>
      <c r="L10" s="300"/>
    </row>
    <row r="11" spans="1:12" ht="5.25" customHeight="1" x14ac:dyDescent="0.2">
      <c r="B11" s="300"/>
      <c r="C11" s="300"/>
      <c r="D11" s="282"/>
      <c r="E11" s="300"/>
      <c r="F11" s="300"/>
      <c r="G11" s="1153"/>
      <c r="H11" s="300"/>
      <c r="I11" s="1153"/>
      <c r="J11" s="300"/>
      <c r="K11" s="1188"/>
      <c r="L11" s="300"/>
    </row>
    <row r="12" spans="1:12" ht="13.5" customHeight="1" x14ac:dyDescent="0.2">
      <c r="B12" s="1154" t="s">
        <v>1294</v>
      </c>
      <c r="C12" s="1154"/>
      <c r="D12" s="282"/>
      <c r="E12" s="300"/>
      <c r="F12" s="2594"/>
      <c r="G12" s="2594"/>
      <c r="H12" s="2594"/>
      <c r="I12" s="2594"/>
      <c r="J12" s="2594"/>
      <c r="K12" s="2594"/>
      <c r="L12" s="300"/>
    </row>
    <row r="13" spans="1:12" ht="9.6" customHeight="1" x14ac:dyDescent="0.2">
      <c r="B13" s="1033"/>
      <c r="C13" s="1033"/>
      <c r="D13" s="282"/>
      <c r="E13" s="300"/>
      <c r="F13" s="300"/>
      <c r="G13" s="1153"/>
      <c r="H13" s="300"/>
      <c r="I13" s="1153"/>
      <c r="J13" s="300"/>
      <c r="K13" s="1188"/>
      <c r="L13" s="300"/>
    </row>
    <row r="14" spans="1:12" ht="13.5" customHeight="1" x14ac:dyDescent="0.2">
      <c r="B14" s="1156" t="s">
        <v>1293</v>
      </c>
      <c r="C14" s="1156"/>
      <c r="D14" s="2617"/>
      <c r="E14" s="2617"/>
      <c r="F14" s="2617"/>
      <c r="H14" s="1230" t="s">
        <v>1292</v>
      </c>
      <c r="I14" s="2618"/>
      <c r="J14" s="2618"/>
      <c r="K14" s="2618"/>
      <c r="L14" s="300"/>
    </row>
    <row r="15" spans="1:12" ht="9.4" customHeight="1" x14ac:dyDescent="0.2">
      <c r="B15" s="1156"/>
      <c r="C15" s="1156"/>
      <c r="D15" s="1143"/>
      <c r="E15" s="1036"/>
      <c r="F15" s="1036"/>
      <c r="G15" s="1062"/>
      <c r="H15" s="1036"/>
      <c r="I15" s="1231"/>
      <c r="J15" s="1070"/>
      <c r="K15" s="1067"/>
      <c r="L15" s="300"/>
    </row>
    <row r="16" spans="1:12" ht="13.5" customHeight="1" x14ac:dyDescent="0.2">
      <c r="B16" s="1156" t="s">
        <v>1291</v>
      </c>
      <c r="C16" s="1156"/>
      <c r="D16" s="2618"/>
      <c r="E16" s="2618"/>
      <c r="F16" s="2618"/>
      <c r="G16" s="2618"/>
      <c r="H16" s="2618"/>
      <c r="I16" s="2618"/>
      <c r="J16" s="2618"/>
      <c r="K16" s="2618"/>
      <c r="L16" s="300"/>
    </row>
    <row r="17" spans="2:12" ht="13.5" customHeight="1" x14ac:dyDescent="0.2">
      <c r="B17" s="1156" t="s">
        <v>1290</v>
      </c>
      <c r="C17" s="1156"/>
      <c r="D17" s="2619"/>
      <c r="E17" s="2619"/>
      <c r="F17" s="2619"/>
      <c r="G17" s="2619"/>
      <c r="H17" s="2619"/>
      <c r="I17" s="2619"/>
      <c r="J17" s="2619"/>
      <c r="K17" s="2619"/>
      <c r="L17" s="300"/>
    </row>
    <row r="18" spans="2:12" ht="9.4" customHeight="1" x14ac:dyDescent="0.2">
      <c r="B18" s="1183"/>
      <c r="C18" s="1183"/>
      <c r="D18" s="1183"/>
      <c r="E18" s="1183"/>
      <c r="F18" s="1183"/>
      <c r="G18" s="1184"/>
      <c r="H18" s="1183"/>
      <c r="I18" s="1184"/>
      <c r="J18" s="1183"/>
      <c r="K18" s="1183"/>
      <c r="L18" s="300"/>
    </row>
    <row r="19" spans="2:12" ht="13.5" customHeight="1" x14ac:dyDescent="0.2">
      <c r="B19" s="1232" t="s">
        <v>1289</v>
      </c>
      <c r="C19" s="1232"/>
      <c r="D19" s="306"/>
      <c r="E19" s="306"/>
      <c r="F19" s="306"/>
      <c r="G19" s="1233"/>
      <c r="H19" s="306"/>
      <c r="I19" s="1233"/>
      <c r="J19" s="300"/>
      <c r="K19" s="300"/>
      <c r="L19" s="300"/>
    </row>
    <row r="20" spans="2:12" ht="35.25" customHeight="1" x14ac:dyDescent="0.2">
      <c r="B20" s="2609"/>
      <c r="C20" s="2609"/>
      <c r="D20" s="2609"/>
      <c r="E20" s="2609"/>
      <c r="F20" s="2609"/>
      <c r="G20" s="2609"/>
      <c r="H20" s="2609"/>
      <c r="I20" s="2609"/>
      <c r="J20" s="2609"/>
      <c r="K20" s="2609"/>
      <c r="L20" s="1188"/>
    </row>
    <row r="21" spans="2:12" ht="4.5" customHeight="1" x14ac:dyDescent="0.2">
      <c r="B21" s="1234"/>
      <c r="C21" s="1234"/>
      <c r="D21" s="1235"/>
      <c r="E21" s="1235"/>
      <c r="F21" s="1235"/>
      <c r="G21" s="1184"/>
      <c r="H21" s="1235"/>
      <c r="I21" s="1184"/>
      <c r="J21" s="1235"/>
      <c r="K21" s="1235"/>
      <c r="L21" s="1188"/>
    </row>
    <row r="22" spans="2:12" ht="13.35" customHeight="1" x14ac:dyDescent="0.2">
      <c r="B22" s="1232" t="s">
        <v>1734</v>
      </c>
      <c r="C22" s="1232"/>
      <c r="D22" s="300"/>
      <c r="E22" s="300"/>
      <c r="F22" s="300"/>
      <c r="G22" s="1153"/>
      <c r="H22" s="300"/>
      <c r="I22" s="1153"/>
      <c r="J22" s="300"/>
      <c r="K22" s="300"/>
      <c r="L22" s="300"/>
    </row>
    <row r="23" spans="2:12" ht="37.5" customHeight="1" x14ac:dyDescent="0.2">
      <c r="B23" s="2609"/>
      <c r="C23" s="2609"/>
      <c r="D23" s="2609"/>
      <c r="E23" s="2609"/>
      <c r="F23" s="2609"/>
      <c r="G23" s="2609"/>
      <c r="H23" s="2609"/>
      <c r="I23" s="2609"/>
      <c r="J23" s="2609"/>
      <c r="K23" s="2609"/>
      <c r="L23" s="300"/>
    </row>
    <row r="24" spans="2:12" ht="4.5" customHeight="1" x14ac:dyDescent="0.2">
      <c r="B24" s="1234"/>
      <c r="C24" s="1234"/>
      <c r="D24" s="1183"/>
      <c r="E24" s="1183"/>
      <c r="F24" s="1183"/>
      <c r="G24" s="1184"/>
      <c r="H24" s="1183"/>
      <c r="I24" s="1184"/>
      <c r="J24" s="1183"/>
      <c r="K24" s="1183"/>
      <c r="L24" s="300"/>
    </row>
    <row r="25" spans="2:12" ht="13.5" customHeight="1" x14ac:dyDescent="0.2">
      <c r="B25" s="1232" t="s">
        <v>1735</v>
      </c>
      <c r="C25" s="1232"/>
      <c r="D25" s="300"/>
      <c r="E25" s="300"/>
      <c r="F25" s="300"/>
      <c r="G25" s="1153"/>
      <c r="H25" s="300"/>
      <c r="I25" s="1153"/>
      <c r="J25" s="300"/>
      <c r="K25" s="300"/>
      <c r="L25" s="300"/>
    </row>
    <row r="26" spans="2:12" ht="37.5" customHeight="1" x14ac:dyDescent="0.2">
      <c r="B26" s="2609"/>
      <c r="C26" s="2609"/>
      <c r="D26" s="2609"/>
      <c r="E26" s="2609"/>
      <c r="F26" s="2609"/>
      <c r="G26" s="2609"/>
      <c r="H26" s="2609"/>
      <c r="I26" s="2609"/>
      <c r="J26" s="2609"/>
      <c r="K26" s="2609"/>
      <c r="L26" s="300"/>
    </row>
    <row r="27" spans="2:12" ht="4.5" customHeight="1" x14ac:dyDescent="0.2">
      <c r="B27" s="1236"/>
      <c r="C27" s="1236"/>
      <c r="D27" s="1236"/>
      <c r="E27" s="1183"/>
      <c r="F27" s="1183"/>
      <c r="G27" s="1184"/>
      <c r="H27" s="1183"/>
      <c r="I27" s="1184"/>
      <c r="J27" s="1183"/>
      <c r="K27" s="1183"/>
      <c r="L27" s="300"/>
    </row>
    <row r="28" spans="2:12" ht="13.5" customHeight="1" x14ac:dyDescent="0.2">
      <c r="B28" s="1232" t="s">
        <v>1736</v>
      </c>
      <c r="C28" s="1232"/>
      <c r="D28" s="300"/>
      <c r="E28" s="300"/>
      <c r="F28" s="300"/>
      <c r="G28" s="1153"/>
      <c r="H28" s="300"/>
      <c r="I28" s="1153"/>
      <c r="J28" s="300"/>
      <c r="K28" s="300"/>
      <c r="L28" s="300"/>
    </row>
    <row r="29" spans="2:12" ht="37.5" customHeight="1" x14ac:dyDescent="0.2">
      <c r="B29" s="2609"/>
      <c r="C29" s="2609"/>
      <c r="D29" s="2609"/>
      <c r="E29" s="2609"/>
      <c r="F29" s="2609"/>
      <c r="G29" s="2609"/>
      <c r="H29" s="2609"/>
      <c r="I29" s="2609"/>
      <c r="J29" s="2609"/>
      <c r="K29" s="2609"/>
      <c r="L29" s="300"/>
    </row>
    <row r="30" spans="2:12" ht="4.5" customHeight="1" x14ac:dyDescent="0.2">
      <c r="B30" s="1234"/>
      <c r="C30" s="1234"/>
      <c r="D30" s="1183"/>
      <c r="E30" s="1183"/>
      <c r="F30" s="1183"/>
      <c r="G30" s="1184"/>
      <c r="H30" s="1183"/>
      <c r="I30" s="1184"/>
      <c r="J30" s="1183"/>
      <c r="K30" s="1183"/>
      <c r="L30" s="300"/>
    </row>
    <row r="31" spans="2:12" ht="13.5" customHeight="1" x14ac:dyDescent="0.2">
      <c r="B31" s="1232" t="s">
        <v>1288</v>
      </c>
      <c r="C31" s="1232"/>
      <c r="D31" s="300"/>
      <c r="E31" s="300"/>
      <c r="F31" s="300"/>
      <c r="G31" s="1153"/>
      <c r="H31" s="300"/>
      <c r="I31" s="1153"/>
      <c r="J31" s="300"/>
      <c r="K31" s="300"/>
      <c r="L31" s="300"/>
    </row>
    <row r="32" spans="2:12" ht="37.5" customHeight="1" x14ac:dyDescent="0.2">
      <c r="B32" s="2609"/>
      <c r="C32" s="2609"/>
      <c r="D32" s="2609"/>
      <c r="E32" s="2609"/>
      <c r="F32" s="2609"/>
      <c r="G32" s="2609"/>
      <c r="H32" s="2609"/>
      <c r="I32" s="2609"/>
      <c r="J32" s="2609"/>
      <c r="K32" s="2609"/>
      <c r="L32" s="300"/>
    </row>
    <row r="33" spans="2:12" ht="4.5" customHeight="1" x14ac:dyDescent="0.2">
      <c r="B33" s="1234"/>
      <c r="C33" s="1234"/>
      <c r="D33" s="1183"/>
      <c r="E33" s="1183"/>
      <c r="F33" s="1183"/>
      <c r="G33" s="1184"/>
      <c r="H33" s="1183"/>
      <c r="I33" s="1184"/>
      <c r="J33" s="1183"/>
      <c r="K33" s="1183"/>
      <c r="L33" s="300"/>
    </row>
    <row r="34" spans="2:12" ht="13.5" customHeight="1" x14ac:dyDescent="0.2">
      <c r="B34" s="1154" t="s">
        <v>1287</v>
      </c>
      <c r="C34" s="1154"/>
      <c r="D34" s="300"/>
      <c r="E34" s="300"/>
      <c r="F34" s="300"/>
      <c r="G34" s="1153"/>
      <c r="H34" s="300"/>
      <c r="I34" s="1153"/>
      <c r="J34" s="300"/>
      <c r="K34" s="300"/>
      <c r="L34" s="300"/>
    </row>
    <row r="35" spans="2:12" ht="37.5" customHeight="1" x14ac:dyDescent="0.2">
      <c r="B35" s="2609"/>
      <c r="C35" s="2609"/>
      <c r="D35" s="2609"/>
      <c r="E35" s="2609"/>
      <c r="F35" s="2609"/>
      <c r="G35" s="2609"/>
      <c r="H35" s="2609"/>
      <c r="I35" s="2609"/>
      <c r="J35" s="2609"/>
      <c r="K35" s="2609"/>
      <c r="L35" s="300"/>
    </row>
    <row r="36" spans="2:12" ht="4.5" customHeight="1" x14ac:dyDescent="0.2">
      <c r="B36" s="1234"/>
      <c r="C36" s="1234"/>
      <c r="D36" s="1183"/>
      <c r="E36" s="1183"/>
      <c r="F36" s="1183"/>
      <c r="G36" s="1184"/>
      <c r="H36" s="1183"/>
      <c r="I36" s="1184"/>
      <c r="J36" s="1183"/>
      <c r="K36" s="1183"/>
      <c r="L36" s="300"/>
    </row>
    <row r="37" spans="2:12" ht="13.5" customHeight="1" x14ac:dyDescent="0.2">
      <c r="B37" s="1154" t="s">
        <v>1286</v>
      </c>
      <c r="C37" s="1154"/>
      <c r="D37" s="300"/>
      <c r="E37" s="300"/>
      <c r="F37" s="300"/>
      <c r="G37" s="1153"/>
      <c r="H37" s="300"/>
      <c r="I37" s="1153"/>
      <c r="J37" s="300"/>
      <c r="K37" s="300"/>
      <c r="L37" s="300"/>
    </row>
    <row r="38" spans="2:12" ht="35.25" customHeight="1" x14ac:dyDescent="0.2">
      <c r="B38" s="2609"/>
      <c r="C38" s="2609"/>
      <c r="D38" s="2609"/>
      <c r="E38" s="2609"/>
      <c r="F38" s="2609"/>
      <c r="G38" s="2609"/>
      <c r="H38" s="2609"/>
      <c r="I38" s="2609"/>
      <c r="J38" s="2609"/>
      <c r="K38" s="2609"/>
      <c r="L38" s="300"/>
    </row>
    <row r="39" spans="2:12" ht="4.5" customHeight="1" x14ac:dyDescent="0.2">
      <c r="B39" s="1171"/>
      <c r="C39" s="1171"/>
      <c r="D39" s="300"/>
      <c r="E39" s="300"/>
      <c r="F39" s="300"/>
      <c r="G39" s="1153"/>
      <c r="H39" s="300"/>
      <c r="I39" s="1153"/>
      <c r="J39" s="300"/>
      <c r="K39" s="300"/>
      <c r="L39" s="300"/>
    </row>
    <row r="40" spans="2:12" s="300" customFormat="1" ht="13.5" customHeight="1" x14ac:dyDescent="0.2">
      <c r="B40" s="1172" t="s">
        <v>1737</v>
      </c>
      <c r="C40" s="1172"/>
      <c r="D40" s="1148"/>
      <c r="E40" s="1149"/>
      <c r="F40" s="1149"/>
      <c r="G40" s="1150"/>
      <c r="H40" s="1149"/>
      <c r="I40" s="1150"/>
      <c r="J40" s="1149"/>
      <c r="K40" s="1149"/>
    </row>
    <row r="41" spans="2:12" s="300" customFormat="1" ht="33.75" customHeight="1" x14ac:dyDescent="0.2">
      <c r="B41" s="2609"/>
      <c r="C41" s="2609"/>
      <c r="D41" s="2609"/>
      <c r="E41" s="2609"/>
      <c r="F41" s="2609"/>
      <c r="G41" s="2609"/>
      <c r="H41" s="2609"/>
      <c r="I41" s="2609"/>
      <c r="J41" s="2609"/>
      <c r="K41" s="2609"/>
    </row>
    <row r="42" spans="2:12" s="300" customFormat="1" ht="4.5" customHeight="1" x14ac:dyDescent="0.2">
      <c r="B42" s="1171"/>
      <c r="C42" s="1171"/>
      <c r="G42" s="1153"/>
      <c r="I42" s="1153"/>
    </row>
    <row r="43" spans="2:12" ht="7.5" customHeight="1" x14ac:dyDescent="0.25">
      <c r="B43" s="1237"/>
      <c r="C43" s="1237"/>
      <c r="D43" s="1238"/>
      <c r="E43" s="1238"/>
      <c r="F43" s="1238"/>
      <c r="G43" s="1239"/>
      <c r="H43" s="1238"/>
      <c r="I43" s="1239"/>
      <c r="J43" s="1238"/>
      <c r="K43" s="1238"/>
    </row>
    <row r="44" spans="2:12" ht="13.5" customHeight="1" x14ac:dyDescent="0.2">
      <c r="B44" s="1175" t="s">
        <v>1738</v>
      </c>
      <c r="C44" s="1175"/>
      <c r="D44" s="300"/>
      <c r="E44" s="300"/>
      <c r="F44" s="300"/>
    </row>
    <row r="45" spans="2:12" ht="10.5" customHeight="1" x14ac:dyDescent="0.2">
      <c r="B45" s="1176" t="s">
        <v>1739</v>
      </c>
      <c r="C45" s="1176"/>
      <c r="G45" s="295"/>
      <c r="I45" s="295"/>
    </row>
    <row r="46" spans="2:12" ht="11.1" customHeight="1" x14ac:dyDescent="0.2">
      <c r="B46" s="1176" t="s">
        <v>1740</v>
      </c>
      <c r="C46" s="1176"/>
      <c r="G46" s="295"/>
      <c r="I46" s="295"/>
    </row>
    <row r="47" spans="2:12" ht="11.1" customHeight="1" x14ac:dyDescent="0.2">
      <c r="B47" s="1176" t="s">
        <v>1741</v>
      </c>
      <c r="C47" s="1176"/>
      <c r="G47" s="295"/>
      <c r="I47" s="295"/>
    </row>
    <row r="48" spans="2:12" ht="11.1" customHeight="1" x14ac:dyDescent="0.2">
      <c r="B48" s="1176" t="s">
        <v>1742</v>
      </c>
      <c r="C48" s="1176"/>
      <c r="G48" s="295"/>
      <c r="I48" s="295"/>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&amp;R&amp;8Page 45</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B30" sqref="B30"/>
    </sheetView>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8" customFormat="1" ht="12.75" customHeight="1" x14ac:dyDescent="0.2">
      <c r="B1" s="2587" t="str">
        <f>'Single Audit Cover'!A7</f>
        <v xml:space="preserve">   Sangamon Valley CUSD 9 </v>
      </c>
      <c r="C1" s="2587"/>
      <c r="D1" s="2587"/>
      <c r="E1" s="1240"/>
    </row>
    <row r="2" spans="2:5" s="1058" customFormat="1" ht="12.75" customHeight="1" x14ac:dyDescent="0.2">
      <c r="B2" s="2589">
        <f>'Single Audit Cover'!E7</f>
        <v>39055009026</v>
      </c>
      <c r="C2" s="2589"/>
      <c r="D2" s="2589"/>
      <c r="E2" s="1241"/>
    </row>
    <row r="3" spans="2:5" ht="12.75" customHeight="1" x14ac:dyDescent="0.2">
      <c r="B3" s="2610" t="s">
        <v>1743</v>
      </c>
      <c r="C3" s="2610"/>
      <c r="D3" s="2610"/>
      <c r="E3" s="1050"/>
    </row>
    <row r="4" spans="2:5" s="1058" customFormat="1" ht="12.75" customHeight="1" x14ac:dyDescent="0.2">
      <c r="B4" s="2620" t="str">
        <f>'Single Audit Cover'!A4</f>
        <v>Year Ending June 30, 2020</v>
      </c>
      <c r="C4" s="2620"/>
      <c r="D4" s="2620"/>
      <c r="E4" s="1242"/>
    </row>
    <row r="5" spans="2:5" s="1058" customFormat="1" ht="40.15" customHeight="1" x14ac:dyDescent="0.2">
      <c r="B5" s="1243" t="s">
        <v>1744</v>
      </c>
      <c r="C5" s="306"/>
      <c r="D5" s="306"/>
      <c r="E5" s="306"/>
    </row>
    <row r="6" spans="2:5" s="1058" customFormat="1" ht="13.5" customHeight="1" x14ac:dyDescent="0.2">
      <c r="B6" s="1244" t="s">
        <v>1304</v>
      </c>
      <c r="C6" s="1244" t="s">
        <v>1303</v>
      </c>
      <c r="D6" s="1244" t="s">
        <v>1745</v>
      </c>
    </row>
    <row r="7" spans="2:5" ht="13.5" customHeight="1" x14ac:dyDescent="0.2">
      <c r="B7" s="1245"/>
      <c r="C7" s="302"/>
      <c r="D7" s="302"/>
      <c r="E7" s="302"/>
    </row>
    <row r="8" spans="2:5" ht="13.5" customHeight="1" x14ac:dyDescent="0.2">
      <c r="B8" s="1245"/>
      <c r="C8" s="302"/>
      <c r="D8" s="302"/>
      <c r="E8" s="302"/>
    </row>
    <row r="9" spans="2:5" ht="13.5" customHeight="1" x14ac:dyDescent="0.2">
      <c r="B9" s="1246"/>
      <c r="C9" s="301"/>
      <c r="D9" s="301"/>
      <c r="E9" s="301"/>
    </row>
    <row r="10" spans="2:5" ht="13.5" customHeight="1" x14ac:dyDescent="0.2">
      <c r="B10" s="1245"/>
      <c r="C10" s="301"/>
      <c r="D10" s="301"/>
      <c r="E10" s="301"/>
    </row>
    <row r="11" spans="2:5" ht="13.5" customHeight="1" x14ac:dyDescent="0.2">
      <c r="B11" s="1245"/>
      <c r="C11" s="301"/>
      <c r="D11" s="301"/>
      <c r="E11" s="301"/>
    </row>
    <row r="12" spans="2:5" ht="13.5" customHeight="1" x14ac:dyDescent="0.2">
      <c r="B12" s="1245"/>
      <c r="C12" s="301"/>
      <c r="D12" s="301"/>
      <c r="E12" s="301"/>
    </row>
    <row r="13" spans="2:5" ht="13.5" customHeight="1" x14ac:dyDescent="0.2">
      <c r="B13" s="1245"/>
      <c r="C13" s="301"/>
      <c r="D13" s="301"/>
      <c r="E13" s="301"/>
    </row>
    <row r="14" spans="2:5" ht="13.5" customHeight="1" x14ac:dyDescent="0.2">
      <c r="B14" s="1245"/>
      <c r="C14" s="301"/>
      <c r="D14" s="301"/>
      <c r="E14" s="301"/>
    </row>
    <row r="15" spans="2:5" ht="13.5" customHeight="1" x14ac:dyDescent="0.2">
      <c r="B15" s="1245"/>
      <c r="C15" s="301"/>
      <c r="D15" s="301"/>
      <c r="E15" s="301"/>
    </row>
    <row r="16" spans="2:5" ht="13.5" customHeight="1" x14ac:dyDescent="0.2">
      <c r="B16" s="1245"/>
      <c r="C16" s="301"/>
      <c r="D16" s="301"/>
      <c r="E16" s="301"/>
    </row>
    <row r="17" spans="2:5" ht="13.5" customHeight="1" x14ac:dyDescent="0.2">
      <c r="B17" s="1245"/>
      <c r="C17" s="301"/>
      <c r="D17" s="301"/>
      <c r="E17" s="301"/>
    </row>
    <row r="18" spans="2:5" ht="13.5" customHeight="1" x14ac:dyDescent="0.2">
      <c r="B18" s="1245"/>
      <c r="C18" s="301"/>
      <c r="D18" s="301"/>
      <c r="E18" s="301"/>
    </row>
    <row r="19" spans="2:5" ht="13.5" customHeight="1" x14ac:dyDescent="0.2">
      <c r="B19" s="1245"/>
      <c r="C19" s="301"/>
      <c r="D19" s="301"/>
      <c r="E19" s="301"/>
    </row>
    <row r="20" spans="2:5" ht="13.5" customHeight="1" x14ac:dyDescent="0.2">
      <c r="B20" s="1245"/>
      <c r="C20" s="301"/>
      <c r="D20" s="301"/>
      <c r="E20" s="301"/>
    </row>
    <row r="21" spans="2:5" ht="13.5" customHeight="1" x14ac:dyDescent="0.2">
      <c r="B21" s="1245"/>
      <c r="C21" s="301"/>
      <c r="D21" s="301"/>
      <c r="E21" s="301"/>
    </row>
    <row r="22" spans="2:5" ht="13.5" customHeight="1" x14ac:dyDescent="0.2">
      <c r="B22" s="1245"/>
      <c r="C22" s="301"/>
      <c r="D22" s="301"/>
      <c r="E22" s="301"/>
    </row>
    <row r="23" spans="2:5" ht="13.5" customHeight="1" x14ac:dyDescent="0.2">
      <c r="B23" s="1245"/>
      <c r="C23" s="301"/>
      <c r="D23" s="301"/>
      <c r="E23" s="301"/>
    </row>
    <row r="24" spans="2:5" ht="13.5" customHeight="1" x14ac:dyDescent="0.2">
      <c r="B24" s="1245"/>
      <c r="C24" s="301"/>
      <c r="D24" s="301"/>
      <c r="E24" s="301"/>
    </row>
    <row r="25" spans="2:5" ht="13.5" customHeight="1" x14ac:dyDescent="0.2">
      <c r="B25" s="1245"/>
      <c r="C25" s="301"/>
      <c r="D25" s="301"/>
      <c r="E25" s="301"/>
    </row>
    <row r="26" spans="2:5" ht="13.5" customHeight="1" x14ac:dyDescent="0.2">
      <c r="B26" s="1245"/>
      <c r="C26" s="301"/>
      <c r="D26" s="301"/>
      <c r="E26" s="301"/>
    </row>
    <row r="27" spans="2:5" ht="13.5" customHeight="1" x14ac:dyDescent="0.2">
      <c r="B27" s="1245"/>
      <c r="C27" s="301"/>
      <c r="D27" s="301"/>
      <c r="E27" s="301"/>
    </row>
    <row r="28" spans="2:5" ht="13.5" customHeight="1" x14ac:dyDescent="0.2">
      <c r="B28" s="1245"/>
      <c r="C28" s="301"/>
      <c r="D28" s="301"/>
      <c r="E28" s="301"/>
    </row>
    <row r="29" spans="2:5" ht="13.5" customHeight="1" x14ac:dyDescent="0.2">
      <c r="B29" s="1245"/>
      <c r="C29" s="301"/>
      <c r="D29" s="301"/>
      <c r="E29" s="301"/>
    </row>
    <row r="30" spans="2:5" ht="13.5" customHeight="1" x14ac:dyDescent="0.2">
      <c r="B30" s="1245"/>
      <c r="C30" s="301"/>
      <c r="D30" s="301"/>
      <c r="E30" s="301"/>
    </row>
    <row r="31" spans="2:5" ht="13.5" customHeight="1" x14ac:dyDescent="0.2">
      <c r="B31" s="1245"/>
      <c r="C31" s="301"/>
      <c r="D31" s="301"/>
      <c r="E31" s="301"/>
    </row>
    <row r="32" spans="2:5" ht="13.5" customHeight="1" x14ac:dyDescent="0.2">
      <c r="B32" s="1247"/>
      <c r="C32" s="301"/>
      <c r="D32" s="301"/>
      <c r="E32" s="301"/>
    </row>
    <row r="33" spans="2:5" ht="13.5" customHeight="1" x14ac:dyDescent="0.2">
      <c r="B33" s="1248"/>
      <c r="C33" s="301"/>
      <c r="D33" s="301"/>
      <c r="E33" s="301"/>
    </row>
    <row r="34" spans="2:5" ht="13.5" customHeight="1" x14ac:dyDescent="0.2">
      <c r="B34" s="1249"/>
      <c r="C34" s="301"/>
      <c r="D34" s="301"/>
      <c r="E34" s="301"/>
    </row>
    <row r="35" spans="2:5" ht="13.5" customHeight="1" x14ac:dyDescent="0.2">
      <c r="B35" s="1248"/>
      <c r="C35" s="301"/>
      <c r="D35" s="301"/>
      <c r="E35" s="301"/>
    </row>
    <row r="36" spans="2:5" ht="13.5" customHeight="1" x14ac:dyDescent="0.2">
      <c r="B36" s="1249"/>
      <c r="C36" s="301"/>
      <c r="D36" s="301"/>
      <c r="E36" s="301"/>
    </row>
    <row r="37" spans="2:5" ht="13.5" customHeight="1" x14ac:dyDescent="0.2">
      <c r="B37" s="1249"/>
      <c r="C37" s="301"/>
      <c r="D37" s="301"/>
      <c r="E37" s="301"/>
    </row>
    <row r="38" spans="2:5" ht="13.5" customHeight="1" x14ac:dyDescent="0.2">
      <c r="B38" s="1248"/>
      <c r="C38" s="301"/>
      <c r="D38" s="301"/>
      <c r="E38" s="301"/>
    </row>
    <row r="39" spans="2:5" ht="13.5" customHeight="1" x14ac:dyDescent="0.2">
      <c r="B39" s="1249"/>
      <c r="C39" s="301"/>
      <c r="D39" s="301"/>
      <c r="E39" s="301"/>
    </row>
    <row r="40" spans="2:5" ht="13.5" customHeight="1" x14ac:dyDescent="0.2">
      <c r="B40" s="1248"/>
      <c r="C40" s="301"/>
      <c r="D40" s="301"/>
      <c r="E40" s="301"/>
    </row>
    <row r="41" spans="2:5" ht="13.5" customHeight="1" x14ac:dyDescent="0.2">
      <c r="B41" s="1250"/>
      <c r="C41" s="301"/>
      <c r="D41" s="301"/>
      <c r="E41" s="301"/>
    </row>
    <row r="42" spans="2:5" ht="13.5" customHeight="1" x14ac:dyDescent="0.2">
      <c r="B42" s="1251"/>
      <c r="C42" s="301"/>
      <c r="D42" s="301"/>
      <c r="E42" s="301"/>
    </row>
    <row r="43" spans="2:5" ht="12.75" customHeight="1" x14ac:dyDescent="0.2">
      <c r="B43" s="1252"/>
      <c r="C43" s="1253"/>
      <c r="D43" s="1253"/>
      <c r="E43" s="301"/>
    </row>
    <row r="44" spans="2:5" ht="12.2" customHeight="1" x14ac:dyDescent="0.2">
      <c r="B44" s="1033" t="s">
        <v>1302</v>
      </c>
      <c r="C44" s="300"/>
    </row>
    <row r="45" spans="2:5" ht="12.2" customHeight="1" x14ac:dyDescent="0.2">
      <c r="B45" s="1254" t="s">
        <v>1746</v>
      </c>
    </row>
    <row r="46" spans="2:5" ht="12.2" customHeight="1" x14ac:dyDescent="0.2">
      <c r="B46" s="1254" t="s">
        <v>1747</v>
      </c>
    </row>
    <row r="47" spans="2:5" ht="12.2" customHeight="1" x14ac:dyDescent="0.2">
      <c r="B47" s="1255" t="s">
        <v>1301</v>
      </c>
    </row>
    <row r="48" spans="2:5" ht="12.2" customHeight="1" x14ac:dyDescent="0.2">
      <c r="B48" s="1255" t="s">
        <v>1300</v>
      </c>
    </row>
    <row r="49" spans="2:5" ht="12.2" customHeight="1" x14ac:dyDescent="0.2">
      <c r="B49" s="1255" t="s">
        <v>1299</v>
      </c>
    </row>
    <row r="50" spans="2:5" ht="12.2" customHeight="1" x14ac:dyDescent="0.2">
      <c r="B50" s="1255" t="s">
        <v>1298</v>
      </c>
    </row>
    <row r="53" spans="2:5" ht="12.75" customHeight="1" x14ac:dyDescent="0.2"/>
    <row r="54" spans="2:5" ht="12.75" customHeight="1" x14ac:dyDescent="0.2">
      <c r="B54" s="1043"/>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75"/>
    </row>
    <row r="68" spans="2:2" x14ac:dyDescent="0.2">
      <c r="B68" s="1076"/>
    </row>
    <row r="69" spans="2:2" x14ac:dyDescent="0.2">
      <c r="B69" s="1076"/>
    </row>
    <row r="70" spans="2:2" x14ac:dyDescent="0.2">
      <c r="B70" s="1176"/>
    </row>
    <row r="71" spans="2:2" x14ac:dyDescent="0.2">
      <c r="B71" s="1176"/>
    </row>
    <row r="72" spans="2:2" x14ac:dyDescent="0.2">
      <c r="B72" s="1176"/>
    </row>
    <row r="73" spans="2:2" x14ac:dyDescent="0.2">
      <c r="B73" s="1076"/>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&amp;R&amp;8Page 46</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1B524-4948-4C8E-97CB-357455112599}">
  <dimension ref="A1"/>
  <sheetViews>
    <sheetView workbookViewId="0"/>
  </sheetViews>
  <sheetFormatPr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colorId="8" zoomScale="110" zoomScaleNormal="110" workbookViewId="0">
      <selection activeCell="B30" sqref="B30"/>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190" t="s">
        <v>383</v>
      </c>
      <c r="B1" s="2190"/>
      <c r="C1" s="2190"/>
      <c r="D1" s="2190"/>
      <c r="E1" s="2190"/>
      <c r="F1" s="2190"/>
      <c r="G1" s="2190"/>
      <c r="H1" s="2190"/>
      <c r="I1" s="2190"/>
      <c r="J1" s="2190"/>
      <c r="K1" s="2190"/>
      <c r="L1" s="2190"/>
      <c r="M1" s="2190"/>
      <c r="N1" s="324"/>
    </row>
    <row r="2" spans="1:14" ht="10.9" customHeight="1" x14ac:dyDescent="0.2">
      <c r="A2" s="324"/>
      <c r="B2" s="324"/>
      <c r="C2" s="324"/>
      <c r="D2" s="324"/>
      <c r="E2" s="324"/>
      <c r="F2" s="324"/>
      <c r="G2" s="324"/>
      <c r="H2" s="324"/>
      <c r="I2" s="324"/>
      <c r="J2" s="324"/>
      <c r="K2" s="324"/>
      <c r="L2" s="324"/>
      <c r="M2" s="324"/>
      <c r="N2" s="324"/>
    </row>
    <row r="3" spans="1:14" x14ac:dyDescent="0.2">
      <c r="A3" s="326" t="s">
        <v>841</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1629</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41" t="str">
        <f>"Tax Year "&amp;'AFR20'!E2-1</f>
        <v>Tax Year 2019</v>
      </c>
      <c r="E7" s="217"/>
      <c r="F7" s="329" t="s">
        <v>270</v>
      </c>
      <c r="G7" s="217"/>
      <c r="H7" s="217"/>
      <c r="I7" s="217"/>
      <c r="J7" s="1550">
        <v>94463657</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1145</v>
      </c>
      <c r="E9" s="327"/>
      <c r="F9" s="331" t="s">
        <v>865</v>
      </c>
      <c r="G9" s="327"/>
      <c r="H9" s="330" t="s">
        <v>154</v>
      </c>
      <c r="I9" s="327"/>
      <c r="J9" s="331" t="s">
        <v>995</v>
      </c>
      <c r="K9" s="327"/>
      <c r="L9" s="330" t="s">
        <v>404</v>
      </c>
      <c r="M9" s="217"/>
    </row>
    <row r="10" spans="1:14" ht="13.35" customHeight="1" x14ac:dyDescent="0.2">
      <c r="A10" s="322" t="s">
        <v>923</v>
      </c>
      <c r="C10" s="217"/>
      <c r="D10" s="332">
        <v>3.5999999999999997E-2</v>
      </c>
      <c r="E10" s="333" t="s">
        <v>998</v>
      </c>
      <c r="F10" s="332">
        <v>5.4999999999999997E-3</v>
      </c>
      <c r="G10" s="333" t="s">
        <v>998</v>
      </c>
      <c r="H10" s="332">
        <v>2E-3</v>
      </c>
      <c r="I10" s="333" t="s">
        <v>999</v>
      </c>
      <c r="J10" s="1424">
        <f>ROUND(D10+F10+H10,5)</f>
        <v>4.3499999999999997E-2</v>
      </c>
      <c r="K10" s="217"/>
      <c r="L10" s="332">
        <v>5.0000000000000001E-4</v>
      </c>
      <c r="M10" s="217"/>
    </row>
    <row r="11" spans="1:14" ht="7.5" customHeight="1" x14ac:dyDescent="0.2">
      <c r="B11" s="217"/>
      <c r="C11" s="217"/>
      <c r="D11" s="2200" t="str">
        <f>IF(SUM(J10)&lt;=0.0999999,"","Enter the Tax Rates by moving the decimal two places to the left.")</f>
        <v/>
      </c>
      <c r="E11" s="2201"/>
      <c r="F11" s="2201"/>
      <c r="G11" s="2201"/>
      <c r="H11" s="2201"/>
      <c r="I11" s="2201"/>
      <c r="J11" s="2201"/>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1630</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996</v>
      </c>
      <c r="G15" s="217"/>
      <c r="H15" s="331" t="s">
        <v>997</v>
      </c>
      <c r="I15" s="217"/>
      <c r="J15" s="330" t="s">
        <v>389</v>
      </c>
      <c r="K15" s="217"/>
      <c r="L15" s="217"/>
      <c r="M15" s="217"/>
    </row>
    <row r="16" spans="1:14" ht="13.35" customHeight="1" x14ac:dyDescent="0.2">
      <c r="A16" s="327"/>
      <c r="B16" s="217"/>
      <c r="C16" s="217"/>
      <c r="D16" s="1546">
        <f>SUM('Acct Summary 7-8'!C8,'Acct Summary 7-8'!D8,'Acct Summary 7-8'!F8,'Acct Summary 7-8'!I8)</f>
        <v>7130066</v>
      </c>
      <c r="E16" s="1547"/>
      <c r="F16" s="1546">
        <f>SUM('Acct Summary 7-8'!C17,'Acct Summary 7-8'!D17,'Acct Summary 7-8'!F17)</f>
        <v>7501424</v>
      </c>
      <c r="G16" s="1547"/>
      <c r="H16" s="1546">
        <f>SUM(D16-F16)</f>
        <v>-371358</v>
      </c>
      <c r="I16" s="1548"/>
      <c r="J16" s="1546">
        <f>SUM('Acct Summary 7-8'!C81,'Acct Summary 7-8'!D81,'Acct Summary 7-8'!F81,'Acct Summary 7-8'!I81)</f>
        <v>4834126</v>
      </c>
      <c r="K16" s="217"/>
      <c r="L16" s="217"/>
      <c r="M16" s="217"/>
    </row>
    <row r="17" spans="1:13" ht="12.2" customHeight="1" x14ac:dyDescent="0.2">
      <c r="A17" s="327"/>
      <c r="B17" s="255" t="s">
        <v>8</v>
      </c>
      <c r="C17" s="232" t="s">
        <v>1379</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807</v>
      </c>
      <c r="B20" s="327" t="s">
        <v>1631</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2005</v>
      </c>
      <c r="M21" s="217"/>
    </row>
    <row r="22" spans="1:13" ht="13.35" customHeight="1" x14ac:dyDescent="0.2">
      <c r="A22" s="327"/>
      <c r="B22" s="217"/>
      <c r="C22" s="217"/>
      <c r="D22" s="1546">
        <f>'Short-Term Long-Term Debt 24'!F4</f>
        <v>0</v>
      </c>
      <c r="E22" s="1547" t="s">
        <v>998</v>
      </c>
      <c r="F22" s="1546">
        <f>'Short-Term Long-Term Debt 24'!F15</f>
        <v>0</v>
      </c>
      <c r="G22" s="1547" t="s">
        <v>998</v>
      </c>
      <c r="H22" s="1546">
        <f>'Short-Term Long-Term Debt 24'!F21</f>
        <v>0</v>
      </c>
      <c r="I22" s="1547" t="s">
        <v>998</v>
      </c>
      <c r="J22" s="1546">
        <f>'Short-Term Long-Term Debt 24'!F23</f>
        <v>0</v>
      </c>
      <c r="K22" s="1547" t="s">
        <v>998</v>
      </c>
      <c r="L22" s="1546">
        <f>'Short-Term Long-Term Debt 24'!F25</f>
        <v>0</v>
      </c>
      <c r="M22" s="333" t="s">
        <v>998</v>
      </c>
    </row>
    <row r="23" spans="1:13" ht="15" customHeight="1" x14ac:dyDescent="0.2">
      <c r="A23" s="327"/>
      <c r="B23" s="217"/>
      <c r="C23" s="217"/>
      <c r="D23" s="337" t="s">
        <v>1054</v>
      </c>
      <c r="E23" s="338"/>
      <c r="F23" s="337" t="s">
        <v>155</v>
      </c>
      <c r="G23" s="217"/>
      <c r="H23" s="217"/>
      <c r="I23" s="217"/>
      <c r="J23" s="217"/>
      <c r="K23" s="217"/>
      <c r="L23" s="217"/>
      <c r="M23" s="217"/>
    </row>
    <row r="24" spans="1:13" ht="13.35" customHeight="1" x14ac:dyDescent="0.2">
      <c r="A24" s="327"/>
      <c r="B24" s="217"/>
      <c r="C24" s="333"/>
      <c r="D24" s="1546">
        <f>'Short-Term Long-Term Debt 24'!F27</f>
        <v>0</v>
      </c>
      <c r="E24" s="1547" t="s">
        <v>999</v>
      </c>
      <c r="F24" s="1549">
        <f>SUM(D22,F22,H22,J22,L22, D24)</f>
        <v>0</v>
      </c>
      <c r="G24" s="217"/>
      <c r="H24" s="217"/>
      <c r="I24" s="217"/>
      <c r="J24" s="217"/>
      <c r="K24" s="217"/>
      <c r="L24" s="217"/>
      <c r="M24" s="217"/>
    </row>
    <row r="25" spans="1:13" ht="11.25" customHeight="1" x14ac:dyDescent="0.2">
      <c r="A25" s="327"/>
      <c r="B25" s="176" t="s">
        <v>9</v>
      </c>
      <c r="C25" s="232" t="s">
        <v>1965</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c r="C31" s="344" t="s">
        <v>582</v>
      </c>
      <c r="D31" s="232" t="s">
        <v>1063</v>
      </c>
      <c r="E31" s="217"/>
      <c r="F31" s="217"/>
      <c r="G31" s="340"/>
      <c r="H31" s="1425">
        <f>IF(B31="X",(J7*0.069),IF(B32="X",(J7*0.138),"Enter x in a.or b."))</f>
        <v>13035984.666000001</v>
      </c>
      <c r="I31" s="345"/>
      <c r="J31" s="217"/>
      <c r="K31" s="217"/>
      <c r="L31" s="217"/>
      <c r="M31" s="217"/>
    </row>
    <row r="32" spans="1:13" ht="13.35" customHeight="1" x14ac:dyDescent="0.2">
      <c r="B32" s="346" t="s">
        <v>2068</v>
      </c>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1125</v>
      </c>
      <c r="E37" s="217"/>
      <c r="F37" s="217"/>
      <c r="G37" s="354">
        <v>511</v>
      </c>
      <c r="H37" s="1549">
        <f>'Assets-Liab 5-6'!N36</f>
        <v>8729423</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1144</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858</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191"/>
      <c r="C54" s="2192"/>
      <c r="D54" s="2192"/>
      <c r="E54" s="2192"/>
      <c r="F54" s="2192"/>
      <c r="G54" s="2192"/>
      <c r="H54" s="2192"/>
      <c r="I54" s="2192"/>
      <c r="J54" s="2192"/>
      <c r="K54" s="2192"/>
      <c r="L54" s="2193"/>
      <c r="M54" s="357"/>
    </row>
    <row r="55" spans="1:13" ht="12.75" customHeight="1" x14ac:dyDescent="0.2">
      <c r="B55" s="2194"/>
      <c r="C55" s="2195"/>
      <c r="D55" s="2195"/>
      <c r="E55" s="2195"/>
      <c r="F55" s="2195"/>
      <c r="G55" s="2195"/>
      <c r="H55" s="2195"/>
      <c r="I55" s="2195"/>
      <c r="J55" s="2195"/>
      <c r="K55" s="2195"/>
      <c r="L55" s="2196"/>
      <c r="M55" s="357"/>
    </row>
    <row r="56" spans="1:13" ht="12.75" customHeight="1" x14ac:dyDescent="0.2">
      <c r="B56" s="2194"/>
      <c r="C56" s="2195"/>
      <c r="D56" s="2195"/>
      <c r="E56" s="2195"/>
      <c r="F56" s="2195"/>
      <c r="G56" s="2195"/>
      <c r="H56" s="2195"/>
      <c r="I56" s="2195"/>
      <c r="J56" s="2195"/>
      <c r="K56" s="2195"/>
      <c r="L56" s="2196"/>
      <c r="M56" s="217"/>
    </row>
    <row r="57" spans="1:13" ht="12.75" customHeight="1" x14ac:dyDescent="0.2">
      <c r="B57" s="2194"/>
      <c r="C57" s="2195"/>
      <c r="D57" s="2195"/>
      <c r="E57" s="2195"/>
      <c r="F57" s="2195"/>
      <c r="G57" s="2195"/>
      <c r="H57" s="2195"/>
      <c r="I57" s="2195"/>
      <c r="J57" s="2195"/>
      <c r="K57" s="2195"/>
      <c r="L57" s="2196"/>
      <c r="M57" s="217"/>
    </row>
    <row r="58" spans="1:13" x14ac:dyDescent="0.2">
      <c r="B58" s="2197"/>
      <c r="C58" s="2198"/>
      <c r="D58" s="2198"/>
      <c r="E58" s="2198"/>
      <c r="F58" s="2198"/>
      <c r="G58" s="2198"/>
      <c r="H58" s="2198"/>
      <c r="I58" s="2198"/>
      <c r="J58" s="2198"/>
      <c r="K58" s="2198"/>
      <c r="L58" s="2199"/>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202"/>
      <c r="D61" s="2203"/>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B30" sqref="B30"/>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205"/>
      <c r="B1" s="2206"/>
      <c r="C1" s="2206"/>
      <c r="D1" s="361"/>
      <c r="E1" s="361"/>
      <c r="F1" s="361"/>
      <c r="G1" s="361"/>
      <c r="H1" s="361"/>
      <c r="I1" s="361"/>
      <c r="J1" s="361"/>
      <c r="K1" s="361"/>
      <c r="L1" s="361"/>
      <c r="M1" s="361"/>
      <c r="N1" s="361"/>
      <c r="O1" s="2205"/>
      <c r="P1" s="2206"/>
      <c r="Q1" s="2206"/>
    </row>
    <row r="2" spans="1:18" ht="15" x14ac:dyDescent="0.2">
      <c r="A2" s="2209" t="s">
        <v>552</v>
      </c>
      <c r="B2" s="2209"/>
      <c r="C2" s="2209"/>
      <c r="D2" s="2209"/>
      <c r="E2" s="2209"/>
      <c r="F2" s="2209"/>
      <c r="G2" s="2209"/>
      <c r="H2" s="2209"/>
      <c r="I2" s="2209"/>
      <c r="J2" s="2209"/>
      <c r="K2" s="2209"/>
      <c r="L2" s="2209"/>
      <c r="M2" s="2209"/>
      <c r="N2" s="2209"/>
      <c r="O2" s="2209"/>
      <c r="P2" s="2209"/>
      <c r="Q2" s="2209"/>
      <c r="R2" s="2209"/>
    </row>
    <row r="3" spans="1:18" ht="12.75" x14ac:dyDescent="0.2">
      <c r="A3" s="2210" t="s">
        <v>1396</v>
      </c>
      <c r="B3" s="2210"/>
      <c r="C3" s="2210"/>
      <c r="D3" s="2210"/>
      <c r="E3" s="2210"/>
      <c r="F3" s="2210"/>
      <c r="G3" s="2210"/>
      <c r="H3" s="2210"/>
      <c r="I3" s="2210"/>
      <c r="J3" s="2210"/>
      <c r="K3" s="2210"/>
      <c r="L3" s="2210"/>
      <c r="M3" s="2210"/>
      <c r="N3" s="2210"/>
      <c r="O3" s="2210"/>
      <c r="P3" s="2210"/>
      <c r="Q3" s="2210"/>
      <c r="R3" s="2210"/>
    </row>
    <row r="4" spans="1:18" x14ac:dyDescent="0.2">
      <c r="A4" s="2211" t="s">
        <v>1537</v>
      </c>
      <c r="B4" s="2211"/>
      <c r="C4" s="2211"/>
      <c r="D4" s="2211"/>
      <c r="E4" s="2211"/>
      <c r="F4" s="2211"/>
      <c r="G4" s="2211"/>
      <c r="H4" s="2211"/>
      <c r="I4" s="2211"/>
      <c r="J4" s="2211"/>
      <c r="K4" s="2211"/>
      <c r="L4" s="2211"/>
      <c r="M4" s="2211"/>
      <c r="N4" s="2211"/>
      <c r="O4" s="2211"/>
      <c r="P4" s="2211"/>
      <c r="Q4" s="2211"/>
      <c r="R4" s="2211"/>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1116</v>
      </c>
      <c r="D7" s="367" t="str">
        <f>COVER!A17</f>
        <v xml:space="preserve">   Sangamon Valley CUSD 9 </v>
      </c>
      <c r="E7" s="368"/>
      <c r="G7" s="247"/>
      <c r="H7" s="364"/>
      <c r="I7" s="364"/>
      <c r="J7" s="364"/>
      <c r="K7" s="364"/>
      <c r="L7" s="307"/>
      <c r="M7" s="307"/>
      <c r="N7" s="307"/>
      <c r="O7" s="307"/>
      <c r="P7" s="307"/>
    </row>
    <row r="8" spans="1:18" ht="12.75" x14ac:dyDescent="0.2">
      <c r="A8" s="307"/>
      <c r="B8" s="307"/>
      <c r="C8" s="366" t="s">
        <v>1115</v>
      </c>
      <c r="D8" s="369">
        <f>COVER!A13</f>
        <v>39055009026</v>
      </c>
      <c r="E8" s="370"/>
      <c r="G8" s="307"/>
      <c r="H8" s="307"/>
      <c r="I8" s="307"/>
      <c r="J8" s="307"/>
      <c r="K8" s="307"/>
      <c r="L8" s="307"/>
      <c r="M8" s="307"/>
      <c r="N8" s="307"/>
      <c r="O8" s="307"/>
      <c r="P8" s="307"/>
    </row>
    <row r="9" spans="1:18" ht="12.75" x14ac:dyDescent="0.2">
      <c r="A9" s="307"/>
      <c r="B9" s="307"/>
      <c r="C9" s="366" t="s">
        <v>708</v>
      </c>
      <c r="D9" s="371" t="str">
        <f>COVER!A15</f>
        <v>MACON</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976</v>
      </c>
      <c r="C11" s="375" t="s">
        <v>1131</v>
      </c>
      <c r="D11" s="211"/>
      <c r="E11" s="211"/>
      <c r="F11" s="211"/>
      <c r="G11" s="211"/>
      <c r="H11" s="314" t="s">
        <v>155</v>
      </c>
      <c r="I11" s="314"/>
      <c r="J11" s="314"/>
      <c r="K11" s="376" t="s">
        <v>1132</v>
      </c>
      <c r="L11" s="314"/>
      <c r="M11" s="314" t="s">
        <v>1133</v>
      </c>
      <c r="N11" s="314"/>
      <c r="O11" s="1561" t="str">
        <f>IF(K12&gt;0.24999,"4",IF(K12&gt;0.09999,"3",IF(K12&gt;=0,"2",1)))</f>
        <v>4</v>
      </c>
      <c r="P11" s="211"/>
      <c r="Q11" s="211"/>
    </row>
    <row r="12" spans="1:18" s="382" customFormat="1" ht="11.25" x14ac:dyDescent="0.2">
      <c r="A12" s="213"/>
      <c r="B12" s="377"/>
      <c r="C12" s="213" t="s">
        <v>1349</v>
      </c>
      <c r="D12" s="213"/>
      <c r="E12" s="213"/>
      <c r="F12" s="213" t="s">
        <v>1082</v>
      </c>
      <c r="G12" s="378"/>
      <c r="H12" s="1551">
        <f>SUM('Acct Summary 7-8'!C81+'Acct Summary 7-8'!D81+'Acct Summary 7-8'!F81+'Acct Summary 7-8'!I81+IF('Acct Summary 7-8'!G81&lt;0,'Acct Summary 7-8'!G81,"0")+IF('Acct Summary 7-8'!J81&lt;0,'Acct Summary 7-8'!J81,"0"))</f>
        <v>4834126</v>
      </c>
      <c r="I12" s="380"/>
      <c r="J12" s="380"/>
      <c r="K12" s="1559">
        <f>TRUNC((H12/H13*100000),5)/100000</f>
        <v>0.67799176049999998</v>
      </c>
      <c r="L12" s="381"/>
      <c r="M12" s="337" t="s">
        <v>1134</v>
      </c>
      <c r="N12" s="337"/>
      <c r="O12" s="1562">
        <v>0.35</v>
      </c>
      <c r="P12" s="213"/>
      <c r="Q12" s="213"/>
    </row>
    <row r="13" spans="1:18" s="382" customFormat="1" ht="12.75" x14ac:dyDescent="0.2">
      <c r="A13" s="213"/>
      <c r="B13" s="377"/>
      <c r="C13" s="2207" t="s">
        <v>1313</v>
      </c>
      <c r="D13" s="2208"/>
      <c r="E13" s="213"/>
      <c r="F13" s="383" t="s">
        <v>788</v>
      </c>
      <c r="G13" s="378"/>
      <c r="H13" s="1551">
        <f>SUM('Acct Summary 7-8'!C8+'Acct Summary 7-8'!D8+'Acct Summary 7-8'!F8+'Acct Summary 7-8'!I8)+H14</f>
        <v>7130066</v>
      </c>
      <c r="I13" s="380"/>
      <c r="J13" s="380"/>
      <c r="K13" s="1558"/>
      <c r="L13" s="213"/>
      <c r="M13" s="337" t="s">
        <v>1135</v>
      </c>
      <c r="N13" s="337"/>
      <c r="O13" s="1563">
        <f>(O11*O12)</f>
        <v>1.4</v>
      </c>
      <c r="P13" s="213"/>
      <c r="Q13" s="213"/>
      <c r="R13" s="385"/>
    </row>
    <row r="14" spans="1:18" s="382" customFormat="1" ht="12.75" x14ac:dyDescent="0.2">
      <c r="A14" s="213"/>
      <c r="B14" s="377"/>
      <c r="C14" s="235" t="s">
        <v>1380</v>
      </c>
      <c r="D14" s="386"/>
      <c r="E14" s="213"/>
      <c r="F14" s="383" t="s">
        <v>790</v>
      </c>
      <c r="G14" s="378"/>
      <c r="H14" s="1551">
        <f>-SUM('Acct Summary 7-8'!C54:D56,'Acct Summary 7-8'!C58:D60,'Acct Summary 7-8'!C62:D64,'Acct Summary 7-8'!C66:D68,'Acct Summary 7-8'!C70:D72,'Acct Summary 7-8'!C74:D74)</f>
        <v>0</v>
      </c>
      <c r="I14" s="380"/>
      <c r="J14" s="380"/>
      <c r="K14" s="1558"/>
      <c r="L14" s="213"/>
      <c r="M14" s="337"/>
      <c r="N14" s="337"/>
      <c r="O14" s="1563"/>
      <c r="P14" s="213"/>
      <c r="Q14" s="213"/>
      <c r="R14" s="385"/>
    </row>
    <row r="15" spans="1:18" ht="11.45" customHeight="1" x14ac:dyDescent="0.2">
      <c r="A15" s="211"/>
      <c r="B15" s="373"/>
      <c r="C15" s="213" t="s">
        <v>1394</v>
      </c>
      <c r="D15" s="211"/>
      <c r="E15" s="211"/>
      <c r="F15" s="213"/>
      <c r="G15" s="387"/>
      <c r="H15" s="1552"/>
      <c r="I15" s="211"/>
      <c r="J15" s="211"/>
      <c r="K15" s="1552"/>
      <c r="L15" s="211"/>
      <c r="M15" s="388"/>
      <c r="N15" s="388"/>
      <c r="O15" s="1564"/>
      <c r="P15" s="211"/>
      <c r="Q15" s="211"/>
      <c r="R15" s="361"/>
    </row>
    <row r="16" spans="1:18" ht="12.75" x14ac:dyDescent="0.2">
      <c r="A16" s="211"/>
      <c r="B16" s="374" t="s">
        <v>977</v>
      </c>
      <c r="C16" s="375" t="s">
        <v>1136</v>
      </c>
      <c r="D16" s="211"/>
      <c r="E16" s="211"/>
      <c r="F16" s="211"/>
      <c r="G16" s="211"/>
      <c r="H16" s="1553" t="s">
        <v>155</v>
      </c>
      <c r="I16" s="314"/>
      <c r="J16" s="314"/>
      <c r="K16" s="1560" t="s">
        <v>1132</v>
      </c>
      <c r="L16" s="314"/>
      <c r="M16" s="314" t="s">
        <v>1133</v>
      </c>
      <c r="N16" s="314"/>
      <c r="O16" s="1561" t="str">
        <f>IF(K17&gt;1.2,"1",IF(K17&gt;1.1,"2",IF(K17&gt;1,"3",4)))</f>
        <v>3</v>
      </c>
      <c r="P16" s="211"/>
      <c r="R16" s="361"/>
    </row>
    <row r="17" spans="1:18" s="382" customFormat="1" ht="11.25" x14ac:dyDescent="0.2">
      <c r="A17" s="213"/>
      <c r="B17" s="377"/>
      <c r="C17" s="213" t="s">
        <v>792</v>
      </c>
      <c r="D17" s="213"/>
      <c r="E17" s="213"/>
      <c r="F17" s="213" t="s">
        <v>441</v>
      </c>
      <c r="G17" s="378"/>
      <c r="H17" s="1551">
        <f>SUM('Acct Summary 7-8'!C17+'Acct Summary 7-8'!D17+'Acct Summary 7-8'!F17)</f>
        <v>7501424</v>
      </c>
      <c r="I17" s="380"/>
      <c r="J17" s="389"/>
      <c r="K17" s="1559">
        <f>TRUNC((H17/H18*100000),5)/100000</f>
        <v>1.0520833887999999</v>
      </c>
      <c r="L17" s="381"/>
      <c r="M17" s="390" t="s">
        <v>1161</v>
      </c>
      <c r="O17" s="1565" t="str">
        <f>IF(AND(O16="2", J20 &gt; 2),"1",IF(AND(O16 = "1", J20 &gt; 2),"2",IF(AND(O16="1", J20 &gt;1),"1","0")))</f>
        <v>0</v>
      </c>
      <c r="P17" s="213"/>
    </row>
    <row r="18" spans="1:18" s="382" customFormat="1" ht="11.25" x14ac:dyDescent="0.2">
      <c r="A18" s="213"/>
      <c r="B18" s="377"/>
      <c r="C18" s="2207" t="s">
        <v>1306</v>
      </c>
      <c r="D18" s="2208"/>
      <c r="E18" s="213"/>
      <c r="F18" s="391" t="s">
        <v>789</v>
      </c>
      <c r="G18" s="378"/>
      <c r="H18" s="1551">
        <f>SUM('Acct Summary 7-8'!C8+'Acct Summary 7-8'!D8+'Acct Summary 7-8'!F8+'Acct Summary 7-8'!I8)+H19</f>
        <v>7130066</v>
      </c>
      <c r="I18" s="380"/>
      <c r="J18" s="380"/>
      <c r="K18" s="1558"/>
      <c r="L18" s="213"/>
      <c r="M18" s="337" t="s">
        <v>1134</v>
      </c>
      <c r="N18" s="337"/>
      <c r="O18" s="1558">
        <v>0.35</v>
      </c>
      <c r="P18" s="213"/>
    </row>
    <row r="19" spans="1:18" s="382" customFormat="1" ht="11.25" x14ac:dyDescent="0.2">
      <c r="A19" s="213"/>
      <c r="B19" s="377"/>
      <c r="C19" s="235" t="s">
        <v>1380</v>
      </c>
      <c r="D19" s="386"/>
      <c r="E19" s="213"/>
      <c r="F19" s="391" t="s">
        <v>790</v>
      </c>
      <c r="G19" s="378"/>
      <c r="H19" s="1551">
        <f>-SUM('Acct Summary 7-8'!C54:D56,'Acct Summary 7-8'!C58:D60,'Acct Summary 7-8'!C62:D64,'Acct Summary 7-8'!C66:D68,'Acct Summary 7-8'!C70:D72,'Acct Summary 7-8'!C74:D74)</f>
        <v>0</v>
      </c>
      <c r="I19" s="380"/>
      <c r="J19" s="380"/>
      <c r="K19" s="1558"/>
      <c r="L19" s="213"/>
      <c r="M19" s="337"/>
      <c r="N19" s="337"/>
      <c r="O19" s="1558"/>
      <c r="P19" s="213"/>
    </row>
    <row r="20" spans="1:18" s="382" customFormat="1" ht="12.75" x14ac:dyDescent="0.2">
      <c r="A20" s="213"/>
      <c r="B20" s="377"/>
      <c r="C20" s="213" t="s">
        <v>1394</v>
      </c>
      <c r="D20" s="213"/>
      <c r="E20" s="213"/>
      <c r="F20" s="213"/>
      <c r="G20" s="378"/>
      <c r="H20" s="1554"/>
      <c r="I20" s="380"/>
      <c r="J20" s="393">
        <f>IF(K17&lt;=1,"0",TRUNC(((K12-0.1)/(K17-1)*100),5)/100)</f>
        <v>11.0974299</v>
      </c>
      <c r="K20" s="1559" t="str">
        <f>IF(K17&lt;=1,"0",IF(AND(O16="2", J20 &gt; 2),TRUNC(((K12-0.1)/(K17-1)*100),5)/100,IF(AND(O16 = "1", J20 &gt; 2),TRUNC(((K12-0.1)/(K17-1)*100),5)/100,IF(AND(O16="1", J20 &gt;1),TRUNC(((K12-0.1)/(K17-1)*100),5)/100,""))))</f>
        <v/>
      </c>
      <c r="L20" s="213"/>
      <c r="M20" s="337" t="s">
        <v>1135</v>
      </c>
      <c r="N20" s="337"/>
      <c r="O20" s="1563">
        <f>(O16+O17)*O18</f>
        <v>1.0499999999999998</v>
      </c>
      <c r="P20" s="213"/>
      <c r="R20" s="385"/>
    </row>
    <row r="21" spans="1:18" ht="11.45" customHeight="1" x14ac:dyDescent="0.2">
      <c r="A21" s="211"/>
      <c r="B21" s="373"/>
      <c r="C21" s="213" t="s">
        <v>472</v>
      </c>
      <c r="D21" s="211"/>
      <c r="E21" s="211"/>
      <c r="F21" s="211"/>
      <c r="G21" s="387"/>
      <c r="H21" s="1552"/>
      <c r="I21" s="211"/>
      <c r="J21" s="211"/>
      <c r="K21" s="1552"/>
      <c r="L21" s="211"/>
      <c r="M21" s="388"/>
      <c r="N21" s="388"/>
      <c r="O21" s="1564"/>
      <c r="P21" s="211"/>
      <c r="R21" s="361"/>
    </row>
    <row r="22" spans="1:18" ht="11.45" customHeight="1" x14ac:dyDescent="0.2">
      <c r="A22" s="211"/>
      <c r="B22" s="373"/>
      <c r="C22" s="213"/>
      <c r="D22" s="211"/>
      <c r="E22" s="211"/>
      <c r="F22" s="211"/>
      <c r="G22" s="387"/>
      <c r="H22" s="1552"/>
      <c r="I22" s="211"/>
      <c r="J22" s="211"/>
      <c r="K22" s="1552"/>
      <c r="L22" s="211"/>
      <c r="M22" s="388"/>
      <c r="N22" s="388"/>
      <c r="O22" s="1564"/>
      <c r="P22" s="211"/>
      <c r="R22" s="361"/>
    </row>
    <row r="23" spans="1:18" ht="12.75" x14ac:dyDescent="0.2">
      <c r="A23" s="211"/>
      <c r="B23" s="374" t="s">
        <v>602</v>
      </c>
      <c r="C23" s="375" t="s">
        <v>1137</v>
      </c>
      <c r="D23" s="211"/>
      <c r="E23" s="211"/>
      <c r="F23" s="211"/>
      <c r="G23" s="211"/>
      <c r="H23" s="1553" t="s">
        <v>155</v>
      </c>
      <c r="I23" s="314"/>
      <c r="J23" s="314"/>
      <c r="K23" s="1560" t="s">
        <v>1138</v>
      </c>
      <c r="L23" s="314"/>
      <c r="M23" s="314" t="s">
        <v>1133</v>
      </c>
      <c r="N23" s="314"/>
      <c r="O23" s="1561" t="str">
        <f>IF(K24&gt;=180,"4",IF(K24&gt;=90,"3",IF(K24&gt;=30,"2",1)))</f>
        <v>4</v>
      </c>
      <c r="P23" s="211"/>
      <c r="R23" s="361"/>
    </row>
    <row r="24" spans="1:18" s="382" customFormat="1" ht="11.25" x14ac:dyDescent="0.2">
      <c r="A24" s="213"/>
      <c r="B24" s="377"/>
      <c r="C24" s="2204" t="s">
        <v>1395</v>
      </c>
      <c r="D24" s="2204"/>
      <c r="E24" s="213"/>
      <c r="F24" s="213" t="s">
        <v>442</v>
      </c>
      <c r="G24" s="378"/>
      <c r="H24" s="1551">
        <f>SUM('Assets-Liab 5-6'!C4+'Assets-Liab 5-6'!D4+'Assets-Liab 5-6'!F4+'Assets-Liab 5-6'!I4+'Assets-Liab 5-6'!C5+'Assets-Liab 5-6'!D5+'Assets-Liab 5-6'!F5+'Assets-Liab 5-6'!I5)</f>
        <v>4834389</v>
      </c>
      <c r="I24" s="394"/>
      <c r="J24" s="394"/>
      <c r="K24" s="1555">
        <f>TRUNC(((H24/H25*100000)/100000),2)</f>
        <v>232</v>
      </c>
      <c r="L24" s="395"/>
      <c r="M24" s="337" t="s">
        <v>1134</v>
      </c>
      <c r="N24" s="337"/>
      <c r="O24" s="1563">
        <v>0.1</v>
      </c>
      <c r="P24" s="213"/>
    </row>
    <row r="25" spans="1:18" s="382" customFormat="1" ht="12.75" x14ac:dyDescent="0.2">
      <c r="A25" s="213"/>
      <c r="B25" s="377"/>
      <c r="C25" s="213" t="s">
        <v>793</v>
      </c>
      <c r="D25" s="213"/>
      <c r="E25" s="213"/>
      <c r="F25" s="213" t="s">
        <v>443</v>
      </c>
      <c r="G25" s="378"/>
      <c r="H25" s="1555">
        <f>ROUND((H17/360),5)</f>
        <v>20837.28889</v>
      </c>
      <c r="I25" s="396"/>
      <c r="J25" s="396"/>
      <c r="K25" s="1558"/>
      <c r="L25" s="213"/>
      <c r="M25" s="337" t="s">
        <v>1135</v>
      </c>
      <c r="N25" s="337"/>
      <c r="O25" s="1563">
        <f>O23*O24</f>
        <v>0.4</v>
      </c>
      <c r="P25" s="213"/>
      <c r="R25" s="385"/>
    </row>
    <row r="26" spans="1:18" ht="12.2" customHeight="1" x14ac:dyDescent="0.2">
      <c r="A26" s="211"/>
      <c r="B26" s="373"/>
      <c r="C26" s="211"/>
      <c r="D26" s="211"/>
      <c r="E26" s="211"/>
      <c r="F26" s="211"/>
      <c r="G26" s="211"/>
      <c r="H26" s="1552"/>
      <c r="I26" s="211"/>
      <c r="J26" s="211"/>
      <c r="K26" s="1552"/>
      <c r="L26" s="211"/>
      <c r="M26" s="388"/>
      <c r="N26" s="388"/>
      <c r="O26" s="1564"/>
      <c r="P26" s="211"/>
    </row>
    <row r="27" spans="1:18" ht="12.75" x14ac:dyDescent="0.2">
      <c r="A27" s="211"/>
      <c r="B27" s="374" t="s">
        <v>487</v>
      </c>
      <c r="C27" s="375"/>
      <c r="D27" s="211"/>
      <c r="E27" s="211"/>
      <c r="F27" s="211"/>
      <c r="G27" s="211"/>
      <c r="H27" s="1553" t="s">
        <v>155</v>
      </c>
      <c r="I27" s="314"/>
      <c r="J27" s="314"/>
      <c r="K27" s="1560" t="s">
        <v>488</v>
      </c>
      <c r="L27" s="314"/>
      <c r="M27" s="314" t="s">
        <v>1133</v>
      </c>
      <c r="N27" s="314"/>
      <c r="O27" s="1566" t="str">
        <f>IF(K28&gt;=75,"4",IF(K28&gt;=50,"3",IF(K28&gt;=25,"2",1)))</f>
        <v>4</v>
      </c>
      <c r="P27" s="211"/>
    </row>
    <row r="28" spans="1:18" s="382" customFormat="1" ht="11.25" x14ac:dyDescent="0.2">
      <c r="A28" s="213"/>
      <c r="B28" s="377"/>
      <c r="C28" s="213" t="s">
        <v>1893</v>
      </c>
      <c r="D28" s="213"/>
      <c r="E28" s="213"/>
      <c r="F28" s="213" t="s">
        <v>441</v>
      </c>
      <c r="G28" s="378"/>
      <c r="H28" s="1556">
        <f>SUM('Short-Term Long-Term Debt 24'!F6,'Short-Term Long-Term Debt 24'!F7,'Short-Term Long-Term Debt 24'!F11)</f>
        <v>0</v>
      </c>
      <c r="I28" s="397"/>
      <c r="J28" s="397"/>
      <c r="K28" s="1555">
        <f>TRUNC(100-((((H28/H29*100))*100)/100),2)</f>
        <v>100</v>
      </c>
      <c r="L28" s="398"/>
      <c r="M28" s="337" t="s">
        <v>1134</v>
      </c>
      <c r="N28" s="337"/>
      <c r="O28" s="1567">
        <v>0.1</v>
      </c>
      <c r="P28" s="213"/>
    </row>
    <row r="29" spans="1:18" s="382" customFormat="1" ht="11.25" x14ac:dyDescent="0.2">
      <c r="A29" s="213"/>
      <c r="B29" s="377"/>
      <c r="C29" s="213" t="s">
        <v>791</v>
      </c>
      <c r="D29" s="213"/>
      <c r="E29" s="213"/>
      <c r="F29" s="213" t="s">
        <v>795</v>
      </c>
      <c r="G29" s="378"/>
      <c r="H29" s="1557">
        <f>ROUND((0.85*'FP Info 3'!J7*'FP Info 3'!J10),5)</f>
        <v>3492793.7175799999</v>
      </c>
      <c r="I29" s="397"/>
      <c r="J29" s="397"/>
      <c r="K29" s="1558"/>
      <c r="L29" s="213"/>
      <c r="M29" s="337" t="s">
        <v>1135</v>
      </c>
      <c r="N29" s="337"/>
      <c r="O29" s="1563">
        <f>O27*O28</f>
        <v>0.4</v>
      </c>
      <c r="P29" s="213"/>
    </row>
    <row r="30" spans="1:18" s="382" customFormat="1" ht="11.25" x14ac:dyDescent="0.2">
      <c r="A30" s="213"/>
      <c r="B30" s="377"/>
      <c r="C30" s="213"/>
      <c r="D30" s="213"/>
      <c r="E30" s="213"/>
      <c r="F30" s="399"/>
      <c r="G30" s="378"/>
      <c r="H30" s="1558"/>
      <c r="I30" s="384"/>
      <c r="J30" s="384"/>
      <c r="K30" s="1558"/>
      <c r="L30" s="213"/>
      <c r="M30" s="400"/>
      <c r="N30" s="400"/>
      <c r="O30" s="1558"/>
      <c r="P30" s="213"/>
    </row>
    <row r="31" spans="1:18" ht="12.75" x14ac:dyDescent="0.2">
      <c r="A31" s="211"/>
      <c r="B31" s="374" t="s">
        <v>558</v>
      </c>
      <c r="C31" s="375"/>
      <c r="D31" s="211"/>
      <c r="E31" s="211"/>
      <c r="F31" s="211"/>
      <c r="G31" s="387"/>
      <c r="H31" s="1553" t="s">
        <v>155</v>
      </c>
      <c r="I31" s="314"/>
      <c r="J31" s="314"/>
      <c r="K31" s="1560" t="s">
        <v>488</v>
      </c>
      <c r="L31" s="314"/>
      <c r="M31" s="314" t="s">
        <v>1133</v>
      </c>
      <c r="N31" s="314"/>
      <c r="O31" s="1561" t="str">
        <f>IF(K32&gt;=75,"4",IF(K32&gt;=50,"3",IF(K32&gt;=25,"2",1)))</f>
        <v>2</v>
      </c>
      <c r="P31" s="211"/>
    </row>
    <row r="32" spans="1:18" s="382" customFormat="1" ht="11.25" x14ac:dyDescent="0.2">
      <c r="A32" s="213"/>
      <c r="B32" s="377"/>
      <c r="C32" s="213" t="s">
        <v>842</v>
      </c>
      <c r="D32" s="213"/>
      <c r="E32" s="213"/>
      <c r="F32" s="213"/>
      <c r="G32" s="378"/>
      <c r="H32" s="1551">
        <f>'FP Info 3'!H37</f>
        <v>8729423</v>
      </c>
      <c r="I32" s="392"/>
      <c r="J32" s="392"/>
      <c r="K32" s="1555">
        <f>TRUNC(100-((((H32/H33*100))*100)/100),2)</f>
        <v>33.03</v>
      </c>
      <c r="L32" s="381"/>
      <c r="M32" s="337" t="s">
        <v>1134</v>
      </c>
      <c r="N32" s="337"/>
      <c r="O32" s="1568">
        <v>0.1</v>
      </c>
    </row>
    <row r="33" spans="1:17" s="382" customFormat="1" ht="11.25" x14ac:dyDescent="0.2">
      <c r="A33" s="213"/>
      <c r="B33" s="377"/>
      <c r="C33" s="213" t="s">
        <v>794</v>
      </c>
      <c r="D33" s="213"/>
      <c r="E33" s="213"/>
      <c r="F33" s="213"/>
      <c r="G33" s="378"/>
      <c r="H33" s="379">
        <f>IF('FP Info 3'!H31="Enter X in a or b"," ",'FP Info 3'!H31)</f>
        <v>13035984.666000001</v>
      </c>
      <c r="I33" s="392"/>
      <c r="J33" s="392"/>
      <c r="K33" s="379"/>
      <c r="L33" s="213"/>
      <c r="M33" s="401" t="s">
        <v>1135</v>
      </c>
      <c r="N33" s="401"/>
      <c r="O33" s="1568">
        <f>(O31*O32)</f>
        <v>0.2</v>
      </c>
    </row>
    <row r="34" spans="1:17" ht="12.2" customHeight="1" x14ac:dyDescent="0.2">
      <c r="A34" s="211"/>
      <c r="B34" s="373"/>
      <c r="C34" s="211"/>
      <c r="D34" s="211"/>
      <c r="E34" s="211"/>
      <c r="F34" s="211"/>
      <c r="G34" s="211"/>
      <c r="H34" s="372"/>
      <c r="I34" s="211"/>
      <c r="J34" s="211"/>
      <c r="K34" s="372"/>
      <c r="L34" s="211"/>
      <c r="M34" s="388"/>
      <c r="N34" s="388"/>
      <c r="O34" s="1552"/>
    </row>
    <row r="35" spans="1:17" ht="14.25" customHeight="1" x14ac:dyDescent="0.25">
      <c r="A35" s="211"/>
      <c r="B35" s="373"/>
      <c r="C35" s="211"/>
      <c r="D35" s="211"/>
      <c r="E35" s="211"/>
      <c r="F35" s="211"/>
      <c r="G35" s="211"/>
      <c r="H35" s="402"/>
      <c r="I35" s="387"/>
      <c r="J35" s="387"/>
      <c r="K35" s="211"/>
      <c r="L35" s="403"/>
      <c r="M35" s="404" t="s">
        <v>292</v>
      </c>
      <c r="N35" s="387"/>
      <c r="O35" s="1569">
        <f>(O13+O20+O25+O29+O33)</f>
        <v>3.4499999999999997</v>
      </c>
      <c r="P35" s="405" t="s">
        <v>194</v>
      </c>
    </row>
    <row r="36" spans="1:17" x14ac:dyDescent="0.2">
      <c r="A36" s="211"/>
      <c r="B36" s="373"/>
      <c r="C36" s="211"/>
      <c r="D36" s="211"/>
      <c r="E36" s="211"/>
      <c r="F36" s="211"/>
      <c r="G36" s="211"/>
      <c r="H36" s="402"/>
      <c r="I36" s="387"/>
      <c r="J36" s="387"/>
      <c r="K36" s="402"/>
      <c r="L36" s="387"/>
      <c r="M36" s="406"/>
      <c r="N36" s="406"/>
      <c r="O36" s="1570"/>
    </row>
    <row r="37" spans="1:17" ht="12.75" x14ac:dyDescent="0.2">
      <c r="A37" s="211"/>
      <c r="B37" s="373"/>
      <c r="C37" s="211"/>
      <c r="D37" s="211"/>
      <c r="E37" s="211"/>
      <c r="F37" s="387"/>
      <c r="G37" s="387"/>
      <c r="H37" s="387"/>
      <c r="I37" s="387"/>
      <c r="J37" s="387"/>
      <c r="K37" s="402"/>
      <c r="L37" s="387"/>
      <c r="M37" s="1842" t="str">
        <f>"Estimated "&amp;'AFR20'!E2+1&amp;" Financial Profile Designation:"</f>
        <v>Estimated 2021 Financial Profile Designation:</v>
      </c>
      <c r="N37" s="387"/>
      <c r="O37" s="1571" t="str">
        <f>IF(O35&gt;3.53,"RECOGNITION",IF(O35&gt;3.07,"REVIEW ",IF(O35&gt;2.61,"WARNING","WATCH")))</f>
        <v xml:space="preserve">REVIEW </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1041</v>
      </c>
      <c r="I39" s="382"/>
      <c r="J39" s="382"/>
      <c r="K39" s="384"/>
      <c r="L39" s="382"/>
      <c r="M39" s="382"/>
      <c r="N39" s="382"/>
      <c r="O39" s="213"/>
      <c r="P39" s="211"/>
      <c r="Q39" s="211"/>
    </row>
    <row r="40" spans="1:17" x14ac:dyDescent="0.2">
      <c r="A40" s="211"/>
      <c r="B40" s="373"/>
      <c r="C40" s="211"/>
      <c r="D40" s="211"/>
      <c r="E40" s="211"/>
      <c r="F40" s="211"/>
      <c r="G40" s="409"/>
      <c r="H40" s="410" t="s">
        <v>1489</v>
      </c>
      <c r="I40" s="382"/>
      <c r="J40" s="382"/>
      <c r="K40" s="384"/>
      <c r="L40" s="382"/>
      <c r="M40" s="382"/>
      <c r="N40" s="382"/>
      <c r="O40" s="213"/>
      <c r="P40" s="211"/>
      <c r="Q40" s="211"/>
    </row>
    <row r="41" spans="1:17" x14ac:dyDescent="0.2">
      <c r="G41" s="412"/>
      <c r="H41" s="213" t="s">
        <v>1490</v>
      </c>
      <c r="M41" s="211"/>
      <c r="O41" s="211"/>
      <c r="P41" s="211"/>
      <c r="Q41" s="211"/>
    </row>
    <row r="42" spans="1:17" x14ac:dyDescent="0.2">
      <c r="A42" s="362" t="s">
        <v>1491</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18" activePane="bottomLeft" state="frozen"/>
      <selection activeCell="B30" sqref="B30"/>
      <selection pane="bottomLeft" activeCell="B30" sqref="B30"/>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212" t="s">
        <v>1477</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3.75" x14ac:dyDescent="0.2">
      <c r="A2" s="2213"/>
      <c r="B2" s="422" t="s">
        <v>885</v>
      </c>
      <c r="C2" s="423" t="s">
        <v>1145</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2">
      <c r="A3" s="2214" t="s">
        <v>967</v>
      </c>
      <c r="B3" s="2215"/>
      <c r="C3" s="1306"/>
      <c r="D3" s="1307"/>
      <c r="E3" s="1307"/>
      <c r="F3" s="1307"/>
      <c r="G3" s="1307"/>
      <c r="H3" s="1307"/>
      <c r="I3" s="1307"/>
      <c r="J3" s="1307"/>
      <c r="K3" s="1307"/>
      <c r="L3" s="1307"/>
      <c r="M3" s="1308"/>
      <c r="N3" s="1309"/>
    </row>
    <row r="4" spans="1:14" ht="13.5" customHeight="1" x14ac:dyDescent="0.2">
      <c r="A4" s="427" t="s">
        <v>1632</v>
      </c>
      <c r="B4" s="428"/>
      <c r="C4" s="1572">
        <v>55432</v>
      </c>
      <c r="D4" s="1573">
        <v>255407</v>
      </c>
      <c r="E4" s="1573">
        <v>1562</v>
      </c>
      <c r="F4" s="1573">
        <v>546225</v>
      </c>
      <c r="G4" s="1573">
        <v>317589</v>
      </c>
      <c r="H4" s="1573">
        <v>2762945</v>
      </c>
      <c r="I4" s="1573">
        <v>977325</v>
      </c>
      <c r="J4" s="1574">
        <v>210252</v>
      </c>
      <c r="K4" s="1573">
        <v>185829</v>
      </c>
      <c r="L4" s="1573">
        <v>97743</v>
      </c>
      <c r="M4" s="1575"/>
      <c r="N4" s="1576"/>
    </row>
    <row r="5" spans="1:14" x14ac:dyDescent="0.2">
      <c r="A5" s="427" t="s">
        <v>985</v>
      </c>
      <c r="B5" s="429">
        <v>120</v>
      </c>
      <c r="C5" s="1572"/>
      <c r="D5" s="1573"/>
      <c r="E5" s="1573"/>
      <c r="F5" s="1573"/>
      <c r="G5" s="1573"/>
      <c r="H5" s="1573">
        <v>2000000</v>
      </c>
      <c r="I5" s="1573">
        <v>3000000</v>
      </c>
      <c r="J5" s="1574"/>
      <c r="K5" s="1577"/>
      <c r="L5" s="1578"/>
      <c r="M5" s="1575"/>
      <c r="N5" s="1576"/>
    </row>
    <row r="6" spans="1:14" ht="13.5" customHeight="1" x14ac:dyDescent="0.2">
      <c r="A6" s="430" t="s">
        <v>414</v>
      </c>
      <c r="B6" s="429">
        <v>130</v>
      </c>
      <c r="C6" s="1572"/>
      <c r="D6" s="1573"/>
      <c r="E6" s="1573"/>
      <c r="F6" s="1573"/>
      <c r="G6" s="1577"/>
      <c r="H6" s="1577"/>
      <c r="I6" s="1573"/>
      <c r="J6" s="1579"/>
      <c r="K6" s="1577"/>
      <c r="L6" s="1580"/>
      <c r="M6" s="1575"/>
      <c r="N6" s="1576"/>
    </row>
    <row r="7" spans="1:14" ht="13.5" customHeight="1" x14ac:dyDescent="0.2">
      <c r="A7" s="430" t="s">
        <v>415</v>
      </c>
      <c r="B7" s="429">
        <v>140</v>
      </c>
      <c r="C7" s="1581"/>
      <c r="D7" s="1574"/>
      <c r="E7" s="1574"/>
      <c r="F7" s="1574"/>
      <c r="G7" s="1574"/>
      <c r="H7" s="1574"/>
      <c r="I7" s="1574"/>
      <c r="J7" s="1574"/>
      <c r="K7" s="1574"/>
      <c r="L7" s="1582"/>
      <c r="M7" s="1575"/>
      <c r="N7" s="1576"/>
    </row>
    <row r="8" spans="1:14" ht="13.5" customHeight="1" x14ac:dyDescent="0.2">
      <c r="A8" s="430" t="s">
        <v>267</v>
      </c>
      <c r="B8" s="429">
        <v>150</v>
      </c>
      <c r="C8" s="1581"/>
      <c r="D8" s="1574"/>
      <c r="E8" s="1574"/>
      <c r="F8" s="1574"/>
      <c r="G8" s="1583"/>
      <c r="H8" s="1574"/>
      <c r="I8" s="1579"/>
      <c r="J8" s="1579"/>
      <c r="K8" s="1584"/>
      <c r="L8" s="1585"/>
      <c r="M8" s="1575"/>
      <c r="N8" s="1576"/>
    </row>
    <row r="9" spans="1:14" ht="13.5" customHeight="1" x14ac:dyDescent="0.2">
      <c r="A9" s="430" t="s">
        <v>268</v>
      </c>
      <c r="B9" s="429">
        <v>160</v>
      </c>
      <c r="C9" s="1581"/>
      <c r="D9" s="1574"/>
      <c r="E9" s="1574"/>
      <c r="F9" s="1574"/>
      <c r="G9" s="1574"/>
      <c r="H9" s="1583"/>
      <c r="I9" s="1574"/>
      <c r="J9" s="1574"/>
      <c r="K9" s="1574"/>
      <c r="L9" s="1574"/>
      <c r="M9" s="1575"/>
      <c r="N9" s="1576"/>
    </row>
    <row r="10" spans="1:14" ht="13.5" customHeight="1" x14ac:dyDescent="0.2">
      <c r="A10" s="430" t="s">
        <v>984</v>
      </c>
      <c r="B10" s="429">
        <v>170</v>
      </c>
      <c r="C10" s="1572"/>
      <c r="D10" s="1573"/>
      <c r="E10" s="1574"/>
      <c r="F10" s="1573"/>
      <c r="G10" s="1583"/>
      <c r="H10" s="1586"/>
      <c r="I10" s="1574"/>
      <c r="J10" s="1574"/>
      <c r="K10" s="1586"/>
      <c r="L10" s="1586"/>
      <c r="M10" s="1576"/>
      <c r="N10" s="1576"/>
    </row>
    <row r="11" spans="1:14" ht="13.5" customHeight="1" x14ac:dyDescent="0.2">
      <c r="A11" s="430" t="s">
        <v>269</v>
      </c>
      <c r="B11" s="429">
        <v>180</v>
      </c>
      <c r="C11" s="1581"/>
      <c r="D11" s="1574"/>
      <c r="E11" s="1574"/>
      <c r="F11" s="1574"/>
      <c r="G11" s="1574"/>
      <c r="H11" s="1574"/>
      <c r="I11" s="1583"/>
      <c r="J11" s="1583"/>
      <c r="K11" s="1574"/>
      <c r="L11" s="1574"/>
      <c r="M11" s="1576"/>
      <c r="N11" s="1576"/>
    </row>
    <row r="12" spans="1:14" ht="13.5" customHeight="1" x14ac:dyDescent="0.2">
      <c r="A12" s="430" t="s">
        <v>416</v>
      </c>
      <c r="B12" s="429">
        <v>190</v>
      </c>
      <c r="C12" s="1572"/>
      <c r="D12" s="1573"/>
      <c r="E12" s="1573"/>
      <c r="F12" s="1573"/>
      <c r="G12" s="1573"/>
      <c r="H12" s="1573"/>
      <c r="I12" s="1573"/>
      <c r="J12" s="1574"/>
      <c r="K12" s="1573"/>
      <c r="L12" s="1573"/>
      <c r="M12" s="1576"/>
      <c r="N12" s="1576"/>
    </row>
    <row r="13" spans="1:14" ht="13.5" customHeight="1" thickBot="1" x14ac:dyDescent="0.25">
      <c r="A13" s="1426" t="s">
        <v>639</v>
      </c>
      <c r="B13" s="1407"/>
      <c r="C13" s="1587">
        <f>SUM(C4:C12)</f>
        <v>55432</v>
      </c>
      <c r="D13" s="1587">
        <f t="shared" ref="D13:L13" si="0">SUM(D4:D12)</f>
        <v>255407</v>
      </c>
      <c r="E13" s="1587">
        <f t="shared" si="0"/>
        <v>1562</v>
      </c>
      <c r="F13" s="1587">
        <f t="shared" si="0"/>
        <v>546225</v>
      </c>
      <c r="G13" s="1587">
        <f t="shared" si="0"/>
        <v>317589</v>
      </c>
      <c r="H13" s="1587">
        <f t="shared" si="0"/>
        <v>4762945</v>
      </c>
      <c r="I13" s="1587">
        <f t="shared" si="0"/>
        <v>3977325</v>
      </c>
      <c r="J13" s="1587">
        <f t="shared" si="0"/>
        <v>210252</v>
      </c>
      <c r="K13" s="1587">
        <f t="shared" si="0"/>
        <v>185829</v>
      </c>
      <c r="L13" s="1587">
        <f t="shared" si="0"/>
        <v>97743</v>
      </c>
      <c r="M13" s="1575"/>
      <c r="N13" s="1576"/>
    </row>
    <row r="14" spans="1:14" ht="18" customHeight="1" thickTop="1" x14ac:dyDescent="0.2">
      <c r="A14" s="2216" t="s">
        <v>146</v>
      </c>
      <c r="B14" s="2217"/>
      <c r="C14" s="1588"/>
      <c r="D14" s="1589"/>
      <c r="E14" s="1589"/>
      <c r="F14" s="1589"/>
      <c r="G14" s="1589"/>
      <c r="H14" s="1589"/>
      <c r="I14" s="1589"/>
      <c r="J14" s="1589"/>
      <c r="K14" s="1589"/>
      <c r="L14" s="1589"/>
      <c r="M14" s="1590"/>
      <c r="N14" s="1591"/>
    </row>
    <row r="15" spans="1:14" s="433" customFormat="1" ht="12.75" customHeight="1" x14ac:dyDescent="0.2">
      <c r="A15" s="431" t="s">
        <v>1384</v>
      </c>
      <c r="B15" s="432">
        <v>210</v>
      </c>
      <c r="C15" s="1582"/>
      <c r="D15" s="1582"/>
      <c r="E15" s="1582"/>
      <c r="F15" s="1582"/>
      <c r="G15" s="1582"/>
      <c r="H15" s="1582"/>
      <c r="I15" s="1582"/>
      <c r="J15" s="1582"/>
      <c r="K15" s="1582"/>
      <c r="L15" s="1582"/>
      <c r="M15" s="1583"/>
      <c r="N15" s="1592"/>
    </row>
    <row r="16" spans="1:14" s="433" customFormat="1" ht="12.75" customHeight="1" x14ac:dyDescent="0.2">
      <c r="A16" s="431" t="s">
        <v>1385</v>
      </c>
      <c r="B16" s="432">
        <v>220</v>
      </c>
      <c r="C16" s="1582"/>
      <c r="D16" s="1582"/>
      <c r="E16" s="1582"/>
      <c r="F16" s="1582"/>
      <c r="G16" s="1582"/>
      <c r="H16" s="1582"/>
      <c r="I16" s="1582"/>
      <c r="J16" s="1582"/>
      <c r="K16" s="1582"/>
      <c r="L16" s="1582"/>
      <c r="M16" s="1574">
        <v>56972</v>
      </c>
      <c r="N16" s="1592"/>
    </row>
    <row r="17" spans="1:14" s="433" customFormat="1" ht="12.75" customHeight="1" x14ac:dyDescent="0.2">
      <c r="A17" s="431" t="s">
        <v>1386</v>
      </c>
      <c r="B17" s="432">
        <v>230</v>
      </c>
      <c r="C17" s="1582"/>
      <c r="D17" s="1582"/>
      <c r="E17" s="1582"/>
      <c r="F17" s="1582"/>
      <c r="G17" s="1582"/>
      <c r="H17" s="1582"/>
      <c r="I17" s="1582"/>
      <c r="J17" s="1582"/>
      <c r="K17" s="1582"/>
      <c r="L17" s="1582"/>
      <c r="M17" s="1574">
        <v>9098201</v>
      </c>
      <c r="N17" s="1592"/>
    </row>
    <row r="18" spans="1:14" s="433" customFormat="1" ht="12.75" customHeight="1" x14ac:dyDescent="0.2">
      <c r="A18" s="431" t="s">
        <v>1387</v>
      </c>
      <c r="B18" s="432">
        <v>240</v>
      </c>
      <c r="C18" s="1582"/>
      <c r="D18" s="1582"/>
      <c r="E18" s="1582"/>
      <c r="F18" s="1582"/>
      <c r="G18" s="1582"/>
      <c r="H18" s="1582"/>
      <c r="I18" s="1582"/>
      <c r="J18" s="1582"/>
      <c r="K18" s="1582"/>
      <c r="L18" s="1582"/>
      <c r="M18" s="1574"/>
      <c r="N18" s="1592"/>
    </row>
    <row r="19" spans="1:14" s="433" customFormat="1" ht="12.75" customHeight="1" x14ac:dyDescent="0.2">
      <c r="A19" s="431" t="s">
        <v>1388</v>
      </c>
      <c r="B19" s="432">
        <v>250</v>
      </c>
      <c r="C19" s="1582"/>
      <c r="D19" s="1582"/>
      <c r="E19" s="1582"/>
      <c r="F19" s="1582"/>
      <c r="G19" s="1582"/>
      <c r="H19" s="1582"/>
      <c r="I19" s="1582"/>
      <c r="J19" s="1582"/>
      <c r="K19" s="1582"/>
      <c r="L19" s="1582"/>
      <c r="M19" s="1574">
        <v>4097147</v>
      </c>
      <c r="N19" s="1592"/>
    </row>
    <row r="20" spans="1:14" s="433" customFormat="1" ht="12.75" customHeight="1" x14ac:dyDescent="0.2">
      <c r="A20" s="431" t="s">
        <v>1389</v>
      </c>
      <c r="B20" s="432">
        <v>260</v>
      </c>
      <c r="C20" s="1582"/>
      <c r="D20" s="1582"/>
      <c r="E20" s="1582"/>
      <c r="F20" s="1582"/>
      <c r="G20" s="1582"/>
      <c r="H20" s="1582"/>
      <c r="I20" s="1582"/>
      <c r="J20" s="1582"/>
      <c r="K20" s="1582"/>
      <c r="L20" s="1582"/>
      <c r="M20" s="1574"/>
      <c r="N20" s="1592"/>
    </row>
    <row r="21" spans="1:14" s="433" customFormat="1" ht="12.75" customHeight="1" x14ac:dyDescent="0.2">
      <c r="A21" s="431" t="s">
        <v>1390</v>
      </c>
      <c r="B21" s="432">
        <v>340</v>
      </c>
      <c r="C21" s="1582"/>
      <c r="D21" s="1582"/>
      <c r="E21" s="1582"/>
      <c r="F21" s="1582"/>
      <c r="G21" s="1582"/>
      <c r="H21" s="1582"/>
      <c r="I21" s="1582"/>
      <c r="J21" s="1582"/>
      <c r="K21" s="1582"/>
      <c r="L21" s="1582"/>
      <c r="M21" s="1593"/>
      <c r="N21" s="1574">
        <v>1562</v>
      </c>
    </row>
    <row r="22" spans="1:14" s="433" customFormat="1" ht="12.75" customHeight="1" x14ac:dyDescent="0.2">
      <c r="A22" s="431" t="s">
        <v>1391</v>
      </c>
      <c r="B22" s="432">
        <v>350</v>
      </c>
      <c r="C22" s="1582"/>
      <c r="D22" s="1582"/>
      <c r="E22" s="1582"/>
      <c r="F22" s="1582"/>
      <c r="G22" s="1582"/>
      <c r="H22" s="1582"/>
      <c r="I22" s="1582"/>
      <c r="J22" s="1582"/>
      <c r="K22" s="1582"/>
      <c r="L22" s="1582"/>
      <c r="M22" s="1593"/>
      <c r="N22" s="1607">
        <f>'Short-Term Long-Term Debt 24'!J49</f>
        <v>8727861</v>
      </c>
    </row>
    <row r="23" spans="1:14" ht="13.5" customHeight="1" thickBot="1" x14ac:dyDescent="0.25">
      <c r="A23" s="1426" t="s">
        <v>638</v>
      </c>
      <c r="B23" s="1429"/>
      <c r="C23" s="1575"/>
      <c r="D23" s="1575"/>
      <c r="E23" s="1575"/>
      <c r="F23" s="1575"/>
      <c r="G23" s="1575"/>
      <c r="H23" s="1575"/>
      <c r="I23" s="1575"/>
      <c r="J23" s="1575"/>
      <c r="K23" s="1575"/>
      <c r="L23" s="1575"/>
      <c r="M23" s="1594">
        <f>SUM(M15:M22)</f>
        <v>13252320</v>
      </c>
      <c r="N23" s="1594">
        <f>SUM(N21:N22)</f>
        <v>8729423</v>
      </c>
    </row>
    <row r="24" spans="1:14" ht="18" customHeight="1" thickTop="1" x14ac:dyDescent="0.2">
      <c r="A24" s="2218" t="s">
        <v>594</v>
      </c>
      <c r="B24" s="2219"/>
      <c r="C24" s="1595"/>
      <c r="D24" s="1590"/>
      <c r="E24" s="1590"/>
      <c r="F24" s="1590"/>
      <c r="G24" s="1590"/>
      <c r="H24" s="1590"/>
      <c r="I24" s="1590"/>
      <c r="J24" s="1590"/>
      <c r="K24" s="1590"/>
      <c r="L24" s="1590"/>
      <c r="M24" s="1589"/>
      <c r="N24" s="1596"/>
    </row>
    <row r="25" spans="1:14" x14ac:dyDescent="0.2">
      <c r="A25" s="430" t="s">
        <v>640</v>
      </c>
      <c r="B25" s="429">
        <v>410</v>
      </c>
      <c r="C25" s="1583"/>
      <c r="D25" s="1583"/>
      <c r="E25" s="1583"/>
      <c r="F25" s="1583"/>
      <c r="G25" s="1583"/>
      <c r="H25" s="1584"/>
      <c r="I25" s="1575"/>
      <c r="J25" s="1583"/>
      <c r="K25" s="1583"/>
      <c r="L25" s="1575"/>
      <c r="M25" s="1575"/>
      <c r="N25" s="1575"/>
    </row>
    <row r="26" spans="1:14" x14ac:dyDescent="0.2">
      <c r="A26" s="430" t="s">
        <v>641</v>
      </c>
      <c r="B26" s="429">
        <v>420</v>
      </c>
      <c r="C26" s="1574"/>
      <c r="D26" s="1574"/>
      <c r="E26" s="1574"/>
      <c r="F26" s="1574"/>
      <c r="G26" s="1574"/>
      <c r="H26" s="1574"/>
      <c r="I26" s="1574"/>
      <c r="J26" s="1579"/>
      <c r="K26" s="1574"/>
      <c r="L26" s="1575"/>
      <c r="M26" s="1575"/>
      <c r="N26" s="1575"/>
    </row>
    <row r="27" spans="1:14" ht="13.5" customHeight="1" x14ac:dyDescent="0.2">
      <c r="A27" s="430" t="s">
        <v>642</v>
      </c>
      <c r="B27" s="429">
        <v>430</v>
      </c>
      <c r="C27" s="1574"/>
      <c r="D27" s="1574"/>
      <c r="E27" s="1574"/>
      <c r="F27" s="1574"/>
      <c r="G27" s="1574"/>
      <c r="H27" s="1574"/>
      <c r="I27" s="1574"/>
      <c r="J27" s="1574"/>
      <c r="K27" s="1574"/>
      <c r="L27" s="1575"/>
      <c r="M27" s="1575"/>
      <c r="N27" s="1575"/>
    </row>
    <row r="28" spans="1:14" ht="13.5" customHeight="1" x14ac:dyDescent="0.2">
      <c r="A28" s="430" t="s">
        <v>643</v>
      </c>
      <c r="B28" s="429">
        <v>440</v>
      </c>
      <c r="C28" s="1574"/>
      <c r="D28" s="1574"/>
      <c r="E28" s="1579"/>
      <c r="F28" s="1574"/>
      <c r="G28" s="1579"/>
      <c r="H28" s="1579"/>
      <c r="I28" s="1574"/>
      <c r="J28" s="1574"/>
      <c r="K28" s="1584"/>
      <c r="L28" s="1575"/>
      <c r="M28" s="1575"/>
      <c r="N28" s="1575"/>
    </row>
    <row r="29" spans="1:14" ht="13.5" customHeight="1" x14ac:dyDescent="0.2">
      <c r="A29" s="430" t="s">
        <v>644</v>
      </c>
      <c r="B29" s="429">
        <v>460</v>
      </c>
      <c r="C29" s="1597"/>
      <c r="D29" s="1598"/>
      <c r="E29" s="1579"/>
      <c r="F29" s="1574"/>
      <c r="G29" s="1579"/>
      <c r="H29" s="1579"/>
      <c r="I29" s="1579"/>
      <c r="J29" s="1579"/>
      <c r="K29" s="1574"/>
      <c r="L29" s="1575"/>
      <c r="M29" s="1575"/>
      <c r="N29" s="1575"/>
    </row>
    <row r="30" spans="1:14" ht="13.5" customHeight="1" x14ac:dyDescent="0.2">
      <c r="A30" s="430" t="s">
        <v>645</v>
      </c>
      <c r="B30" s="429">
        <v>470</v>
      </c>
      <c r="C30" s="1574"/>
      <c r="D30" s="1579"/>
      <c r="E30" s="1574"/>
      <c r="F30" s="1574"/>
      <c r="G30" s="1574"/>
      <c r="H30" s="1574"/>
      <c r="I30" s="1574"/>
      <c r="J30" s="1574"/>
      <c r="K30" s="1583"/>
      <c r="L30" s="1575"/>
      <c r="M30" s="1575"/>
      <c r="N30" s="1575"/>
    </row>
    <row r="31" spans="1:14" ht="13.5" customHeight="1" x14ac:dyDescent="0.2">
      <c r="A31" s="430" t="s">
        <v>646</v>
      </c>
      <c r="B31" s="429">
        <v>480</v>
      </c>
      <c r="C31" s="1573"/>
      <c r="D31" s="1574"/>
      <c r="E31" s="1574"/>
      <c r="F31" s="1573"/>
      <c r="G31" s="1574"/>
      <c r="H31" s="1574"/>
      <c r="I31" s="1574"/>
      <c r="J31" s="1574"/>
      <c r="K31" s="1574"/>
      <c r="L31" s="1575"/>
      <c r="M31" s="1575"/>
      <c r="N31" s="1575"/>
    </row>
    <row r="32" spans="1:14" ht="13.5" customHeight="1" x14ac:dyDescent="0.2">
      <c r="A32" s="434" t="s">
        <v>647</v>
      </c>
      <c r="B32" s="435">
        <v>490</v>
      </c>
      <c r="C32" s="1599">
        <v>263</v>
      </c>
      <c r="D32" s="1599"/>
      <c r="E32" s="1579"/>
      <c r="F32" s="1579"/>
      <c r="G32" s="1579"/>
      <c r="H32" s="1579"/>
      <c r="I32" s="1579"/>
      <c r="J32" s="1579"/>
      <c r="K32" s="1584"/>
      <c r="L32" s="1575"/>
      <c r="M32" s="1575"/>
      <c r="N32" s="1575"/>
    </row>
    <row r="33" spans="1:14" ht="13.5" customHeight="1" x14ac:dyDescent="0.2">
      <c r="A33" s="436" t="s">
        <v>300</v>
      </c>
      <c r="B33" s="435">
        <v>493</v>
      </c>
      <c r="C33" s="1574"/>
      <c r="D33" s="1574"/>
      <c r="E33" s="1574"/>
      <c r="F33" s="1574"/>
      <c r="G33" s="1574"/>
      <c r="H33" s="1574"/>
      <c r="I33" s="1574"/>
      <c r="J33" s="1574"/>
      <c r="K33" s="1574"/>
      <c r="L33" s="1574">
        <v>97743</v>
      </c>
      <c r="M33" s="1575"/>
      <c r="N33" s="1576"/>
    </row>
    <row r="34" spans="1:14" ht="13.5" customHeight="1" thickBot="1" x14ac:dyDescent="0.25">
      <c r="A34" s="1427" t="s">
        <v>649</v>
      </c>
      <c r="B34" s="1428"/>
      <c r="C34" s="1600">
        <f>SUM(C25:C33)</f>
        <v>263</v>
      </c>
      <c r="D34" s="1600">
        <f t="shared" ref="D34:K34" si="1">SUM(D25:D33)</f>
        <v>0</v>
      </c>
      <c r="E34" s="1600">
        <f t="shared" si="1"/>
        <v>0</v>
      </c>
      <c r="F34" s="1600">
        <f t="shared" si="1"/>
        <v>0</v>
      </c>
      <c r="G34" s="1600">
        <f t="shared" si="1"/>
        <v>0</v>
      </c>
      <c r="H34" s="1600">
        <f t="shared" si="1"/>
        <v>0</v>
      </c>
      <c r="I34" s="1600">
        <f t="shared" si="1"/>
        <v>0</v>
      </c>
      <c r="J34" s="1600">
        <f t="shared" si="1"/>
        <v>0</v>
      </c>
      <c r="K34" s="1600">
        <f t="shared" si="1"/>
        <v>0</v>
      </c>
      <c r="L34" s="1601">
        <f>SUM(L33)</f>
        <v>97743</v>
      </c>
      <c r="M34" s="1575"/>
      <c r="N34" s="1585"/>
    </row>
    <row r="35" spans="1:14" ht="18" customHeight="1" thickTop="1" x14ac:dyDescent="0.2">
      <c r="A35" s="2220" t="s">
        <v>526</v>
      </c>
      <c r="B35" s="2221"/>
      <c r="C35" s="1602"/>
      <c r="D35" s="1603"/>
      <c r="E35" s="1603"/>
      <c r="F35" s="1603"/>
      <c r="G35" s="1603"/>
      <c r="H35" s="1603"/>
      <c r="I35" s="1603"/>
      <c r="J35" s="1603"/>
      <c r="K35" s="1603"/>
      <c r="L35" s="1603"/>
      <c r="M35" s="1590"/>
      <c r="N35" s="1596"/>
    </row>
    <row r="36" spans="1:14" x14ac:dyDescent="0.2">
      <c r="A36" s="437" t="s">
        <v>1</v>
      </c>
      <c r="B36" s="429">
        <v>511</v>
      </c>
      <c r="C36" s="1582"/>
      <c r="D36" s="1582"/>
      <c r="E36" s="1582"/>
      <c r="F36" s="1582"/>
      <c r="G36" s="1582"/>
      <c r="H36" s="1582"/>
      <c r="I36" s="1582"/>
      <c r="J36" s="1582"/>
      <c r="K36" s="1582"/>
      <c r="L36" s="1575"/>
      <c r="M36" s="1575"/>
      <c r="N36" s="1606">
        <f>'Short-Term Long-Term Debt 24'!I49</f>
        <v>8729423</v>
      </c>
    </row>
    <row r="37" spans="1:14" ht="13.5" thickBot="1" x14ac:dyDescent="0.25">
      <c r="A37" s="1426" t="s">
        <v>648</v>
      </c>
      <c r="B37" s="1429"/>
      <c r="C37" s="1582"/>
      <c r="D37" s="1582"/>
      <c r="E37" s="1582"/>
      <c r="F37" s="1582"/>
      <c r="G37" s="1582"/>
      <c r="H37" s="1582"/>
      <c r="I37" s="1582"/>
      <c r="J37" s="1582"/>
      <c r="K37" s="1582"/>
      <c r="L37" s="1585"/>
      <c r="M37" s="1575"/>
      <c r="N37" s="1594">
        <f>SUM(N36:N36)</f>
        <v>8729423</v>
      </c>
    </row>
    <row r="38" spans="1:14" s="307" customFormat="1" ht="13.5" customHeight="1" thickTop="1" x14ac:dyDescent="0.2">
      <c r="A38" s="438" t="s">
        <v>417</v>
      </c>
      <c r="B38" s="432">
        <v>714</v>
      </c>
      <c r="C38" s="1573"/>
      <c r="D38" s="1573"/>
      <c r="E38" s="1573"/>
      <c r="F38" s="1573"/>
      <c r="G38" s="1573"/>
      <c r="H38" s="1573"/>
      <c r="I38" s="1573"/>
      <c r="J38" s="1574"/>
      <c r="K38" s="1573"/>
      <c r="L38" s="1586"/>
      <c r="M38" s="1604"/>
      <c r="N38" s="1604"/>
    </row>
    <row r="39" spans="1:14" s="307" customFormat="1" ht="13.5" customHeight="1" x14ac:dyDescent="0.2">
      <c r="A39" s="438" t="s">
        <v>339</v>
      </c>
      <c r="B39" s="432">
        <v>730</v>
      </c>
      <c r="C39" s="1573">
        <v>55169</v>
      </c>
      <c r="D39" s="1573">
        <v>255407</v>
      </c>
      <c r="E39" s="1573">
        <v>1562</v>
      </c>
      <c r="F39" s="1573">
        <v>546225</v>
      </c>
      <c r="G39" s="1573">
        <v>317589</v>
      </c>
      <c r="H39" s="1573">
        <v>4762945</v>
      </c>
      <c r="I39" s="1573">
        <v>3977325</v>
      </c>
      <c r="J39" s="1574">
        <v>210252</v>
      </c>
      <c r="K39" s="1573">
        <v>185829</v>
      </c>
      <c r="L39" s="1573"/>
      <c r="M39" s="1604"/>
      <c r="N39" s="1604"/>
    </row>
    <row r="40" spans="1:14" s="307" customFormat="1" ht="13.5" customHeight="1" x14ac:dyDescent="0.2">
      <c r="A40" s="439" t="s">
        <v>147</v>
      </c>
      <c r="B40" s="440"/>
      <c r="C40" s="1605"/>
      <c r="D40" s="1605"/>
      <c r="E40" s="1605"/>
      <c r="F40" s="1605"/>
      <c r="G40" s="1605"/>
      <c r="H40" s="1605"/>
      <c r="I40" s="1605"/>
      <c r="J40" s="1605"/>
      <c r="K40" s="1605"/>
      <c r="L40" s="1605"/>
      <c r="M40" s="1574">
        <v>13252320</v>
      </c>
      <c r="N40" s="1604"/>
    </row>
    <row r="41" spans="1:14" ht="13.5" customHeight="1" thickBot="1" x14ac:dyDescent="0.25">
      <c r="A41" s="1426" t="s">
        <v>650</v>
      </c>
      <c r="B41" s="1405"/>
      <c r="C41" s="1594">
        <f>(SUM(C34,C37,C38,C39))</f>
        <v>55432</v>
      </c>
      <c r="D41" s="1594">
        <f t="shared" ref="D41:L41" si="2">SUM(D34,D37,D38:D39)</f>
        <v>255407</v>
      </c>
      <c r="E41" s="1594">
        <f t="shared" si="2"/>
        <v>1562</v>
      </c>
      <c r="F41" s="1594">
        <f t="shared" si="2"/>
        <v>546225</v>
      </c>
      <c r="G41" s="1594">
        <f t="shared" si="2"/>
        <v>317589</v>
      </c>
      <c r="H41" s="1594">
        <f t="shared" si="2"/>
        <v>4762945</v>
      </c>
      <c r="I41" s="1594">
        <f t="shared" si="2"/>
        <v>3977325</v>
      </c>
      <c r="J41" s="1594">
        <f t="shared" si="2"/>
        <v>210252</v>
      </c>
      <c r="K41" s="1594">
        <f t="shared" si="2"/>
        <v>185829</v>
      </c>
      <c r="L41" s="1594">
        <f t="shared" si="2"/>
        <v>97743</v>
      </c>
      <c r="M41" s="1594">
        <f>SUM(M40)</f>
        <v>13252320</v>
      </c>
      <c r="N41" s="1594">
        <f>SUM(N37)</f>
        <v>8729423</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5"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&amp;F&amp;RThe accompanying notes are an integral part of these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57" activePane="bottomLeft" state="frozen"/>
      <selection activeCell="B30" sqref="B30"/>
      <selection pane="bottomLeft" activeCell="B30" sqref="B30"/>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230" t="s">
        <v>1633</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
      <c r="A2" s="2231"/>
      <c r="B2" s="422" t="s">
        <v>375</v>
      </c>
      <c r="C2" s="423" t="s">
        <v>1145</v>
      </c>
      <c r="D2" s="423" t="s">
        <v>865</v>
      </c>
      <c r="E2" s="423" t="s">
        <v>435</v>
      </c>
      <c r="F2" s="423" t="s">
        <v>154</v>
      </c>
      <c r="G2" s="423" t="s">
        <v>982</v>
      </c>
      <c r="H2" s="423" t="s">
        <v>434</v>
      </c>
      <c r="I2" s="423" t="s">
        <v>404</v>
      </c>
      <c r="J2" s="423" t="s">
        <v>433</v>
      </c>
      <c r="K2" s="423" t="s">
        <v>156</v>
      </c>
      <c r="L2" s="442"/>
    </row>
    <row r="3" spans="1:13" s="447" customFormat="1" ht="16.7" customHeight="1" x14ac:dyDescent="0.2">
      <c r="A3" s="2242" t="s">
        <v>1165</v>
      </c>
      <c r="B3" s="2243"/>
      <c r="C3" s="1311"/>
      <c r="D3" s="1312"/>
      <c r="E3" s="1312"/>
      <c r="F3" s="1312"/>
      <c r="G3" s="1312"/>
      <c r="H3" s="1312"/>
      <c r="I3" s="1312"/>
      <c r="J3" s="1312"/>
      <c r="K3" s="1313"/>
      <c r="L3" s="446"/>
    </row>
    <row r="4" spans="1:13" ht="15.75" customHeight="1" x14ac:dyDescent="0.2">
      <c r="A4" s="1537" t="s">
        <v>1482</v>
      </c>
      <c r="B4" s="1538">
        <v>1000</v>
      </c>
      <c r="C4" s="1606">
        <f>'Revenues 9-14'!C109</f>
        <v>3773778</v>
      </c>
      <c r="D4" s="1606">
        <f>'Revenues 9-14'!D109</f>
        <v>497530</v>
      </c>
      <c r="E4" s="1606">
        <f>'Revenues 9-14'!E109</f>
        <v>268312</v>
      </c>
      <c r="F4" s="1606">
        <f>'Revenues 9-14'!F109</f>
        <v>339169</v>
      </c>
      <c r="G4" s="1606">
        <f>'Revenues 9-14'!G109</f>
        <v>236934</v>
      </c>
      <c r="H4" s="1606">
        <f>'Revenues 9-14'!H109</f>
        <v>348463</v>
      </c>
      <c r="I4" s="1606">
        <f>'Revenues 9-14'!I109</f>
        <v>22262</v>
      </c>
      <c r="J4" s="1606">
        <f>'Revenues 9-14'!J109</f>
        <v>182102</v>
      </c>
      <c r="K4" s="1606">
        <f>'Revenues 9-14'!K109</f>
        <v>45373</v>
      </c>
      <c r="L4" s="325"/>
    </row>
    <row r="5" spans="1:13" ht="15.75" customHeight="1" x14ac:dyDescent="0.2">
      <c r="A5" s="1314" t="s">
        <v>1483</v>
      </c>
      <c r="B5" s="1315">
        <v>2000</v>
      </c>
      <c r="C5" s="1607">
        <f>'Revenues 9-14'!C114</f>
        <v>0</v>
      </c>
      <c r="D5" s="1607">
        <f>'Revenues 9-14'!D114</f>
        <v>0</v>
      </c>
      <c r="E5" s="1608"/>
      <c r="F5" s="1607">
        <f>'Revenues 9-14'!F114</f>
        <v>0</v>
      </c>
      <c r="G5" s="1607">
        <f>'Revenues 9-14'!G114</f>
        <v>0</v>
      </c>
      <c r="H5" s="1609" t="s">
        <v>1159</v>
      </c>
      <c r="I5" s="1610" t="s">
        <v>1159</v>
      </c>
      <c r="J5" s="1611" t="s">
        <v>1159</v>
      </c>
      <c r="K5" s="1612" t="s">
        <v>1159</v>
      </c>
      <c r="L5" s="325"/>
    </row>
    <row r="6" spans="1:13" ht="15.75" customHeight="1" x14ac:dyDescent="0.2">
      <c r="A6" s="1314" t="s">
        <v>1484</v>
      </c>
      <c r="B6" s="1316">
        <v>3000</v>
      </c>
      <c r="C6" s="1607">
        <f>'Revenues 9-14'!C170</f>
        <v>1595501</v>
      </c>
      <c r="D6" s="1607">
        <f>'Revenues 9-14'!D170</f>
        <v>0</v>
      </c>
      <c r="E6" s="1607">
        <f>'Revenues 9-14'!E170</f>
        <v>0</v>
      </c>
      <c r="F6" s="1607">
        <f>'Revenues 9-14'!F170</f>
        <v>378724</v>
      </c>
      <c r="G6" s="1607">
        <f>'Revenues 9-14'!G170</f>
        <v>0</v>
      </c>
      <c r="H6" s="1607">
        <f>'Revenues 9-14'!H170</f>
        <v>0</v>
      </c>
      <c r="I6" s="1607">
        <f>'Revenues 9-14'!I170</f>
        <v>0</v>
      </c>
      <c r="J6" s="1607">
        <f>'Revenues 9-14'!J170</f>
        <v>0</v>
      </c>
      <c r="K6" s="1607">
        <f>'Revenues 9-14'!K170</f>
        <v>0</v>
      </c>
      <c r="L6" s="325"/>
      <c r="M6" s="448"/>
    </row>
    <row r="7" spans="1:13" ht="15.75" customHeight="1" x14ac:dyDescent="0.2">
      <c r="A7" s="1314" t="s">
        <v>1485</v>
      </c>
      <c r="B7" s="1316">
        <v>4000</v>
      </c>
      <c r="C7" s="1607">
        <f>'Revenues 9-14'!C267</f>
        <v>523102</v>
      </c>
      <c r="D7" s="1607">
        <f>'Revenues 9-14'!D267</f>
        <v>0</v>
      </c>
      <c r="E7" s="1607">
        <f>'Revenues 9-14'!E267</f>
        <v>0</v>
      </c>
      <c r="F7" s="1607">
        <f>'Revenues 9-14'!F267</f>
        <v>0</v>
      </c>
      <c r="G7" s="1607">
        <f>'Revenues 9-14'!G267</f>
        <v>0</v>
      </c>
      <c r="H7" s="1607">
        <f>'Revenues 9-14'!H267</f>
        <v>0</v>
      </c>
      <c r="I7" s="1607">
        <f>'Revenues 9-14'!I267</f>
        <v>0</v>
      </c>
      <c r="J7" s="1607">
        <f>'Revenues 9-14'!J267</f>
        <v>0</v>
      </c>
      <c r="K7" s="1607">
        <f>'Revenues 9-14'!K267</f>
        <v>0</v>
      </c>
      <c r="L7" s="325"/>
      <c r="M7" s="448"/>
    </row>
    <row r="8" spans="1:13" ht="13.5" thickBot="1" x14ac:dyDescent="0.25">
      <c r="A8" s="1426" t="s">
        <v>1162</v>
      </c>
      <c r="B8" s="1407"/>
      <c r="C8" s="1594">
        <f>SUM(C4:C7)</f>
        <v>5892381</v>
      </c>
      <c r="D8" s="1594">
        <f t="shared" ref="D8:K8" si="0">SUM(D4:D7)</f>
        <v>497530</v>
      </c>
      <c r="E8" s="1594">
        <f t="shared" si="0"/>
        <v>268312</v>
      </c>
      <c r="F8" s="1594">
        <f t="shared" si="0"/>
        <v>717893</v>
      </c>
      <c r="G8" s="1594">
        <f t="shared" si="0"/>
        <v>236934</v>
      </c>
      <c r="H8" s="1594">
        <f t="shared" si="0"/>
        <v>348463</v>
      </c>
      <c r="I8" s="1594">
        <f t="shared" si="0"/>
        <v>22262</v>
      </c>
      <c r="J8" s="1594">
        <f t="shared" si="0"/>
        <v>182102</v>
      </c>
      <c r="K8" s="1594">
        <f t="shared" si="0"/>
        <v>45373</v>
      </c>
      <c r="L8" s="325"/>
    </row>
    <row r="9" spans="1:13" ht="15.75" thickTop="1" x14ac:dyDescent="0.2">
      <c r="A9" s="449" t="s">
        <v>1634</v>
      </c>
      <c r="B9" s="450">
        <v>3998</v>
      </c>
      <c r="C9" s="1586">
        <v>2915463</v>
      </c>
      <c r="D9" s="1613"/>
      <c r="E9" s="1586"/>
      <c r="F9" s="1586"/>
      <c r="G9" s="1614"/>
      <c r="H9" s="1586"/>
      <c r="I9" s="1609" t="s">
        <v>1159</v>
      </c>
      <c r="J9" s="1583"/>
      <c r="K9" s="1586"/>
      <c r="L9" s="325"/>
    </row>
    <row r="10" spans="1:13" s="452" customFormat="1" ht="13.5" thickBot="1" x14ac:dyDescent="0.25">
      <c r="A10" s="1426" t="s">
        <v>1163</v>
      </c>
      <c r="B10" s="1407"/>
      <c r="C10" s="1594">
        <f>SUM(C8:C9)</f>
        <v>8807844</v>
      </c>
      <c r="D10" s="1594">
        <f t="shared" ref="D10:K10" si="1">SUM(D8:D9)</f>
        <v>497530</v>
      </c>
      <c r="E10" s="1594">
        <f t="shared" si="1"/>
        <v>268312</v>
      </c>
      <c r="F10" s="1594">
        <f t="shared" si="1"/>
        <v>717893</v>
      </c>
      <c r="G10" s="1594">
        <f t="shared" si="1"/>
        <v>236934</v>
      </c>
      <c r="H10" s="1594">
        <f t="shared" si="1"/>
        <v>348463</v>
      </c>
      <c r="I10" s="1594">
        <f t="shared" si="1"/>
        <v>22262</v>
      </c>
      <c r="J10" s="1594">
        <f t="shared" si="1"/>
        <v>182102</v>
      </c>
      <c r="K10" s="1594">
        <f t="shared" si="1"/>
        <v>45373</v>
      </c>
      <c r="L10" s="451"/>
    </row>
    <row r="11" spans="1:13" s="452" customFormat="1" ht="16.7" customHeight="1" thickTop="1" x14ac:dyDescent="0.2">
      <c r="A11" s="2216" t="s">
        <v>1166</v>
      </c>
      <c r="B11" s="2217"/>
      <c r="C11" s="1602"/>
      <c r="D11" s="1603"/>
      <c r="E11" s="1603"/>
      <c r="F11" s="1603"/>
      <c r="G11" s="1603"/>
      <c r="H11" s="1603"/>
      <c r="I11" s="1603"/>
      <c r="J11" s="1603"/>
      <c r="K11" s="1615"/>
      <c r="L11" s="451"/>
    </row>
    <row r="12" spans="1:13" ht="15.75" customHeight="1" x14ac:dyDescent="0.2">
      <c r="A12" s="1314" t="s">
        <v>453</v>
      </c>
      <c r="B12" s="1316">
        <v>1000</v>
      </c>
      <c r="C12" s="1606">
        <f>'Expenditures 15-22'!K33</f>
        <v>4168188</v>
      </c>
      <c r="D12" s="1616" t="s">
        <v>1159</v>
      </c>
      <c r="E12" s="1575" t="s">
        <v>1159</v>
      </c>
      <c r="F12" s="1575" t="s">
        <v>1159</v>
      </c>
      <c r="G12" s="1606">
        <f>'Expenditures 15-22'!K229</f>
        <v>53104</v>
      </c>
      <c r="H12" s="1617"/>
      <c r="I12" s="1575" t="s">
        <v>1159</v>
      </c>
      <c r="J12" s="1575" t="s">
        <v>1159</v>
      </c>
      <c r="K12" s="1617" t="s">
        <v>1159</v>
      </c>
      <c r="L12" s="325"/>
    </row>
    <row r="13" spans="1:13" ht="15.75" customHeight="1" x14ac:dyDescent="0.2">
      <c r="A13" s="1314" t="s">
        <v>454</v>
      </c>
      <c r="B13" s="1316">
        <v>2000</v>
      </c>
      <c r="C13" s="1607">
        <f>'Expenditures 15-22'!K74</f>
        <v>1394283</v>
      </c>
      <c r="D13" s="1607">
        <f>'Expenditures 15-22'!K129</f>
        <v>534428</v>
      </c>
      <c r="E13" s="1576" t="s">
        <v>1159</v>
      </c>
      <c r="F13" s="1607">
        <f>'Expenditures 15-22'!K184</f>
        <v>684161</v>
      </c>
      <c r="G13" s="1607">
        <f>'Expenditures 15-22'!K279</f>
        <v>140882</v>
      </c>
      <c r="H13" s="1607">
        <f>'Expenditures 15-22'!K303</f>
        <v>2089347</v>
      </c>
      <c r="I13" s="1575" t="s">
        <v>1159</v>
      </c>
      <c r="J13" s="1607">
        <f>'Expenditures 15-22'!K330</f>
        <v>162168</v>
      </c>
      <c r="K13" s="1618">
        <f>'Expenditures 15-22'!K352</f>
        <v>28561</v>
      </c>
      <c r="L13" s="325"/>
    </row>
    <row r="14" spans="1:13" ht="15.75" customHeight="1" x14ac:dyDescent="0.2">
      <c r="A14" s="1314" t="s">
        <v>446</v>
      </c>
      <c r="B14" s="1316">
        <v>3000</v>
      </c>
      <c r="C14" s="1607">
        <f>'Expenditures 15-22'!K75</f>
        <v>0</v>
      </c>
      <c r="D14" s="1607">
        <f>'Expenditures 15-22'!K130</f>
        <v>0</v>
      </c>
      <c r="E14" s="1616" t="s">
        <v>1159</v>
      </c>
      <c r="F14" s="1607">
        <f>'Expenditures 15-22'!K185</f>
        <v>0</v>
      </c>
      <c r="G14" s="1607">
        <f>'Expenditures 15-22'!K280</f>
        <v>0</v>
      </c>
      <c r="H14" s="1612"/>
      <c r="I14" s="1575" t="s">
        <v>1159</v>
      </c>
      <c r="J14" s="1575" t="s">
        <v>1159</v>
      </c>
      <c r="K14" s="1612" t="s">
        <v>1159</v>
      </c>
      <c r="L14" s="325"/>
    </row>
    <row r="15" spans="1:13" ht="15.75" customHeight="1" x14ac:dyDescent="0.2">
      <c r="A15" s="1314" t="s">
        <v>107</v>
      </c>
      <c r="B15" s="1316">
        <v>4000</v>
      </c>
      <c r="C15" s="1607">
        <f>'Expenditures 15-22'!K102</f>
        <v>720364</v>
      </c>
      <c r="D15" s="1607">
        <f>'Expenditures 15-22'!K139</f>
        <v>0</v>
      </c>
      <c r="E15" s="1607">
        <f>'Expenditures 15-22'!K160</f>
        <v>0</v>
      </c>
      <c r="F15" s="1607">
        <f>'Expenditures 15-22'!K196</f>
        <v>0</v>
      </c>
      <c r="G15" s="1607">
        <f>'Expenditures 15-22'!K285</f>
        <v>0</v>
      </c>
      <c r="H15" s="1607">
        <f>'Expenditures 15-22'!K310</f>
        <v>0</v>
      </c>
      <c r="I15" s="1575" t="s">
        <v>1159</v>
      </c>
      <c r="J15" s="1619">
        <f>'Expenditures 15-22'!K334</f>
        <v>0</v>
      </c>
      <c r="K15" s="1607">
        <f>'Expenditures 15-22'!K357</f>
        <v>0</v>
      </c>
      <c r="L15" s="325"/>
    </row>
    <row r="16" spans="1:13" ht="15.75" customHeight="1" x14ac:dyDescent="0.2">
      <c r="A16" s="1314" t="s">
        <v>447</v>
      </c>
      <c r="B16" s="1316">
        <v>5000</v>
      </c>
      <c r="C16" s="1607">
        <f>'Expenditures 15-22'!K112</f>
        <v>0</v>
      </c>
      <c r="D16" s="1607">
        <f>'Expenditures 15-22'!K149</f>
        <v>0</v>
      </c>
      <c r="E16" s="1607">
        <f>'Expenditures 15-22'!K172</f>
        <v>754083</v>
      </c>
      <c r="F16" s="1607">
        <f>'Expenditures 15-22'!K208</f>
        <v>0</v>
      </c>
      <c r="G16" s="1607">
        <f>'Expenditures 15-22'!K293</f>
        <v>0</v>
      </c>
      <c r="H16" s="1620"/>
      <c r="I16" s="1575" t="s">
        <v>1159</v>
      </c>
      <c r="J16" s="1621">
        <f>'Expenditures 15-22'!K340</f>
        <v>0</v>
      </c>
      <c r="K16" s="1607">
        <f>'Expenditures 15-22'!K365</f>
        <v>0</v>
      </c>
      <c r="L16" s="325"/>
    </row>
    <row r="17" spans="1:12" ht="13.5" thickBot="1" x14ac:dyDescent="0.25">
      <c r="A17" s="1406" t="s">
        <v>48</v>
      </c>
      <c r="B17" s="1407"/>
      <c r="C17" s="1594">
        <f t="shared" ref="C17:H17" si="2">SUM(C12:C16)</f>
        <v>6282835</v>
      </c>
      <c r="D17" s="1594">
        <f t="shared" si="2"/>
        <v>534428</v>
      </c>
      <c r="E17" s="1594">
        <f t="shared" si="2"/>
        <v>754083</v>
      </c>
      <c r="F17" s="1594">
        <f t="shared" si="2"/>
        <v>684161</v>
      </c>
      <c r="G17" s="1594">
        <f t="shared" si="2"/>
        <v>193986</v>
      </c>
      <c r="H17" s="1594">
        <f t="shared" si="2"/>
        <v>2089347</v>
      </c>
      <c r="I17" s="1575"/>
      <c r="J17" s="1594">
        <f>SUM(J12:J16)</f>
        <v>162168</v>
      </c>
      <c r="K17" s="1594">
        <f>SUM(K12:K16)</f>
        <v>28561</v>
      </c>
      <c r="L17" s="325"/>
    </row>
    <row r="18" spans="1:12" ht="15" customHeight="1" thickTop="1" x14ac:dyDescent="0.2">
      <c r="A18" s="1430" t="s">
        <v>1635</v>
      </c>
      <c r="B18" s="1431">
        <v>4180</v>
      </c>
      <c r="C18" s="1606">
        <f t="shared" ref="C18:H18" si="3">C9</f>
        <v>2915463</v>
      </c>
      <c r="D18" s="1606">
        <f t="shared" si="3"/>
        <v>0</v>
      </c>
      <c r="E18" s="1606">
        <f t="shared" si="3"/>
        <v>0</v>
      </c>
      <c r="F18" s="1606">
        <f t="shared" si="3"/>
        <v>0</v>
      </c>
      <c r="G18" s="1606">
        <f t="shared" si="3"/>
        <v>0</v>
      </c>
      <c r="H18" s="1606">
        <f t="shared" si="3"/>
        <v>0</v>
      </c>
      <c r="I18" s="1575"/>
      <c r="J18" s="1606">
        <f>J9</f>
        <v>0</v>
      </c>
      <c r="K18" s="1606">
        <f>K9</f>
        <v>0</v>
      </c>
      <c r="L18" s="325"/>
    </row>
    <row r="19" spans="1:12" ht="13.5" thickBot="1" x14ac:dyDescent="0.25">
      <c r="A19" s="1406" t="s">
        <v>502</v>
      </c>
      <c r="B19" s="1407"/>
      <c r="C19" s="1594">
        <f t="shared" ref="C19:H19" si="4">SUM(C17:C18)</f>
        <v>9198298</v>
      </c>
      <c r="D19" s="1594">
        <f t="shared" si="4"/>
        <v>534428</v>
      </c>
      <c r="E19" s="1594">
        <f t="shared" si="4"/>
        <v>754083</v>
      </c>
      <c r="F19" s="1594">
        <f t="shared" si="4"/>
        <v>684161</v>
      </c>
      <c r="G19" s="1594">
        <f t="shared" si="4"/>
        <v>193986</v>
      </c>
      <c r="H19" s="1594">
        <f t="shared" si="4"/>
        <v>2089347</v>
      </c>
      <c r="I19" s="1575"/>
      <c r="J19" s="1594">
        <f>SUM(J17:J18)</f>
        <v>162168</v>
      </c>
      <c r="K19" s="1594">
        <f>SUM(K17:K18)</f>
        <v>28561</v>
      </c>
      <c r="L19" s="325"/>
    </row>
    <row r="20" spans="1:12" ht="16.5" thickTop="1" thickBot="1" x14ac:dyDescent="0.25">
      <c r="A20" s="2232" t="s">
        <v>1636</v>
      </c>
      <c r="B20" s="2233"/>
      <c r="C20" s="1622">
        <f>C8-C17</f>
        <v>-390454</v>
      </c>
      <c r="D20" s="1622">
        <f t="shared" ref="D20:K20" si="5">D8-D17</f>
        <v>-36898</v>
      </c>
      <c r="E20" s="1622">
        <f t="shared" si="5"/>
        <v>-485771</v>
      </c>
      <c r="F20" s="1622">
        <f t="shared" si="5"/>
        <v>33732</v>
      </c>
      <c r="G20" s="1622">
        <f t="shared" si="5"/>
        <v>42948</v>
      </c>
      <c r="H20" s="1622">
        <f t="shared" si="5"/>
        <v>-1740884</v>
      </c>
      <c r="I20" s="1622">
        <f t="shared" si="5"/>
        <v>22262</v>
      </c>
      <c r="J20" s="1622">
        <f t="shared" si="5"/>
        <v>19934</v>
      </c>
      <c r="K20" s="1622">
        <f t="shared" si="5"/>
        <v>16812</v>
      </c>
      <c r="L20" s="325"/>
    </row>
    <row r="21" spans="1:12" ht="16.7" customHeight="1" thickTop="1" x14ac:dyDescent="0.2">
      <c r="A21" s="2244" t="s">
        <v>591</v>
      </c>
      <c r="B21" s="2245"/>
      <c r="C21" s="1602"/>
      <c r="D21" s="1603"/>
      <c r="E21" s="1603"/>
      <c r="F21" s="1603"/>
      <c r="G21" s="1603"/>
      <c r="H21" s="1603"/>
      <c r="I21" s="1603"/>
      <c r="J21" s="1603"/>
      <c r="K21" s="1615"/>
      <c r="L21" s="453"/>
    </row>
    <row r="22" spans="1:12" ht="15.75" customHeight="1" collapsed="1" x14ac:dyDescent="0.2">
      <c r="A22" s="2240" t="s">
        <v>592</v>
      </c>
      <c r="B22" s="2241"/>
      <c r="C22" s="1582"/>
      <c r="D22" s="1582"/>
      <c r="E22" s="1582"/>
      <c r="F22" s="1582"/>
      <c r="G22" s="1582"/>
      <c r="H22" s="1582"/>
      <c r="I22" s="1582"/>
      <c r="J22" s="1582"/>
      <c r="K22" s="1582"/>
      <c r="L22" s="325"/>
    </row>
    <row r="23" spans="1:12" s="433" customFormat="1" ht="15.75" customHeight="1" x14ac:dyDescent="0.2">
      <c r="A23" s="2236" t="s">
        <v>290</v>
      </c>
      <c r="B23" s="2237"/>
      <c r="C23" s="1585"/>
      <c r="D23" s="1582"/>
      <c r="E23" s="1582"/>
      <c r="F23" s="1582"/>
      <c r="G23" s="1582"/>
      <c r="H23" s="1582"/>
      <c r="I23" s="1582"/>
      <c r="J23" s="1582"/>
      <c r="K23" s="1582"/>
      <c r="L23" s="453"/>
    </row>
    <row r="24" spans="1:12" s="433" customFormat="1" ht="13.5" customHeight="1" x14ac:dyDescent="0.2">
      <c r="A24" s="1260" t="s">
        <v>1637</v>
      </c>
      <c r="B24" s="454">
        <v>7110</v>
      </c>
      <c r="C24" s="1574"/>
      <c r="D24" s="1582"/>
      <c r="E24" s="1582"/>
      <c r="F24" s="1582"/>
      <c r="G24" s="1582"/>
      <c r="H24" s="1582"/>
      <c r="I24" s="1582"/>
      <c r="J24" s="1582"/>
      <c r="K24" s="1582"/>
      <c r="L24" s="453"/>
    </row>
    <row r="25" spans="1:12" s="433" customFormat="1" ht="13.5" customHeight="1" x14ac:dyDescent="0.2">
      <c r="A25" s="1260" t="s">
        <v>1638</v>
      </c>
      <c r="B25" s="454">
        <v>7110</v>
      </c>
      <c r="C25" s="1574"/>
      <c r="D25" s="1574"/>
      <c r="E25" s="1574"/>
      <c r="F25" s="1574"/>
      <c r="G25" s="1574"/>
      <c r="H25" s="1574">
        <v>211000</v>
      </c>
      <c r="I25" s="1582"/>
      <c r="J25" s="1574"/>
      <c r="K25" s="1574"/>
      <c r="L25" s="453"/>
    </row>
    <row r="26" spans="1:12" s="433" customFormat="1" ht="13.5" customHeight="1" x14ac:dyDescent="0.2">
      <c r="A26" s="1260" t="s">
        <v>183</v>
      </c>
      <c r="B26" s="432">
        <v>7120</v>
      </c>
      <c r="C26" s="1574"/>
      <c r="D26" s="1574"/>
      <c r="E26" s="1574"/>
      <c r="F26" s="1574"/>
      <c r="G26" s="1574"/>
      <c r="H26" s="1574"/>
      <c r="I26" s="1582"/>
      <c r="J26" s="1574"/>
      <c r="K26" s="1574"/>
      <c r="L26" s="453"/>
    </row>
    <row r="27" spans="1:12" s="433" customFormat="1" ht="13.5" customHeight="1" x14ac:dyDescent="0.2">
      <c r="A27" s="1260" t="s">
        <v>184</v>
      </c>
      <c r="B27" s="432">
        <v>7130</v>
      </c>
      <c r="C27" s="1574"/>
      <c r="D27" s="1574"/>
      <c r="E27" s="1623"/>
      <c r="F27" s="1574"/>
      <c r="G27" s="1585"/>
      <c r="H27" s="1585"/>
      <c r="I27" s="1585"/>
      <c r="J27" s="1585"/>
      <c r="K27" s="1585"/>
      <c r="L27" s="453"/>
    </row>
    <row r="28" spans="1:12" s="433" customFormat="1" ht="13.5" customHeight="1" x14ac:dyDescent="0.2">
      <c r="A28" s="1260" t="s">
        <v>1381</v>
      </c>
      <c r="B28" s="432">
        <v>7140</v>
      </c>
      <c r="C28" s="1574"/>
      <c r="D28" s="1574"/>
      <c r="E28" s="1574"/>
      <c r="F28" s="1574"/>
      <c r="G28" s="1574"/>
      <c r="H28" s="1574"/>
      <c r="I28" s="1574"/>
      <c r="J28" s="1574"/>
      <c r="K28" s="1574"/>
      <c r="L28" s="453"/>
    </row>
    <row r="29" spans="1:12" s="433" customFormat="1" ht="13.5" customHeight="1" x14ac:dyDescent="0.2">
      <c r="A29" s="1260" t="s">
        <v>291</v>
      </c>
      <c r="B29" s="432">
        <v>7150</v>
      </c>
      <c r="C29" s="1580"/>
      <c r="D29" s="1574"/>
      <c r="E29" s="1580"/>
      <c r="F29" s="1580"/>
      <c r="G29" s="1580"/>
      <c r="H29" s="1580"/>
      <c r="I29" s="1580"/>
      <c r="J29" s="1580"/>
      <c r="K29" s="1580"/>
      <c r="L29" s="453"/>
    </row>
    <row r="30" spans="1:12" s="433" customFormat="1" ht="26.25" x14ac:dyDescent="0.2">
      <c r="A30" s="1260" t="s">
        <v>1771</v>
      </c>
      <c r="B30" s="455">
        <v>7160</v>
      </c>
      <c r="C30" s="1582"/>
      <c r="D30" s="1574"/>
      <c r="E30" s="1582"/>
      <c r="F30" s="1582"/>
      <c r="G30" s="1582"/>
      <c r="H30" s="1582"/>
      <c r="I30" s="1582"/>
      <c r="J30" s="1582"/>
      <c r="K30" s="1582"/>
      <c r="L30" s="453"/>
    </row>
    <row r="31" spans="1:12" s="433" customFormat="1" ht="26.25" x14ac:dyDescent="0.2">
      <c r="A31" s="1260" t="s">
        <v>1775</v>
      </c>
      <c r="B31" s="455">
        <v>7170</v>
      </c>
      <c r="C31" s="1582"/>
      <c r="D31" s="1582"/>
      <c r="E31" s="1579"/>
      <c r="F31" s="1582"/>
      <c r="G31" s="1582"/>
      <c r="H31" s="1582"/>
      <c r="I31" s="1582"/>
      <c r="J31" s="1582"/>
      <c r="K31" s="1582"/>
      <c r="L31" s="453"/>
    </row>
    <row r="32" spans="1:12" s="433" customFormat="1" ht="15.75" customHeight="1" x14ac:dyDescent="0.2">
      <c r="A32" s="2238" t="s">
        <v>974</v>
      </c>
      <c r="B32" s="2239"/>
      <c r="C32" s="1582"/>
      <c r="D32" s="1582"/>
      <c r="E32" s="1580"/>
      <c r="F32" s="1582"/>
      <c r="G32" s="1582"/>
      <c r="H32" s="1582"/>
      <c r="I32" s="1582"/>
      <c r="J32" s="1582"/>
      <c r="K32" s="1582"/>
      <c r="L32" s="453"/>
    </row>
    <row r="33" spans="1:12" s="433" customFormat="1" x14ac:dyDescent="0.2">
      <c r="A33" s="1260" t="s">
        <v>409</v>
      </c>
      <c r="B33" s="454">
        <v>7210</v>
      </c>
      <c r="C33" s="1574"/>
      <c r="D33" s="1574"/>
      <c r="E33" s="1574">
        <v>439770</v>
      </c>
      <c r="F33" s="1574"/>
      <c r="G33" s="1582"/>
      <c r="H33" s="1574">
        <v>5580128</v>
      </c>
      <c r="I33" s="1574">
        <v>2440102</v>
      </c>
      <c r="J33" s="1574"/>
      <c r="K33" s="1574"/>
      <c r="L33" s="453"/>
    </row>
    <row r="34" spans="1:12" s="433" customFormat="1" x14ac:dyDescent="0.2">
      <c r="A34" s="1260" t="s">
        <v>994</v>
      </c>
      <c r="B34" s="454">
        <v>7220</v>
      </c>
      <c r="C34" s="1574"/>
      <c r="D34" s="1574"/>
      <c r="E34" s="1574"/>
      <c r="F34" s="1574"/>
      <c r="G34" s="1582"/>
      <c r="H34" s="1583">
        <v>641776</v>
      </c>
      <c r="I34" s="1583">
        <v>409860</v>
      </c>
      <c r="J34" s="1583"/>
      <c r="K34" s="1583"/>
      <c r="L34" s="453"/>
    </row>
    <row r="35" spans="1:12" s="433" customFormat="1" x14ac:dyDescent="0.2">
      <c r="A35" s="1260" t="s">
        <v>983</v>
      </c>
      <c r="B35" s="454">
        <v>7230</v>
      </c>
      <c r="C35" s="1574"/>
      <c r="D35" s="1574"/>
      <c r="E35" s="1574"/>
      <c r="F35" s="1574"/>
      <c r="G35" s="1585"/>
      <c r="H35" s="1574"/>
      <c r="I35" s="1574"/>
      <c r="J35" s="1574"/>
      <c r="K35" s="1574"/>
      <c r="L35" s="453"/>
    </row>
    <row r="36" spans="1:12" s="433" customFormat="1" ht="15" x14ac:dyDescent="0.2">
      <c r="A36" s="1260" t="s">
        <v>1639</v>
      </c>
      <c r="B36" s="454">
        <v>7300</v>
      </c>
      <c r="C36" s="1574"/>
      <c r="D36" s="1574"/>
      <c r="E36" s="1574"/>
      <c r="F36" s="1574"/>
      <c r="G36" s="1574"/>
      <c r="H36" s="1574"/>
      <c r="I36" s="1580"/>
      <c r="J36" s="1574"/>
      <c r="K36" s="1574"/>
      <c r="L36" s="453"/>
    </row>
    <row r="37" spans="1:12" s="433" customFormat="1" x14ac:dyDescent="0.2">
      <c r="A37" s="1260" t="s">
        <v>438</v>
      </c>
      <c r="B37" s="454">
        <v>7400</v>
      </c>
      <c r="C37" s="1580"/>
      <c r="D37" s="1580"/>
      <c r="E37" s="1607">
        <f>SUM(C54:D57,H54:H57)</f>
        <v>0</v>
      </c>
      <c r="F37" s="1580"/>
      <c r="G37" s="1580"/>
      <c r="H37" s="1580"/>
      <c r="I37" s="1582"/>
      <c r="J37" s="1580"/>
      <c r="K37" s="1580"/>
      <c r="L37" s="453"/>
    </row>
    <row r="38" spans="1:12" s="433" customFormat="1" x14ac:dyDescent="0.2">
      <c r="A38" s="1260" t="s">
        <v>439</v>
      </c>
      <c r="B38" s="454">
        <v>7500</v>
      </c>
      <c r="C38" s="1582"/>
      <c r="D38" s="1582"/>
      <c r="E38" s="1607">
        <f>SUM(C58:D61,H58:H61)</f>
        <v>0</v>
      </c>
      <c r="F38" s="1582"/>
      <c r="G38" s="1582"/>
      <c r="H38" s="1582"/>
      <c r="I38" s="1582"/>
      <c r="J38" s="1582"/>
      <c r="K38" s="1582"/>
      <c r="L38" s="453"/>
    </row>
    <row r="39" spans="1:12" s="433" customFormat="1" x14ac:dyDescent="0.2">
      <c r="A39" s="1260" t="s">
        <v>440</v>
      </c>
      <c r="B39" s="454">
        <v>7600</v>
      </c>
      <c r="C39" s="1582"/>
      <c r="D39" s="1582"/>
      <c r="E39" s="1607">
        <f>SUM(C62:D65)</f>
        <v>0</v>
      </c>
      <c r="F39" s="1582"/>
      <c r="G39" s="1582"/>
      <c r="H39" s="1582"/>
      <c r="I39" s="1582"/>
      <c r="J39" s="1582"/>
      <c r="K39" s="1582"/>
      <c r="L39" s="453"/>
    </row>
    <row r="40" spans="1:12" s="433" customFormat="1" ht="13.5" customHeight="1" x14ac:dyDescent="0.2">
      <c r="A40" s="1260" t="s">
        <v>637</v>
      </c>
      <c r="B40" s="432">
        <v>7700</v>
      </c>
      <c r="C40" s="1582"/>
      <c r="D40" s="1582"/>
      <c r="E40" s="1607">
        <f>SUM(C66:D69)</f>
        <v>0</v>
      </c>
      <c r="F40" s="1582"/>
      <c r="G40" s="1582"/>
      <c r="H40" s="1585"/>
      <c r="I40" s="1582"/>
      <c r="J40" s="1582"/>
      <c r="K40" s="1582"/>
      <c r="L40" s="453"/>
    </row>
    <row r="41" spans="1:12" s="433" customFormat="1" ht="13.5" customHeight="1" x14ac:dyDescent="0.2">
      <c r="A41" s="1260" t="s">
        <v>635</v>
      </c>
      <c r="B41" s="432">
        <v>7800</v>
      </c>
      <c r="C41" s="1585"/>
      <c r="D41" s="1585"/>
      <c r="E41" s="1623"/>
      <c r="F41" s="1585"/>
      <c r="G41" s="1585"/>
      <c r="H41" s="1607">
        <f>SUM(C70:D73)</f>
        <v>0</v>
      </c>
      <c r="I41" s="1582"/>
      <c r="J41" s="1582"/>
      <c r="K41" s="1585"/>
      <c r="L41" s="453"/>
    </row>
    <row r="42" spans="1:12" s="433" customFormat="1" ht="13.5" customHeight="1" x14ac:dyDescent="0.2">
      <c r="A42" s="1260" t="s">
        <v>636</v>
      </c>
      <c r="B42" s="432">
        <v>7900</v>
      </c>
      <c r="C42" s="1574"/>
      <c r="D42" s="1574"/>
      <c r="E42" s="1574"/>
      <c r="F42" s="1574"/>
      <c r="G42" s="1574"/>
      <c r="H42" s="1574"/>
      <c r="I42" s="1585"/>
      <c r="J42" s="1585"/>
      <c r="K42" s="1574"/>
      <c r="L42" s="453"/>
    </row>
    <row r="43" spans="1:12" s="433" customFormat="1" ht="13.5" customHeight="1" x14ac:dyDescent="0.2">
      <c r="A43" s="1260" t="s">
        <v>370</v>
      </c>
      <c r="B43" s="432">
        <v>7990</v>
      </c>
      <c r="C43" s="1574"/>
      <c r="D43" s="1574"/>
      <c r="E43" s="1574">
        <v>4570</v>
      </c>
      <c r="F43" s="1574"/>
      <c r="G43" s="1574"/>
      <c r="H43" s="1574"/>
      <c r="I43" s="1574"/>
      <c r="J43" s="1574"/>
      <c r="K43" s="1574"/>
      <c r="L43" s="453"/>
    </row>
    <row r="44" spans="1:12" s="433" customFormat="1" ht="13.5" customHeight="1" thickBot="1" x14ac:dyDescent="0.25">
      <c r="A44" s="2246" t="s">
        <v>371</v>
      </c>
      <c r="B44" s="2247"/>
      <c r="C44" s="1624">
        <f>SUM(C24:C43)</f>
        <v>0</v>
      </c>
      <c r="D44" s="1624">
        <f t="shared" ref="D44:K44" si="6">SUM(D24:D43)</f>
        <v>0</v>
      </c>
      <c r="E44" s="1624">
        <f t="shared" si="6"/>
        <v>444340</v>
      </c>
      <c r="F44" s="1624">
        <f t="shared" si="6"/>
        <v>0</v>
      </c>
      <c r="G44" s="1624">
        <f t="shared" si="6"/>
        <v>0</v>
      </c>
      <c r="H44" s="1624">
        <f t="shared" si="6"/>
        <v>6432904</v>
      </c>
      <c r="I44" s="1624">
        <f t="shared" si="6"/>
        <v>2849962</v>
      </c>
      <c r="J44" s="1624">
        <f t="shared" si="6"/>
        <v>0</v>
      </c>
      <c r="K44" s="1624">
        <f t="shared" si="6"/>
        <v>0</v>
      </c>
      <c r="L44" s="453"/>
    </row>
    <row r="45" spans="1:12" ht="15.75" customHeight="1" thickTop="1" x14ac:dyDescent="0.2">
      <c r="A45" s="2240" t="s">
        <v>108</v>
      </c>
      <c r="B45" s="2241"/>
      <c r="C45" s="1625"/>
      <c r="D45" s="1625"/>
      <c r="E45" s="1625"/>
      <c r="F45" s="1625"/>
      <c r="G45" s="1625"/>
      <c r="H45" s="1625"/>
      <c r="I45" s="1625"/>
      <c r="J45" s="1625"/>
      <c r="K45" s="1625"/>
      <c r="L45" s="325"/>
    </row>
    <row r="46" spans="1:12" s="433" customFormat="1" ht="15.75" customHeight="1" x14ac:dyDescent="0.2">
      <c r="A46" s="2248" t="s">
        <v>109</v>
      </c>
      <c r="B46" s="2249"/>
      <c r="C46" s="1582"/>
      <c r="D46" s="1582"/>
      <c r="E46" s="1582"/>
      <c r="F46" s="1582"/>
      <c r="G46" s="1582"/>
      <c r="H46" s="1582"/>
      <c r="I46" s="1585"/>
      <c r="J46" s="1582"/>
      <c r="K46" s="1582"/>
      <c r="L46" s="456"/>
    </row>
    <row r="47" spans="1:12" s="433" customFormat="1" ht="15" x14ac:dyDescent="0.2">
      <c r="A47" s="1261" t="s">
        <v>1640</v>
      </c>
      <c r="B47" s="432">
        <v>8110</v>
      </c>
      <c r="C47" s="1582"/>
      <c r="D47" s="1582"/>
      <c r="E47" s="1582"/>
      <c r="F47" s="1582"/>
      <c r="G47" s="1582"/>
      <c r="H47" s="1582"/>
      <c r="I47" s="1607">
        <f>SUM(C24,C25:H25,J25:K25)</f>
        <v>211000</v>
      </c>
      <c r="J47" s="1582"/>
      <c r="K47" s="1582"/>
      <c r="L47" s="456"/>
    </row>
    <row r="48" spans="1:12" s="433" customFormat="1" ht="15" x14ac:dyDescent="0.2">
      <c r="A48" s="1261" t="s">
        <v>1641</v>
      </c>
      <c r="B48" s="432">
        <v>8120</v>
      </c>
      <c r="C48" s="1585"/>
      <c r="D48" s="1585"/>
      <c r="E48" s="1582"/>
      <c r="F48" s="1585"/>
      <c r="G48" s="1582"/>
      <c r="H48" s="1582"/>
      <c r="I48" s="1607">
        <f>SUM(C26:H26,J26,K26)</f>
        <v>0</v>
      </c>
      <c r="J48" s="1582"/>
      <c r="K48" s="1582"/>
      <c r="L48" s="456"/>
    </row>
    <row r="49" spans="1:12" s="433" customFormat="1" x14ac:dyDescent="0.2">
      <c r="A49" s="1261" t="s">
        <v>184</v>
      </c>
      <c r="B49" s="432">
        <v>8130</v>
      </c>
      <c r="C49" s="1574"/>
      <c r="D49" s="1574"/>
      <c r="E49" s="1585"/>
      <c r="F49" s="1574"/>
      <c r="G49" s="1585"/>
      <c r="H49" s="1585"/>
      <c r="I49" s="1582"/>
      <c r="J49" s="1585"/>
      <c r="K49" s="1582"/>
      <c r="L49" s="453"/>
    </row>
    <row r="50" spans="1:12" s="433" customFormat="1" x14ac:dyDescent="0.2">
      <c r="A50" s="1261" t="s">
        <v>1381</v>
      </c>
      <c r="B50" s="432">
        <v>8140</v>
      </c>
      <c r="C50" s="1574"/>
      <c r="D50" s="1574"/>
      <c r="E50" s="1574"/>
      <c r="F50" s="1574"/>
      <c r="G50" s="1574"/>
      <c r="H50" s="1574"/>
      <c r="I50" s="1582"/>
      <c r="J50" s="1574"/>
      <c r="K50" s="1582"/>
      <c r="L50" s="453"/>
    </row>
    <row r="51" spans="1:12" s="433" customFormat="1" x14ac:dyDescent="0.2">
      <c r="A51" s="1261" t="s">
        <v>291</v>
      </c>
      <c r="B51" s="432">
        <v>8150</v>
      </c>
      <c r="C51" s="1580"/>
      <c r="D51" s="1580"/>
      <c r="E51" s="1580"/>
      <c r="F51" s="1580"/>
      <c r="G51" s="1580"/>
      <c r="H51" s="1607">
        <f>SUM(D29)</f>
        <v>0</v>
      </c>
      <c r="I51" s="1582"/>
      <c r="J51" s="1580"/>
      <c r="K51" s="1585"/>
      <c r="L51" s="453"/>
    </row>
    <row r="52" spans="1:12" s="433" customFormat="1" ht="26.25" x14ac:dyDescent="0.2">
      <c r="A52" s="1261" t="s">
        <v>1774</v>
      </c>
      <c r="B52" s="432">
        <v>8160</v>
      </c>
      <c r="C52" s="1582"/>
      <c r="D52" s="1582"/>
      <c r="E52" s="1582"/>
      <c r="F52" s="1582"/>
      <c r="G52" s="1582"/>
      <c r="H52" s="1582"/>
      <c r="I52" s="1582"/>
      <c r="J52" s="1582"/>
      <c r="K52" s="1607">
        <f>D30</f>
        <v>0</v>
      </c>
      <c r="L52" s="453"/>
    </row>
    <row r="53" spans="1:12" s="433" customFormat="1" ht="26.25" x14ac:dyDescent="0.2">
      <c r="A53" s="1261" t="s">
        <v>1773</v>
      </c>
      <c r="B53" s="432">
        <v>8170</v>
      </c>
      <c r="C53" s="1585"/>
      <c r="D53" s="1585"/>
      <c r="E53" s="1582"/>
      <c r="F53" s="1582"/>
      <c r="G53" s="1582"/>
      <c r="H53" s="1585"/>
      <c r="I53" s="1582"/>
      <c r="J53" s="1582"/>
      <c r="K53" s="1607">
        <f>E31</f>
        <v>0</v>
      </c>
      <c r="L53" s="453"/>
    </row>
    <row r="54" spans="1:12" s="433" customFormat="1" ht="13.5" thickBot="1" x14ac:dyDescent="0.25">
      <c r="A54" s="1261" t="s">
        <v>687</v>
      </c>
      <c r="B54" s="432">
        <v>8410</v>
      </c>
      <c r="C54" s="1626"/>
      <c r="D54" s="1626"/>
      <c r="E54" s="1582"/>
      <c r="F54" s="1582"/>
      <c r="G54" s="1582"/>
      <c r="H54" s="1626"/>
      <c r="I54" s="1582"/>
      <c r="J54" s="1582"/>
      <c r="K54" s="1580"/>
      <c r="L54" s="453"/>
    </row>
    <row r="55" spans="1:12" s="433" customFormat="1" ht="14.25" thickTop="1" thickBot="1" x14ac:dyDescent="0.25">
      <c r="A55" s="1262" t="s">
        <v>688</v>
      </c>
      <c r="B55" s="432">
        <v>8420</v>
      </c>
      <c r="C55" s="1627"/>
      <c r="D55" s="1627"/>
      <c r="E55" s="1582"/>
      <c r="F55" s="1582"/>
      <c r="G55" s="1582"/>
      <c r="H55" s="1626"/>
      <c r="I55" s="1582"/>
      <c r="J55" s="1582"/>
      <c r="K55" s="1582"/>
      <c r="L55" s="453"/>
    </row>
    <row r="56" spans="1:12" s="433" customFormat="1" ht="14.25" thickTop="1" thickBot="1" x14ac:dyDescent="0.25">
      <c r="A56" s="1261" t="s">
        <v>577</v>
      </c>
      <c r="B56" s="432">
        <v>8430</v>
      </c>
      <c r="C56" s="1627"/>
      <c r="D56" s="1627"/>
      <c r="E56" s="1582"/>
      <c r="F56" s="1582"/>
      <c r="G56" s="1582"/>
      <c r="H56" s="1626"/>
      <c r="I56" s="1582"/>
      <c r="J56" s="1582"/>
      <c r="K56" s="1582"/>
      <c r="L56" s="453"/>
    </row>
    <row r="57" spans="1:12" s="433" customFormat="1" ht="14.25" thickTop="1" thickBot="1" x14ac:dyDescent="0.25">
      <c r="A57" s="1262" t="s">
        <v>574</v>
      </c>
      <c r="B57" s="432">
        <v>8440</v>
      </c>
      <c r="C57" s="1627"/>
      <c r="D57" s="1627"/>
      <c r="E57" s="1582"/>
      <c r="F57" s="1582"/>
      <c r="G57" s="1582"/>
      <c r="H57" s="1626"/>
      <c r="I57" s="1582"/>
      <c r="J57" s="1582"/>
      <c r="K57" s="1582"/>
      <c r="L57" s="453"/>
    </row>
    <row r="58" spans="1:12" s="433" customFormat="1" ht="14.25" thickTop="1" thickBot="1" x14ac:dyDescent="0.25">
      <c r="A58" s="1261" t="s">
        <v>575</v>
      </c>
      <c r="B58" s="432">
        <v>8510</v>
      </c>
      <c r="C58" s="1627"/>
      <c r="D58" s="1627"/>
      <c r="E58" s="1582"/>
      <c r="F58" s="1582"/>
      <c r="G58" s="1582"/>
      <c r="H58" s="1626"/>
      <c r="I58" s="1582"/>
      <c r="J58" s="1582"/>
      <c r="K58" s="1582"/>
      <c r="L58" s="453"/>
    </row>
    <row r="59" spans="1:12" s="433" customFormat="1" ht="14.25" thickTop="1" thickBot="1" x14ac:dyDescent="0.25">
      <c r="A59" s="1263" t="s">
        <v>689</v>
      </c>
      <c r="B59" s="432">
        <v>8520</v>
      </c>
      <c r="C59" s="1627"/>
      <c r="D59" s="1627"/>
      <c r="E59" s="1582"/>
      <c r="F59" s="1582"/>
      <c r="G59" s="1582"/>
      <c r="H59" s="1626"/>
      <c r="I59" s="1582"/>
      <c r="J59" s="1582"/>
      <c r="K59" s="1582"/>
      <c r="L59" s="453"/>
    </row>
    <row r="60" spans="1:12" s="433" customFormat="1" ht="14.25" thickTop="1" thickBot="1" x14ac:dyDescent="0.25">
      <c r="A60" s="1261" t="s">
        <v>576</v>
      </c>
      <c r="B60" s="432">
        <v>8530</v>
      </c>
      <c r="C60" s="1627"/>
      <c r="D60" s="1627"/>
      <c r="E60" s="1582"/>
      <c r="F60" s="1582"/>
      <c r="G60" s="1582"/>
      <c r="H60" s="1626"/>
      <c r="I60" s="1582"/>
      <c r="J60" s="1582"/>
      <c r="K60" s="1582"/>
      <c r="L60" s="453"/>
    </row>
    <row r="61" spans="1:12" s="433" customFormat="1" ht="14.25" thickTop="1" thickBot="1" x14ac:dyDescent="0.25">
      <c r="A61" s="1262" t="s">
        <v>738</v>
      </c>
      <c r="B61" s="432">
        <v>8540</v>
      </c>
      <c r="C61" s="1627"/>
      <c r="D61" s="1627"/>
      <c r="E61" s="1582"/>
      <c r="F61" s="1582"/>
      <c r="G61" s="1582"/>
      <c r="H61" s="1626"/>
      <c r="I61" s="1582"/>
      <c r="J61" s="1582"/>
      <c r="K61" s="1582"/>
      <c r="L61" s="453"/>
    </row>
    <row r="62" spans="1:12" s="433" customFormat="1" ht="13.5" customHeight="1" thickTop="1" thickBot="1" x14ac:dyDescent="0.25">
      <c r="A62" s="1261" t="s">
        <v>739</v>
      </c>
      <c r="B62" s="432">
        <v>8610</v>
      </c>
      <c r="C62" s="1627"/>
      <c r="D62" s="1627"/>
      <c r="E62" s="1582"/>
      <c r="F62" s="1582"/>
      <c r="G62" s="1582"/>
      <c r="H62" s="1582"/>
      <c r="I62" s="1582"/>
      <c r="J62" s="1582"/>
      <c r="K62" s="1582"/>
      <c r="L62" s="453"/>
    </row>
    <row r="63" spans="1:12" s="433" customFormat="1" ht="14.25" thickTop="1" thickBot="1" x14ac:dyDescent="0.25">
      <c r="A63" s="1262" t="s">
        <v>690</v>
      </c>
      <c r="B63" s="432">
        <v>8620</v>
      </c>
      <c r="C63" s="1627"/>
      <c r="D63" s="1627"/>
      <c r="E63" s="1582"/>
      <c r="F63" s="1582"/>
      <c r="G63" s="1582"/>
      <c r="H63" s="1582"/>
      <c r="I63" s="1582"/>
      <c r="J63" s="1582"/>
      <c r="K63" s="1582"/>
      <c r="L63" s="453"/>
    </row>
    <row r="64" spans="1:12" s="433" customFormat="1" ht="13.5" customHeight="1" thickTop="1" thickBot="1" x14ac:dyDescent="0.25">
      <c r="A64" s="1261" t="s">
        <v>740</v>
      </c>
      <c r="B64" s="432">
        <v>8630</v>
      </c>
      <c r="C64" s="1627"/>
      <c r="D64" s="1627"/>
      <c r="E64" s="1582"/>
      <c r="F64" s="1582"/>
      <c r="G64" s="1582"/>
      <c r="H64" s="1582"/>
      <c r="I64" s="1582"/>
      <c r="J64" s="1582"/>
      <c r="K64" s="1582"/>
      <c r="L64" s="453"/>
    </row>
    <row r="65" spans="1:12" s="433" customFormat="1" ht="14.25" thickTop="1" thickBot="1" x14ac:dyDescent="0.25">
      <c r="A65" s="1262" t="s">
        <v>741</v>
      </c>
      <c r="B65" s="432">
        <v>8640</v>
      </c>
      <c r="C65" s="1627"/>
      <c r="D65" s="1627"/>
      <c r="E65" s="1582"/>
      <c r="F65" s="1582"/>
      <c r="G65" s="1582"/>
      <c r="H65" s="1582"/>
      <c r="I65" s="1582"/>
      <c r="J65" s="1582"/>
      <c r="K65" s="1582"/>
      <c r="L65" s="453"/>
    </row>
    <row r="66" spans="1:12" s="433" customFormat="1" ht="14.25" thickTop="1" thickBot="1" x14ac:dyDescent="0.25">
      <c r="A66" s="1261" t="s">
        <v>742</v>
      </c>
      <c r="B66" s="432">
        <v>8710</v>
      </c>
      <c r="C66" s="1627"/>
      <c r="D66" s="1627"/>
      <c r="E66" s="1582"/>
      <c r="F66" s="1582"/>
      <c r="G66" s="1582"/>
      <c r="H66" s="1582"/>
      <c r="I66" s="1582"/>
      <c r="J66" s="1582"/>
      <c r="K66" s="1582"/>
      <c r="L66" s="453"/>
    </row>
    <row r="67" spans="1:12" s="433" customFormat="1" ht="14.25" thickTop="1" thickBot="1" x14ac:dyDescent="0.25">
      <c r="A67" s="1262" t="s">
        <v>691</v>
      </c>
      <c r="B67" s="432">
        <v>8720</v>
      </c>
      <c r="C67" s="1627"/>
      <c r="D67" s="1627"/>
      <c r="E67" s="1582"/>
      <c r="F67" s="1582"/>
      <c r="G67" s="1582"/>
      <c r="H67" s="1582"/>
      <c r="I67" s="1582"/>
      <c r="J67" s="1582"/>
      <c r="K67" s="1582"/>
      <c r="L67" s="453"/>
    </row>
    <row r="68" spans="1:12" s="433" customFormat="1" ht="14.25" thickTop="1" thickBot="1" x14ac:dyDescent="0.25">
      <c r="A68" s="1263" t="s">
        <v>743</v>
      </c>
      <c r="B68" s="432">
        <v>8730</v>
      </c>
      <c r="C68" s="1627"/>
      <c r="D68" s="1627"/>
      <c r="E68" s="1582"/>
      <c r="F68" s="1582"/>
      <c r="G68" s="1582"/>
      <c r="H68" s="1582"/>
      <c r="I68" s="1582"/>
      <c r="J68" s="1582"/>
      <c r="K68" s="1582"/>
      <c r="L68" s="453"/>
    </row>
    <row r="69" spans="1:12" s="433" customFormat="1" ht="14.25" thickTop="1" thickBot="1" x14ac:dyDescent="0.25">
      <c r="A69" s="1262" t="s">
        <v>744</v>
      </c>
      <c r="B69" s="432">
        <v>8740</v>
      </c>
      <c r="C69" s="1627"/>
      <c r="D69" s="1627"/>
      <c r="E69" s="1582"/>
      <c r="F69" s="1582"/>
      <c r="G69" s="1582"/>
      <c r="H69" s="1582"/>
      <c r="I69" s="1582"/>
      <c r="J69" s="1582"/>
      <c r="K69" s="1582"/>
      <c r="L69" s="453"/>
    </row>
    <row r="70" spans="1:12" s="433" customFormat="1" ht="14.25" thickTop="1" thickBot="1" x14ac:dyDescent="0.25">
      <c r="A70" s="1261" t="s">
        <v>745</v>
      </c>
      <c r="B70" s="432">
        <v>8810</v>
      </c>
      <c r="C70" s="1627"/>
      <c r="D70" s="1627"/>
      <c r="E70" s="1582"/>
      <c r="F70" s="1582"/>
      <c r="G70" s="1582"/>
      <c r="H70" s="1582"/>
      <c r="I70" s="1582"/>
      <c r="J70" s="1582"/>
      <c r="K70" s="1582"/>
      <c r="L70" s="453"/>
    </row>
    <row r="71" spans="1:12" s="433" customFormat="1" ht="14.25" thickTop="1" thickBot="1" x14ac:dyDescent="0.25">
      <c r="A71" s="1261" t="s">
        <v>749</v>
      </c>
      <c r="B71" s="432">
        <v>8820</v>
      </c>
      <c r="C71" s="1627"/>
      <c r="D71" s="1627"/>
      <c r="E71" s="1582"/>
      <c r="F71" s="1582"/>
      <c r="G71" s="1582"/>
      <c r="H71" s="1582"/>
      <c r="I71" s="1582"/>
      <c r="J71" s="1582"/>
      <c r="K71" s="1582"/>
      <c r="L71" s="453"/>
    </row>
    <row r="72" spans="1:12" s="433" customFormat="1" ht="14.25" thickTop="1" thickBot="1" x14ac:dyDescent="0.25">
      <c r="A72" s="1261" t="s">
        <v>746</v>
      </c>
      <c r="B72" s="432">
        <v>8830</v>
      </c>
      <c r="C72" s="1627"/>
      <c r="D72" s="1627"/>
      <c r="E72" s="1582"/>
      <c r="F72" s="1582"/>
      <c r="G72" s="1582"/>
      <c r="H72" s="1582"/>
      <c r="I72" s="1582"/>
      <c r="J72" s="1582"/>
      <c r="K72" s="1582"/>
      <c r="L72" s="453"/>
    </row>
    <row r="73" spans="1:12" s="433" customFormat="1" ht="14.25" thickTop="1" thickBot="1" x14ac:dyDescent="0.25">
      <c r="A73" s="1261" t="s">
        <v>747</v>
      </c>
      <c r="B73" s="432">
        <v>8840</v>
      </c>
      <c r="C73" s="1627"/>
      <c r="D73" s="1627"/>
      <c r="E73" s="1582"/>
      <c r="F73" s="1582"/>
      <c r="G73" s="1582"/>
      <c r="H73" s="1582"/>
      <c r="I73" s="1582"/>
      <c r="J73" s="1582"/>
      <c r="K73" s="1585"/>
      <c r="L73" s="453"/>
    </row>
    <row r="74" spans="1:12" s="433" customFormat="1" ht="14.25" thickTop="1" thickBot="1" x14ac:dyDescent="0.25">
      <c r="A74" s="1261" t="s">
        <v>372</v>
      </c>
      <c r="B74" s="432">
        <v>8910</v>
      </c>
      <c r="C74" s="1627"/>
      <c r="D74" s="1627"/>
      <c r="E74" s="1585"/>
      <c r="F74" s="1626"/>
      <c r="G74" s="1626"/>
      <c r="H74" s="1626"/>
      <c r="I74" s="1585"/>
      <c r="J74" s="1585"/>
      <c r="K74" s="1626"/>
      <c r="L74" s="453"/>
    </row>
    <row r="75" spans="1:12" s="433" customFormat="1" ht="14.25" thickTop="1" thickBot="1" x14ac:dyDescent="0.25">
      <c r="A75" s="1264" t="s">
        <v>436</v>
      </c>
      <c r="B75" s="432">
        <v>8990</v>
      </c>
      <c r="C75" s="1627"/>
      <c r="D75" s="1627"/>
      <c r="E75" s="1626"/>
      <c r="F75" s="1628"/>
      <c r="G75" s="1628"/>
      <c r="H75" s="1628">
        <v>4570</v>
      </c>
      <c r="I75" s="1626"/>
      <c r="J75" s="1626"/>
      <c r="K75" s="1628"/>
      <c r="L75" s="453"/>
    </row>
    <row r="76" spans="1:12" s="433" customFormat="1" ht="14.25" thickTop="1" thickBot="1" x14ac:dyDescent="0.25">
      <c r="A76" s="2222" t="s">
        <v>437</v>
      </c>
      <c r="B76" s="2223"/>
      <c r="C76" s="1624">
        <f t="shared" ref="C76:K76" si="7">SUM(C47:C75)</f>
        <v>0</v>
      </c>
      <c r="D76" s="1624">
        <f t="shared" si="7"/>
        <v>0</v>
      </c>
      <c r="E76" s="1624">
        <f t="shared" si="7"/>
        <v>0</v>
      </c>
      <c r="F76" s="1624">
        <f t="shared" si="7"/>
        <v>0</v>
      </c>
      <c r="G76" s="1624">
        <f t="shared" si="7"/>
        <v>0</v>
      </c>
      <c r="H76" s="1624">
        <f t="shared" si="7"/>
        <v>4570</v>
      </c>
      <c r="I76" s="1624">
        <f t="shared" si="7"/>
        <v>211000</v>
      </c>
      <c r="J76" s="1624">
        <f t="shared" si="7"/>
        <v>0</v>
      </c>
      <c r="K76" s="1624">
        <f t="shared" si="7"/>
        <v>0</v>
      </c>
      <c r="L76" s="453"/>
    </row>
    <row r="77" spans="1:12" ht="14.25" thickTop="1" thickBot="1" x14ac:dyDescent="0.25">
      <c r="A77" s="2224" t="s">
        <v>1167</v>
      </c>
      <c r="B77" s="2225"/>
      <c r="C77" s="1624">
        <f t="shared" ref="C77:K77" si="8">C44-C76</f>
        <v>0</v>
      </c>
      <c r="D77" s="1624">
        <f t="shared" si="8"/>
        <v>0</v>
      </c>
      <c r="E77" s="1624">
        <f t="shared" si="8"/>
        <v>444340</v>
      </c>
      <c r="F77" s="1624">
        <f t="shared" si="8"/>
        <v>0</v>
      </c>
      <c r="G77" s="1624">
        <f t="shared" si="8"/>
        <v>0</v>
      </c>
      <c r="H77" s="1624">
        <f t="shared" si="8"/>
        <v>6428334</v>
      </c>
      <c r="I77" s="1624">
        <f t="shared" si="8"/>
        <v>2638962</v>
      </c>
      <c r="J77" s="1624">
        <f t="shared" si="8"/>
        <v>0</v>
      </c>
      <c r="K77" s="1624">
        <f t="shared" si="8"/>
        <v>0</v>
      </c>
      <c r="L77" s="325"/>
    </row>
    <row r="78" spans="1:12" ht="21.75" customHeight="1" thickTop="1" thickBot="1" x14ac:dyDescent="0.25">
      <c r="A78" s="2228" t="s">
        <v>593</v>
      </c>
      <c r="B78" s="2229"/>
      <c r="C78" s="1629">
        <f t="shared" ref="C78:K78" si="9">C20+C77</f>
        <v>-390454</v>
      </c>
      <c r="D78" s="1629">
        <f t="shared" si="9"/>
        <v>-36898</v>
      </c>
      <c r="E78" s="1629">
        <f t="shared" si="9"/>
        <v>-41431</v>
      </c>
      <c r="F78" s="1629">
        <f t="shared" si="9"/>
        <v>33732</v>
      </c>
      <c r="G78" s="1629">
        <f t="shared" si="9"/>
        <v>42948</v>
      </c>
      <c r="H78" s="1629">
        <f t="shared" si="9"/>
        <v>4687450</v>
      </c>
      <c r="I78" s="1629">
        <f t="shared" si="9"/>
        <v>2661224</v>
      </c>
      <c r="J78" s="1629">
        <f t="shared" si="9"/>
        <v>19934</v>
      </c>
      <c r="K78" s="1629">
        <f t="shared" si="9"/>
        <v>16812</v>
      </c>
      <c r="L78" s="457"/>
    </row>
    <row r="79" spans="1:12" ht="13.5" thickTop="1" x14ac:dyDescent="0.2">
      <c r="A79" s="1844" t="str">
        <f>"Fund Balances - July 1, "&amp;'AFR20'!E2-1</f>
        <v>Fund Balances - July 1, 2019</v>
      </c>
      <c r="B79" s="458"/>
      <c r="C79" s="1583">
        <v>445623</v>
      </c>
      <c r="D79" s="1630">
        <v>292305</v>
      </c>
      <c r="E79" s="1630">
        <v>42993</v>
      </c>
      <c r="F79" s="1630">
        <v>512493</v>
      </c>
      <c r="G79" s="1630">
        <v>274641</v>
      </c>
      <c r="H79" s="1630">
        <v>75495</v>
      </c>
      <c r="I79" s="1630">
        <v>1316101</v>
      </c>
      <c r="J79" s="1630">
        <v>190318</v>
      </c>
      <c r="K79" s="1630">
        <v>169017</v>
      </c>
      <c r="L79" s="325"/>
    </row>
    <row r="80" spans="1:12" x14ac:dyDescent="0.2">
      <c r="A80" s="2234" t="s">
        <v>1772</v>
      </c>
      <c r="B80" s="2235"/>
      <c r="C80" s="1574"/>
      <c r="D80" s="1574"/>
      <c r="E80" s="1574"/>
      <c r="F80" s="1574"/>
      <c r="G80" s="1574"/>
      <c r="H80" s="1574"/>
      <c r="I80" s="1574"/>
      <c r="J80" s="1574"/>
      <c r="K80" s="1574"/>
      <c r="L80" s="325"/>
    </row>
    <row r="81" spans="1:12" ht="13.5" thickBot="1" x14ac:dyDescent="0.25">
      <c r="A81" s="2226" t="str">
        <f>"Fund Balances - June 30, "&amp;'AFR20'!E2</f>
        <v>Fund Balances - June 30, 2020</v>
      </c>
      <c r="B81" s="2227"/>
      <c r="C81" s="1594">
        <f>(SUM(C78:C80))</f>
        <v>55169</v>
      </c>
      <c r="D81" s="1594">
        <f>SUM(D78:D80)</f>
        <v>255407</v>
      </c>
      <c r="E81" s="1594">
        <f t="shared" ref="E81:K81" si="10">SUM(E78:E80)</f>
        <v>1562</v>
      </c>
      <c r="F81" s="1594">
        <f t="shared" si="10"/>
        <v>546225</v>
      </c>
      <c r="G81" s="1594">
        <f t="shared" si="10"/>
        <v>317589</v>
      </c>
      <c r="H81" s="1594">
        <f t="shared" si="10"/>
        <v>4762945</v>
      </c>
      <c r="I81" s="1594">
        <f t="shared" si="10"/>
        <v>3977325</v>
      </c>
      <c r="J81" s="1594">
        <f t="shared" si="10"/>
        <v>210252</v>
      </c>
      <c r="K81" s="1594">
        <f t="shared" si="10"/>
        <v>185829</v>
      </c>
      <c r="L81" s="325"/>
    </row>
    <row r="82" spans="1:12" ht="0.75" customHeight="1" thickTop="1" thickBot="1" x14ac:dyDescent="0.25">
      <c r="A82" s="459" t="s">
        <v>340</v>
      </c>
      <c r="B82" s="460"/>
      <c r="C82" s="461">
        <f>(C81-C79)</f>
        <v>-390454</v>
      </c>
      <c r="D82" s="461">
        <f t="shared" ref="D82:K82" si="11">(D81-D79)</f>
        <v>-36898</v>
      </c>
      <c r="E82" s="461">
        <f t="shared" si="11"/>
        <v>-41431</v>
      </c>
      <c r="F82" s="461">
        <f t="shared" si="11"/>
        <v>33732</v>
      </c>
      <c r="G82" s="461">
        <f t="shared" si="11"/>
        <v>42948</v>
      </c>
      <c r="H82" s="461">
        <f t="shared" si="11"/>
        <v>4687450</v>
      </c>
      <c r="I82" s="461">
        <f t="shared" si="11"/>
        <v>2661224</v>
      </c>
      <c r="J82" s="461">
        <f t="shared" si="11"/>
        <v>19934</v>
      </c>
      <c r="K82" s="461">
        <f t="shared" si="11"/>
        <v>16812</v>
      </c>
    </row>
    <row r="83" spans="1:12" ht="14.25" hidden="1" thickTop="1" thickBot="1" x14ac:dyDescent="0.25">
      <c r="A83" s="462" t="s">
        <v>341</v>
      </c>
      <c r="B83" s="428"/>
      <c r="C83" s="463">
        <f>C82/C81</f>
        <v>-7.0774166651561563</v>
      </c>
      <c r="D83" s="463">
        <f t="shared" ref="D83:K83" si="12">D82/D81</f>
        <v>-0.14446745782222101</v>
      </c>
      <c r="E83" s="463">
        <f t="shared" si="12"/>
        <v>-26.524327784891167</v>
      </c>
      <c r="F83" s="463">
        <f t="shared" si="12"/>
        <v>6.17547713854181E-2</v>
      </c>
      <c r="G83" s="463">
        <f t="shared" si="12"/>
        <v>0.13523138395851242</v>
      </c>
      <c r="H83" s="463">
        <f t="shared" si="12"/>
        <v>0.98414951253898586</v>
      </c>
      <c r="I83" s="463">
        <f t="shared" si="12"/>
        <v>0.66909895469945257</v>
      </c>
      <c r="J83" s="463">
        <f t="shared" si="12"/>
        <v>9.4810037478834916E-2</v>
      </c>
      <c r="K83" s="463">
        <f t="shared" si="12"/>
        <v>9.0470271055647936E-2</v>
      </c>
    </row>
    <row r="84" spans="1:12" ht="13.5" thickTop="1" x14ac:dyDescent="0.2">
      <c r="A84" s="1843"/>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&amp;L&amp;8Print Date: &amp;D
&amp;F&amp;RThe accompanying notes are an integral part of these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126" activePane="bottomLeft" state="frozen"/>
      <selection activeCell="B30" sqref="B30"/>
      <selection pane="bottomLeft" activeCell="C140" sqref="C140"/>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230" t="s">
        <v>1779</v>
      </c>
      <c r="B1" s="416"/>
      <c r="C1" s="417" t="s">
        <v>422</v>
      </c>
      <c r="D1" s="417" t="s">
        <v>423</v>
      </c>
      <c r="E1" s="417" t="s">
        <v>424</v>
      </c>
      <c r="F1" s="417" t="s">
        <v>425</v>
      </c>
      <c r="G1" s="417" t="s">
        <v>426</v>
      </c>
      <c r="H1" s="417" t="s">
        <v>427</v>
      </c>
      <c r="I1" s="417" t="s">
        <v>428</v>
      </c>
      <c r="J1" s="417" t="s">
        <v>429</v>
      </c>
      <c r="K1" s="417" t="s">
        <v>751</v>
      </c>
    </row>
    <row r="2" spans="1:12" ht="36" x14ac:dyDescent="0.2">
      <c r="A2" s="2231"/>
      <c r="B2" s="464" t="s">
        <v>375</v>
      </c>
      <c r="C2" s="465" t="s">
        <v>1145</v>
      </c>
      <c r="D2" s="465" t="s">
        <v>865</v>
      </c>
      <c r="E2" s="465" t="s">
        <v>435</v>
      </c>
      <c r="F2" s="465" t="s">
        <v>154</v>
      </c>
      <c r="G2" s="465" t="s">
        <v>982</v>
      </c>
      <c r="H2" s="465" t="s">
        <v>434</v>
      </c>
      <c r="I2" s="465" t="s">
        <v>404</v>
      </c>
      <c r="J2" s="465" t="s">
        <v>433</v>
      </c>
      <c r="K2" s="465" t="s">
        <v>156</v>
      </c>
    </row>
    <row r="3" spans="1:12" ht="16.7" customHeight="1" x14ac:dyDescent="0.2">
      <c r="A3" s="1317" t="s">
        <v>113</v>
      </c>
      <c r="B3" s="1318"/>
      <c r="C3" s="1319"/>
      <c r="D3" s="1319"/>
      <c r="E3" s="1319"/>
      <c r="F3" s="1320"/>
      <c r="G3" s="1321"/>
      <c r="H3" s="1320"/>
      <c r="I3" s="1320"/>
      <c r="J3" s="1320"/>
      <c r="K3" s="1322"/>
    </row>
    <row r="4" spans="1:12" ht="15.75" customHeight="1" x14ac:dyDescent="0.2">
      <c r="A4" s="1328" t="s">
        <v>376</v>
      </c>
      <c r="B4" s="1329">
        <v>1100</v>
      </c>
      <c r="C4" s="466"/>
      <c r="D4" s="466"/>
      <c r="E4" s="466"/>
      <c r="F4" s="467"/>
      <c r="G4" s="468"/>
      <c r="H4" s="469"/>
      <c r="I4" s="469"/>
      <c r="J4" s="469"/>
      <c r="K4" s="469"/>
    </row>
    <row r="5" spans="1:12" ht="15" x14ac:dyDescent="0.2">
      <c r="A5" s="436" t="s">
        <v>1642</v>
      </c>
      <c r="B5" s="470"/>
      <c r="C5" s="1586">
        <v>3130904</v>
      </c>
      <c r="D5" s="1586">
        <v>478342</v>
      </c>
      <c r="E5" s="1573">
        <v>166062</v>
      </c>
      <c r="F5" s="1631">
        <v>172382</v>
      </c>
      <c r="G5" s="1573">
        <v>78526</v>
      </c>
      <c r="H5" s="1573"/>
      <c r="I5" s="1573">
        <v>7516</v>
      </c>
      <c r="J5" s="1574">
        <v>179777</v>
      </c>
      <c r="K5" s="1573">
        <v>43479</v>
      </c>
    </row>
    <row r="6" spans="1:12" ht="15" x14ac:dyDescent="0.2">
      <c r="A6" s="427" t="s">
        <v>1643</v>
      </c>
      <c r="B6" s="429">
        <v>1130</v>
      </c>
      <c r="C6" s="1573">
        <v>43480</v>
      </c>
      <c r="D6" s="1573"/>
      <c r="E6" s="1580"/>
      <c r="F6" s="1580"/>
      <c r="G6" s="1575"/>
      <c r="H6" s="1575"/>
      <c r="I6" s="1575"/>
      <c r="J6" s="1575"/>
      <c r="K6" s="1575"/>
    </row>
    <row r="7" spans="1:12" x14ac:dyDescent="0.2">
      <c r="A7" s="427" t="s">
        <v>110</v>
      </c>
      <c r="B7" s="471">
        <v>1140</v>
      </c>
      <c r="C7" s="1573">
        <v>34800</v>
      </c>
      <c r="D7" s="1573"/>
      <c r="E7" s="1575"/>
      <c r="F7" s="1574"/>
      <c r="G7" s="1574"/>
      <c r="H7" s="1574"/>
      <c r="I7" s="1575"/>
      <c r="J7" s="1575"/>
      <c r="K7" s="1575"/>
    </row>
    <row r="8" spans="1:12" x14ac:dyDescent="0.2">
      <c r="A8" s="427" t="s">
        <v>410</v>
      </c>
      <c r="B8" s="429">
        <v>1150</v>
      </c>
      <c r="C8" s="1580"/>
      <c r="D8" s="1580"/>
      <c r="E8" s="1582"/>
      <c r="F8" s="1582"/>
      <c r="G8" s="1586">
        <v>148431</v>
      </c>
      <c r="H8" s="1575"/>
      <c r="I8" s="1575"/>
      <c r="J8" s="1575"/>
      <c r="K8" s="1575"/>
    </row>
    <row r="9" spans="1:12" x14ac:dyDescent="0.2">
      <c r="A9" s="430" t="s">
        <v>111</v>
      </c>
      <c r="B9" s="429">
        <v>1160</v>
      </c>
      <c r="C9" s="1575"/>
      <c r="D9" s="1574"/>
      <c r="E9" s="1574"/>
      <c r="F9" s="1576"/>
      <c r="G9" s="1580"/>
      <c r="H9" s="1574"/>
      <c r="I9" s="1575"/>
      <c r="J9" s="1575"/>
      <c r="K9" s="1575"/>
    </row>
    <row r="10" spans="1:12" x14ac:dyDescent="0.2">
      <c r="A10" s="430" t="s">
        <v>112</v>
      </c>
      <c r="B10" s="429">
        <v>1170</v>
      </c>
      <c r="C10" s="1574"/>
      <c r="D10" s="1623"/>
      <c r="E10" s="1623"/>
      <c r="F10" s="1576"/>
      <c r="G10" s="1575"/>
      <c r="H10" s="1575"/>
      <c r="I10" s="1575"/>
      <c r="J10" s="1575"/>
      <c r="K10" s="1575"/>
    </row>
    <row r="11" spans="1:12" x14ac:dyDescent="0.2">
      <c r="A11" s="430" t="s">
        <v>411</v>
      </c>
      <c r="B11" s="472">
        <v>1190</v>
      </c>
      <c r="C11" s="1632"/>
      <c r="D11" s="1573"/>
      <c r="E11" s="1573"/>
      <c r="F11" s="1573"/>
      <c r="G11" s="1573"/>
      <c r="H11" s="1573"/>
      <c r="I11" s="1573"/>
      <c r="J11" s="1574"/>
      <c r="K11" s="1573"/>
      <c r="L11" s="473"/>
    </row>
    <row r="12" spans="1:12" ht="12.75" customHeight="1" thickBot="1" x14ac:dyDescent="0.25">
      <c r="A12" s="1404" t="s">
        <v>29</v>
      </c>
      <c r="B12" s="1405"/>
      <c r="C12" s="1633">
        <f t="shared" ref="C12:K12" si="0">SUM(C5:C11)</f>
        <v>3209184</v>
      </c>
      <c r="D12" s="1633">
        <f t="shared" si="0"/>
        <v>478342</v>
      </c>
      <c r="E12" s="1633">
        <f t="shared" si="0"/>
        <v>166062</v>
      </c>
      <c r="F12" s="1633">
        <f t="shared" si="0"/>
        <v>172382</v>
      </c>
      <c r="G12" s="1633">
        <f t="shared" si="0"/>
        <v>226957</v>
      </c>
      <c r="H12" s="1633">
        <f t="shared" si="0"/>
        <v>0</v>
      </c>
      <c r="I12" s="1633">
        <f t="shared" si="0"/>
        <v>7516</v>
      </c>
      <c r="J12" s="1633">
        <f t="shared" si="0"/>
        <v>179777</v>
      </c>
      <c r="K12" s="1594">
        <f t="shared" si="0"/>
        <v>43479</v>
      </c>
    </row>
    <row r="13" spans="1:12" ht="15.75" customHeight="1" thickTop="1" x14ac:dyDescent="0.2">
      <c r="A13" s="1330" t="s">
        <v>448</v>
      </c>
      <c r="B13" s="1331">
        <v>1200</v>
      </c>
      <c r="C13" s="1634"/>
      <c r="D13" s="1634"/>
      <c r="E13" s="1634"/>
      <c r="F13" s="1634"/>
      <c r="G13" s="1634"/>
      <c r="H13" s="1634"/>
      <c r="I13" s="1634"/>
      <c r="J13" s="1634"/>
      <c r="K13" s="1575"/>
    </row>
    <row r="14" spans="1:12" x14ac:dyDescent="0.2">
      <c r="A14" s="427" t="s">
        <v>3</v>
      </c>
      <c r="B14" s="429">
        <v>1210</v>
      </c>
      <c r="C14" s="1632"/>
      <c r="D14" s="1573"/>
      <c r="E14" s="1573"/>
      <c r="F14" s="1573"/>
      <c r="G14" s="1573"/>
      <c r="H14" s="1573"/>
      <c r="I14" s="1573"/>
      <c r="J14" s="1574"/>
      <c r="K14" s="1573"/>
    </row>
    <row r="15" spans="1:12" ht="12.75" customHeight="1" x14ac:dyDescent="0.2">
      <c r="A15" s="427" t="s">
        <v>95</v>
      </c>
      <c r="B15" s="429">
        <v>1220</v>
      </c>
      <c r="C15" s="1632"/>
      <c r="D15" s="1573"/>
      <c r="E15" s="1573"/>
      <c r="F15" s="1573"/>
      <c r="G15" s="1573"/>
      <c r="H15" s="1573"/>
      <c r="I15" s="1573"/>
      <c r="J15" s="1574"/>
      <c r="K15" s="1573"/>
    </row>
    <row r="16" spans="1:12" ht="15" customHeight="1" x14ac:dyDescent="0.2">
      <c r="A16" s="427" t="s">
        <v>1644</v>
      </c>
      <c r="B16" s="471">
        <v>1230</v>
      </c>
      <c r="C16" s="1632">
        <v>334047</v>
      </c>
      <c r="D16" s="1573"/>
      <c r="E16" s="1573"/>
      <c r="F16" s="1573">
        <v>158440</v>
      </c>
      <c r="G16" s="1573">
        <v>6900</v>
      </c>
      <c r="H16" s="1573"/>
      <c r="I16" s="1573"/>
      <c r="J16" s="1574"/>
      <c r="K16" s="1573"/>
    </row>
    <row r="17" spans="1:11" ht="12.75" customHeight="1" x14ac:dyDescent="0.2">
      <c r="A17" s="427" t="s">
        <v>802</v>
      </c>
      <c r="B17" s="429">
        <v>1290</v>
      </c>
      <c r="C17" s="1632"/>
      <c r="D17" s="1573"/>
      <c r="E17" s="1573"/>
      <c r="F17" s="1573"/>
      <c r="G17" s="1573"/>
      <c r="H17" s="1573"/>
      <c r="I17" s="1573"/>
      <c r="J17" s="1574"/>
      <c r="K17" s="1573"/>
    </row>
    <row r="18" spans="1:11" ht="12.75" customHeight="1" thickBot="1" x14ac:dyDescent="0.25">
      <c r="A18" s="1406" t="s">
        <v>534</v>
      </c>
      <c r="B18" s="1407"/>
      <c r="C18" s="1635">
        <f>SUM(C14:C17)</f>
        <v>334047</v>
      </c>
      <c r="D18" s="1635">
        <f t="shared" ref="D18:K18" si="1">SUM(D14:D17)</f>
        <v>0</v>
      </c>
      <c r="E18" s="1635">
        <f t="shared" si="1"/>
        <v>0</v>
      </c>
      <c r="F18" s="1635">
        <f t="shared" si="1"/>
        <v>158440</v>
      </c>
      <c r="G18" s="1635">
        <f t="shared" si="1"/>
        <v>6900</v>
      </c>
      <c r="H18" s="1635">
        <f t="shared" si="1"/>
        <v>0</v>
      </c>
      <c r="I18" s="1635">
        <f t="shared" si="1"/>
        <v>0</v>
      </c>
      <c r="J18" s="1635">
        <f t="shared" si="1"/>
        <v>0</v>
      </c>
      <c r="K18" s="1636">
        <f t="shared" si="1"/>
        <v>0</v>
      </c>
    </row>
    <row r="19" spans="1:11" ht="15.75" customHeight="1" thickTop="1" x14ac:dyDescent="0.2">
      <c r="A19" s="1330" t="s">
        <v>449</v>
      </c>
      <c r="B19" s="1331">
        <v>1300</v>
      </c>
      <c r="C19" s="1637"/>
      <c r="D19" s="1637"/>
      <c r="E19" s="1637"/>
      <c r="F19" s="1637"/>
      <c r="G19" s="1634"/>
      <c r="H19" s="1637"/>
      <c r="I19" s="1637"/>
      <c r="J19" s="1637"/>
      <c r="K19" s="1638"/>
    </row>
    <row r="20" spans="1:11" x14ac:dyDescent="0.2">
      <c r="A20" s="427" t="s">
        <v>1064</v>
      </c>
      <c r="B20" s="429">
        <v>1311</v>
      </c>
      <c r="C20" s="1573"/>
      <c r="D20" s="1575"/>
      <c r="E20" s="1575"/>
      <c r="F20" s="1575"/>
      <c r="G20" s="1575"/>
      <c r="H20" s="1575"/>
      <c r="I20" s="1575"/>
      <c r="J20" s="1575"/>
      <c r="K20" s="1575"/>
    </row>
    <row r="21" spans="1:11" ht="12.75" customHeight="1" x14ac:dyDescent="0.2">
      <c r="A21" s="427" t="s">
        <v>827</v>
      </c>
      <c r="B21" s="429">
        <v>1312</v>
      </c>
      <c r="C21" s="1632"/>
      <c r="D21" s="1575"/>
      <c r="E21" s="1575"/>
      <c r="F21" s="1575"/>
      <c r="G21" s="1575"/>
      <c r="H21" s="1575"/>
      <c r="I21" s="1575"/>
      <c r="J21" s="1575"/>
      <c r="K21" s="1575"/>
    </row>
    <row r="22" spans="1:11" ht="12.75" customHeight="1" x14ac:dyDescent="0.2">
      <c r="A22" s="427" t="s">
        <v>1065</v>
      </c>
      <c r="B22" s="429">
        <v>1313</v>
      </c>
      <c r="C22" s="1632"/>
      <c r="D22" s="1575"/>
      <c r="E22" s="1575"/>
      <c r="F22" s="1575"/>
      <c r="G22" s="1575"/>
      <c r="H22" s="1575"/>
      <c r="I22" s="1575"/>
      <c r="J22" s="1575"/>
      <c r="K22" s="1575"/>
    </row>
    <row r="23" spans="1:11" ht="12.75" customHeight="1" x14ac:dyDescent="0.2">
      <c r="A23" s="427" t="s">
        <v>1066</v>
      </c>
      <c r="B23" s="429">
        <v>1314</v>
      </c>
      <c r="C23" s="1598"/>
      <c r="D23" s="1575"/>
      <c r="E23" s="1575"/>
      <c r="F23" s="1575"/>
      <c r="G23" s="1575"/>
      <c r="H23" s="1575"/>
      <c r="I23" s="1575"/>
      <c r="J23" s="1575"/>
      <c r="K23" s="1575"/>
    </row>
    <row r="24" spans="1:11" ht="12.75" customHeight="1" x14ac:dyDescent="0.2">
      <c r="A24" s="427" t="s">
        <v>1020</v>
      </c>
      <c r="B24" s="429">
        <v>1321</v>
      </c>
      <c r="C24" s="1632"/>
      <c r="D24" s="1575"/>
      <c r="E24" s="1575"/>
      <c r="F24" s="1575"/>
      <c r="G24" s="1575"/>
      <c r="H24" s="1575"/>
      <c r="I24" s="1575"/>
      <c r="J24" s="1575"/>
      <c r="K24" s="1575"/>
    </row>
    <row r="25" spans="1:11" ht="12.75" customHeight="1" x14ac:dyDescent="0.2">
      <c r="A25" s="427" t="s">
        <v>828</v>
      </c>
      <c r="B25" s="429">
        <v>1322</v>
      </c>
      <c r="C25" s="1632"/>
      <c r="D25" s="1575"/>
      <c r="E25" s="1575"/>
      <c r="F25" s="1575"/>
      <c r="G25" s="1575"/>
      <c r="H25" s="1575"/>
      <c r="I25" s="1575"/>
      <c r="J25" s="1575"/>
      <c r="K25" s="1575"/>
    </row>
    <row r="26" spans="1:11" ht="12.75" customHeight="1" x14ac:dyDescent="0.2">
      <c r="A26" s="427" t="s">
        <v>1092</v>
      </c>
      <c r="B26" s="429">
        <v>1323</v>
      </c>
      <c r="C26" s="1632"/>
      <c r="D26" s="1575"/>
      <c r="E26" s="1575"/>
      <c r="F26" s="1575"/>
      <c r="G26" s="1575"/>
      <c r="H26" s="1575"/>
      <c r="I26" s="1575"/>
      <c r="J26" s="1575"/>
      <c r="K26" s="1575"/>
    </row>
    <row r="27" spans="1:11" ht="12.75" customHeight="1" x14ac:dyDescent="0.2">
      <c r="A27" s="427" t="s">
        <v>1016</v>
      </c>
      <c r="B27" s="429">
        <v>1324</v>
      </c>
      <c r="C27" s="1598"/>
      <c r="D27" s="1575"/>
      <c r="E27" s="1575"/>
      <c r="F27" s="1575"/>
      <c r="G27" s="1575"/>
      <c r="H27" s="1575"/>
      <c r="I27" s="1575"/>
      <c r="J27" s="1575"/>
      <c r="K27" s="1575"/>
    </row>
    <row r="28" spans="1:11" ht="12.75" customHeight="1" x14ac:dyDescent="0.2">
      <c r="A28" s="427" t="s">
        <v>1017</v>
      </c>
      <c r="B28" s="429">
        <v>1331</v>
      </c>
      <c r="C28" s="1632"/>
      <c r="D28" s="1575"/>
      <c r="E28" s="1575"/>
      <c r="F28" s="1575"/>
      <c r="G28" s="1575"/>
      <c r="H28" s="1575"/>
      <c r="I28" s="1575"/>
      <c r="J28" s="1575"/>
      <c r="K28" s="1575"/>
    </row>
    <row r="29" spans="1:11" ht="12.75" customHeight="1" x14ac:dyDescent="0.2">
      <c r="A29" s="427" t="s">
        <v>829</v>
      </c>
      <c r="B29" s="429">
        <v>1332</v>
      </c>
      <c r="C29" s="1632"/>
      <c r="D29" s="1575"/>
      <c r="E29" s="1575"/>
      <c r="F29" s="1575"/>
      <c r="G29" s="1575"/>
      <c r="H29" s="1575"/>
      <c r="I29" s="1575"/>
      <c r="J29" s="1575"/>
      <c r="K29" s="1575"/>
    </row>
    <row r="30" spans="1:11" ht="12.75" customHeight="1" x14ac:dyDescent="0.2">
      <c r="A30" s="427" t="s">
        <v>1019</v>
      </c>
      <c r="B30" s="429">
        <v>1333</v>
      </c>
      <c r="C30" s="1632"/>
      <c r="D30" s="1575"/>
      <c r="E30" s="1575"/>
      <c r="F30" s="1575"/>
      <c r="G30" s="1575"/>
      <c r="H30" s="1575"/>
      <c r="I30" s="1575"/>
      <c r="J30" s="1575"/>
      <c r="K30" s="1575"/>
    </row>
    <row r="31" spans="1:11" ht="12.75" customHeight="1" x14ac:dyDescent="0.2">
      <c r="A31" s="427" t="s">
        <v>1018</v>
      </c>
      <c r="B31" s="429">
        <v>1334</v>
      </c>
      <c r="C31" s="1598"/>
      <c r="D31" s="1575"/>
      <c r="E31" s="1575"/>
      <c r="F31" s="1575"/>
      <c r="G31" s="1575"/>
      <c r="H31" s="1575"/>
      <c r="I31" s="1575"/>
      <c r="J31" s="1575"/>
      <c r="K31" s="1575"/>
    </row>
    <row r="32" spans="1:11" ht="12.75" customHeight="1" x14ac:dyDescent="0.2">
      <c r="A32" s="427" t="s">
        <v>491</v>
      </c>
      <c r="B32" s="429">
        <v>1341</v>
      </c>
      <c r="C32" s="1632"/>
      <c r="D32" s="1575"/>
      <c r="E32" s="1575"/>
      <c r="F32" s="1575"/>
      <c r="G32" s="1575"/>
      <c r="H32" s="1575"/>
      <c r="I32" s="1575"/>
      <c r="J32" s="1575"/>
      <c r="K32" s="1575"/>
    </row>
    <row r="33" spans="1:11" ht="12.75" customHeight="1" x14ac:dyDescent="0.2">
      <c r="A33" s="427" t="s">
        <v>830</v>
      </c>
      <c r="B33" s="429">
        <v>1342</v>
      </c>
      <c r="C33" s="1632"/>
      <c r="D33" s="1575"/>
      <c r="E33" s="1575"/>
      <c r="F33" s="1575"/>
      <c r="G33" s="1575"/>
      <c r="H33" s="1575"/>
      <c r="I33" s="1575"/>
      <c r="J33" s="1575"/>
      <c r="K33" s="1575"/>
    </row>
    <row r="34" spans="1:11" ht="12.75" customHeight="1" x14ac:dyDescent="0.2">
      <c r="A34" s="427" t="s">
        <v>492</v>
      </c>
      <c r="B34" s="429">
        <v>1343</v>
      </c>
      <c r="C34" s="1632"/>
      <c r="D34" s="1575"/>
      <c r="E34" s="1575"/>
      <c r="F34" s="1575"/>
      <c r="G34" s="1575"/>
      <c r="H34" s="1575"/>
      <c r="I34" s="1575"/>
      <c r="J34" s="1575"/>
      <c r="K34" s="1575"/>
    </row>
    <row r="35" spans="1:11" ht="12.75" customHeight="1" x14ac:dyDescent="0.2">
      <c r="A35" s="427" t="s">
        <v>490</v>
      </c>
      <c r="B35" s="429">
        <v>1344</v>
      </c>
      <c r="C35" s="1598"/>
      <c r="D35" s="1575"/>
      <c r="E35" s="1575"/>
      <c r="F35" s="1575"/>
      <c r="G35" s="1575"/>
      <c r="H35" s="1575"/>
      <c r="I35" s="1575"/>
      <c r="J35" s="1575"/>
      <c r="K35" s="1575"/>
    </row>
    <row r="36" spans="1:11" ht="12.75" customHeight="1" x14ac:dyDescent="0.2">
      <c r="A36" s="427" t="s">
        <v>826</v>
      </c>
      <c r="B36" s="429">
        <v>1351</v>
      </c>
      <c r="C36" s="1632"/>
      <c r="D36" s="1575"/>
      <c r="E36" s="1575"/>
      <c r="F36" s="1575"/>
      <c r="G36" s="1575"/>
      <c r="H36" s="1575"/>
      <c r="I36" s="1575"/>
      <c r="J36" s="1575"/>
      <c r="K36" s="1575"/>
    </row>
    <row r="37" spans="1:11" ht="12.75" customHeight="1" x14ac:dyDescent="0.2">
      <c r="A37" s="427" t="s">
        <v>831</v>
      </c>
      <c r="B37" s="429">
        <v>1352</v>
      </c>
      <c r="C37" s="1632"/>
      <c r="D37" s="1575"/>
      <c r="E37" s="1575"/>
      <c r="F37" s="1575"/>
      <c r="G37" s="1575"/>
      <c r="H37" s="1575"/>
      <c r="I37" s="1575"/>
      <c r="J37" s="1575"/>
      <c r="K37" s="1575"/>
    </row>
    <row r="38" spans="1:11" ht="12.75" customHeight="1" x14ac:dyDescent="0.2">
      <c r="A38" s="427" t="s">
        <v>589</v>
      </c>
      <c r="B38" s="429">
        <v>1353</v>
      </c>
      <c r="C38" s="1632"/>
      <c r="D38" s="1575"/>
      <c r="E38" s="1575"/>
      <c r="F38" s="1575"/>
      <c r="G38" s="1575"/>
      <c r="H38" s="1575"/>
      <c r="I38" s="1575"/>
      <c r="J38" s="1575"/>
      <c r="K38" s="1575"/>
    </row>
    <row r="39" spans="1:11" ht="12.75" customHeight="1" x14ac:dyDescent="0.2">
      <c r="A39" s="1265" t="s">
        <v>590</v>
      </c>
      <c r="B39" s="474">
        <v>1354</v>
      </c>
      <c r="C39" s="1598"/>
      <c r="D39" s="1575"/>
      <c r="E39" s="1575"/>
      <c r="F39" s="1575"/>
      <c r="G39" s="1575"/>
      <c r="H39" s="1575"/>
      <c r="I39" s="1575"/>
      <c r="J39" s="1575"/>
      <c r="K39" s="1575"/>
    </row>
    <row r="40" spans="1:11" ht="12.75" customHeight="1" thickBot="1" x14ac:dyDescent="0.25">
      <c r="A40" s="1406" t="s">
        <v>535</v>
      </c>
      <c r="B40" s="1407"/>
      <c r="C40" s="1594">
        <f>SUM(C20:C39)</f>
        <v>0</v>
      </c>
      <c r="D40" s="1575"/>
      <c r="E40" s="1575"/>
      <c r="F40" s="1575"/>
      <c r="G40" s="1575"/>
      <c r="H40" s="1575"/>
      <c r="I40" s="1575"/>
      <c r="J40" s="1575"/>
      <c r="K40" s="1575"/>
    </row>
    <row r="41" spans="1:11" ht="15.75" customHeight="1" thickTop="1" x14ac:dyDescent="0.2">
      <c r="A41" s="1330" t="s">
        <v>272</v>
      </c>
      <c r="B41" s="1331">
        <v>1400</v>
      </c>
      <c r="C41" s="1575"/>
      <c r="D41" s="1575"/>
      <c r="E41" s="1575"/>
      <c r="F41" s="1617"/>
      <c r="G41" s="1575"/>
      <c r="H41" s="1575"/>
      <c r="I41" s="1575"/>
      <c r="J41" s="1575"/>
      <c r="K41" s="1575"/>
    </row>
    <row r="42" spans="1:11" ht="12.75" customHeight="1" x14ac:dyDescent="0.2">
      <c r="A42" s="427" t="s">
        <v>1067</v>
      </c>
      <c r="B42" s="429">
        <v>1411</v>
      </c>
      <c r="C42" s="1575"/>
      <c r="D42" s="1575"/>
      <c r="E42" s="1575"/>
      <c r="F42" s="1586"/>
      <c r="G42" s="1575"/>
      <c r="H42" s="1575"/>
      <c r="I42" s="1575"/>
      <c r="J42" s="1575"/>
      <c r="K42" s="1575"/>
    </row>
    <row r="43" spans="1:11" ht="12.75" customHeight="1" x14ac:dyDescent="0.2">
      <c r="A43" s="427" t="s">
        <v>832</v>
      </c>
      <c r="B43" s="429">
        <v>1412</v>
      </c>
      <c r="C43" s="1575"/>
      <c r="D43" s="1575"/>
      <c r="E43" s="1575"/>
      <c r="F43" s="1573"/>
      <c r="G43" s="1575"/>
      <c r="H43" s="1575"/>
      <c r="I43" s="1575"/>
      <c r="J43" s="1575"/>
      <c r="K43" s="1575"/>
    </row>
    <row r="44" spans="1:11" ht="12.75" customHeight="1" x14ac:dyDescent="0.2">
      <c r="A44" s="427" t="s">
        <v>381</v>
      </c>
      <c r="B44" s="429">
        <v>1413</v>
      </c>
      <c r="C44" s="1575"/>
      <c r="D44" s="1575"/>
      <c r="E44" s="1575"/>
      <c r="F44" s="1573"/>
      <c r="G44" s="1575"/>
      <c r="H44" s="1575"/>
      <c r="I44" s="1575"/>
      <c r="J44" s="1575"/>
      <c r="K44" s="1575"/>
    </row>
    <row r="45" spans="1:11" ht="12.75" customHeight="1" x14ac:dyDescent="0.2">
      <c r="A45" s="427" t="s">
        <v>238</v>
      </c>
      <c r="B45" s="429">
        <v>1415</v>
      </c>
      <c r="C45" s="1575"/>
      <c r="D45" s="1575"/>
      <c r="E45" s="1575"/>
      <c r="F45" s="1573"/>
      <c r="G45" s="1575"/>
      <c r="H45" s="1575"/>
      <c r="I45" s="1575"/>
      <c r="J45" s="1575"/>
      <c r="K45" s="1575"/>
    </row>
    <row r="46" spans="1:11" ht="12.75" customHeight="1" x14ac:dyDescent="0.2">
      <c r="A46" s="427" t="s">
        <v>1164</v>
      </c>
      <c r="B46" s="429">
        <v>1416</v>
      </c>
      <c r="C46" s="1575"/>
      <c r="D46" s="1575"/>
      <c r="E46" s="1575"/>
      <c r="F46" s="1574"/>
      <c r="G46" s="1575"/>
      <c r="H46" s="1575"/>
      <c r="I46" s="1575"/>
      <c r="J46" s="1575"/>
      <c r="K46" s="1575"/>
    </row>
    <row r="47" spans="1:11" ht="12.75" customHeight="1" x14ac:dyDescent="0.2">
      <c r="A47" s="427" t="s">
        <v>57</v>
      </c>
      <c r="B47" s="429">
        <v>1421</v>
      </c>
      <c r="C47" s="1575"/>
      <c r="D47" s="1575"/>
      <c r="E47" s="1575"/>
      <c r="F47" s="1573"/>
      <c r="G47" s="1575"/>
      <c r="H47" s="1575"/>
      <c r="I47" s="1575"/>
      <c r="J47" s="1575"/>
      <c r="K47" s="1575"/>
    </row>
    <row r="48" spans="1:11" ht="12.75" customHeight="1" x14ac:dyDescent="0.2">
      <c r="A48" s="427" t="s">
        <v>833</v>
      </c>
      <c r="B48" s="429">
        <v>1422</v>
      </c>
      <c r="C48" s="1575"/>
      <c r="D48" s="1575"/>
      <c r="E48" s="1575"/>
      <c r="F48" s="1573"/>
      <c r="G48" s="1575"/>
      <c r="H48" s="1575"/>
      <c r="I48" s="1575"/>
      <c r="J48" s="1575"/>
      <c r="K48" s="1575"/>
    </row>
    <row r="49" spans="1:11" ht="12.75" customHeight="1" x14ac:dyDescent="0.2">
      <c r="A49" s="427" t="s">
        <v>58</v>
      </c>
      <c r="B49" s="429">
        <v>1423</v>
      </c>
      <c r="C49" s="1575"/>
      <c r="D49" s="1575"/>
      <c r="E49" s="1575"/>
      <c r="F49" s="1573"/>
      <c r="G49" s="1575"/>
      <c r="H49" s="1575"/>
      <c r="I49" s="1575"/>
      <c r="J49" s="1575"/>
      <c r="K49" s="1575"/>
    </row>
    <row r="50" spans="1:11" ht="12.75" customHeight="1" x14ac:dyDescent="0.2">
      <c r="A50" s="427" t="s">
        <v>59</v>
      </c>
      <c r="B50" s="429">
        <v>1424</v>
      </c>
      <c r="C50" s="1575"/>
      <c r="D50" s="1575"/>
      <c r="E50" s="1575"/>
      <c r="F50" s="1574"/>
      <c r="G50" s="1575"/>
      <c r="H50" s="1575"/>
      <c r="I50" s="1575"/>
      <c r="J50" s="1575"/>
      <c r="K50" s="1575"/>
    </row>
    <row r="51" spans="1:11" ht="12.75" customHeight="1" x14ac:dyDescent="0.2">
      <c r="A51" s="1266" t="s">
        <v>60</v>
      </c>
      <c r="B51" s="475">
        <v>1431</v>
      </c>
      <c r="C51" s="1575"/>
      <c r="D51" s="1575"/>
      <c r="E51" s="1575"/>
      <c r="F51" s="1573"/>
      <c r="G51" s="1575"/>
      <c r="H51" s="1575"/>
      <c r="I51" s="1575"/>
      <c r="J51" s="1575"/>
      <c r="K51" s="1575"/>
    </row>
    <row r="52" spans="1:11" ht="12.75" customHeight="1" x14ac:dyDescent="0.2">
      <c r="A52" s="1266" t="s">
        <v>1097</v>
      </c>
      <c r="B52" s="475">
        <v>1432</v>
      </c>
      <c r="C52" s="1575"/>
      <c r="D52" s="1575"/>
      <c r="E52" s="1575"/>
      <c r="F52" s="1573"/>
      <c r="G52" s="1575"/>
      <c r="H52" s="1575"/>
      <c r="I52" s="1575"/>
      <c r="J52" s="1575"/>
      <c r="K52" s="1575"/>
    </row>
    <row r="53" spans="1:11" ht="12.75" customHeight="1" x14ac:dyDescent="0.2">
      <c r="A53" s="1266" t="s">
        <v>61</v>
      </c>
      <c r="B53" s="475">
        <v>1433</v>
      </c>
      <c r="C53" s="1575"/>
      <c r="D53" s="1575"/>
      <c r="E53" s="1575"/>
      <c r="F53" s="1573"/>
      <c r="G53" s="1575"/>
      <c r="H53" s="1575"/>
      <c r="I53" s="1575"/>
      <c r="J53" s="1575"/>
      <c r="K53" s="1575"/>
    </row>
    <row r="54" spans="1:11" ht="12.75" customHeight="1" x14ac:dyDescent="0.2">
      <c r="A54" s="1266" t="s">
        <v>62</v>
      </c>
      <c r="B54" s="475">
        <v>1434</v>
      </c>
      <c r="C54" s="1575"/>
      <c r="D54" s="1575"/>
      <c r="E54" s="1575"/>
      <c r="F54" s="1574"/>
      <c r="G54" s="1575"/>
      <c r="H54" s="1575"/>
      <c r="I54" s="1575"/>
      <c r="J54" s="1575"/>
      <c r="K54" s="1575"/>
    </row>
    <row r="55" spans="1:11" ht="12.75" customHeight="1" x14ac:dyDescent="0.2">
      <c r="A55" s="1266" t="s">
        <v>63</v>
      </c>
      <c r="B55" s="475">
        <v>1441</v>
      </c>
      <c r="C55" s="1575"/>
      <c r="D55" s="1575"/>
      <c r="E55" s="1575"/>
      <c r="F55" s="1573"/>
      <c r="G55" s="1575"/>
      <c r="H55" s="1575"/>
      <c r="I55" s="1575"/>
      <c r="J55" s="1575"/>
      <c r="K55" s="1575"/>
    </row>
    <row r="56" spans="1:11" ht="12.75" customHeight="1" x14ac:dyDescent="0.2">
      <c r="A56" s="1266" t="s">
        <v>1098</v>
      </c>
      <c r="B56" s="475">
        <v>1442</v>
      </c>
      <c r="C56" s="1575"/>
      <c r="D56" s="1575"/>
      <c r="E56" s="1575"/>
      <c r="F56" s="1573"/>
      <c r="G56" s="1575"/>
      <c r="H56" s="1575"/>
      <c r="I56" s="1575"/>
      <c r="J56" s="1575"/>
      <c r="K56" s="1575"/>
    </row>
    <row r="57" spans="1:11" ht="12.75" customHeight="1" x14ac:dyDescent="0.2">
      <c r="A57" s="1266" t="s">
        <v>486</v>
      </c>
      <c r="B57" s="475">
        <v>1443</v>
      </c>
      <c r="C57" s="1575"/>
      <c r="D57" s="1575"/>
      <c r="E57" s="1575"/>
      <c r="F57" s="1573"/>
      <c r="G57" s="1575"/>
      <c r="H57" s="1575"/>
      <c r="I57" s="1575"/>
      <c r="J57" s="1575"/>
      <c r="K57" s="1575"/>
    </row>
    <row r="58" spans="1:11" ht="12.75" customHeight="1" x14ac:dyDescent="0.2">
      <c r="A58" s="1266" t="s">
        <v>65</v>
      </c>
      <c r="B58" s="475">
        <v>1444</v>
      </c>
      <c r="C58" s="1575"/>
      <c r="D58" s="1575"/>
      <c r="E58" s="1575"/>
      <c r="F58" s="1573"/>
      <c r="G58" s="1575"/>
      <c r="H58" s="1575"/>
      <c r="I58" s="1575"/>
      <c r="J58" s="1575"/>
      <c r="K58" s="1575"/>
    </row>
    <row r="59" spans="1:11" ht="12.75" customHeight="1" x14ac:dyDescent="0.2">
      <c r="A59" s="1266" t="s">
        <v>873</v>
      </c>
      <c r="B59" s="475">
        <v>1451</v>
      </c>
      <c r="C59" s="1575"/>
      <c r="D59" s="1575"/>
      <c r="E59" s="1575"/>
      <c r="F59" s="1573"/>
      <c r="G59" s="1575"/>
      <c r="H59" s="1575"/>
      <c r="I59" s="1575"/>
      <c r="J59" s="1575"/>
      <c r="K59" s="1575"/>
    </row>
    <row r="60" spans="1:11" ht="12.75" customHeight="1" x14ac:dyDescent="0.2">
      <c r="A60" s="1266" t="s">
        <v>1099</v>
      </c>
      <c r="B60" s="475">
        <v>1452</v>
      </c>
      <c r="C60" s="1575"/>
      <c r="D60" s="1575"/>
      <c r="E60" s="1575"/>
      <c r="F60" s="1573"/>
      <c r="G60" s="1575"/>
      <c r="H60" s="1575"/>
      <c r="I60" s="1575"/>
      <c r="J60" s="1575"/>
      <c r="K60" s="1575"/>
    </row>
    <row r="61" spans="1:11" ht="12.75" customHeight="1" x14ac:dyDescent="0.2">
      <c r="A61" s="479" t="s">
        <v>874</v>
      </c>
      <c r="B61" s="475">
        <v>1453</v>
      </c>
      <c r="C61" s="1575"/>
      <c r="D61" s="1575"/>
      <c r="E61" s="1575"/>
      <c r="F61" s="1573"/>
      <c r="G61" s="1575"/>
      <c r="H61" s="1575"/>
      <c r="I61" s="1575"/>
      <c r="J61" s="1575"/>
      <c r="K61" s="1575"/>
    </row>
    <row r="62" spans="1:11" ht="12.75" customHeight="1" x14ac:dyDescent="0.2">
      <c r="A62" s="1267" t="s">
        <v>875</v>
      </c>
      <c r="B62" s="476">
        <v>1454</v>
      </c>
      <c r="C62" s="1575"/>
      <c r="D62" s="1575"/>
      <c r="E62" s="1575"/>
      <c r="F62" s="1574"/>
      <c r="G62" s="1575"/>
      <c r="H62" s="1575"/>
      <c r="I62" s="1575"/>
      <c r="J62" s="1575"/>
      <c r="K62" s="1575"/>
    </row>
    <row r="63" spans="1:11" ht="12.75" customHeight="1" thickBot="1" x14ac:dyDescent="0.25">
      <c r="A63" s="1406" t="s">
        <v>482</v>
      </c>
      <c r="B63" s="1407"/>
      <c r="C63" s="1575"/>
      <c r="D63" s="1575"/>
      <c r="E63" s="1575"/>
      <c r="F63" s="1594">
        <f>SUM(F42:F62)</f>
        <v>0</v>
      </c>
      <c r="G63" s="1575"/>
      <c r="H63" s="1575"/>
      <c r="I63" s="1575"/>
      <c r="J63" s="1575"/>
      <c r="K63" s="1575"/>
    </row>
    <row r="64" spans="1:11" ht="15.75" customHeight="1" thickTop="1" x14ac:dyDescent="0.2">
      <c r="A64" s="1330" t="s">
        <v>451</v>
      </c>
      <c r="B64" s="1331">
        <v>1500</v>
      </c>
      <c r="C64" s="1575"/>
      <c r="D64" s="1575"/>
      <c r="E64" s="1575"/>
      <c r="F64" s="1575"/>
      <c r="G64" s="1575"/>
      <c r="H64" s="1575"/>
      <c r="I64" s="1575"/>
      <c r="J64" s="1575"/>
      <c r="K64" s="1575"/>
    </row>
    <row r="65" spans="1:11" ht="12.75" customHeight="1" x14ac:dyDescent="0.2">
      <c r="A65" s="427" t="s">
        <v>543</v>
      </c>
      <c r="B65" s="429">
        <v>1510</v>
      </c>
      <c r="C65" s="1573">
        <v>4982</v>
      </c>
      <c r="D65" s="1573">
        <v>3275</v>
      </c>
      <c r="E65" s="1573">
        <v>481</v>
      </c>
      <c r="F65" s="1574">
        <v>5742</v>
      </c>
      <c r="G65" s="1573">
        <v>3077</v>
      </c>
      <c r="H65" s="1573">
        <v>846</v>
      </c>
      <c r="I65" s="1573">
        <v>14746</v>
      </c>
      <c r="J65" s="1574">
        <v>2132</v>
      </c>
      <c r="K65" s="1573">
        <v>1894</v>
      </c>
    </row>
    <row r="66" spans="1:11" ht="12.75" customHeight="1" x14ac:dyDescent="0.2">
      <c r="A66" s="427" t="s">
        <v>674</v>
      </c>
      <c r="B66" s="429">
        <v>1520</v>
      </c>
      <c r="C66" s="1573"/>
      <c r="D66" s="1573"/>
      <c r="E66" s="1573"/>
      <c r="F66" s="1573"/>
      <c r="G66" s="1573"/>
      <c r="H66" s="1573"/>
      <c r="I66" s="1573"/>
      <c r="J66" s="1574"/>
      <c r="K66" s="1573"/>
    </row>
    <row r="67" spans="1:11" ht="12.75" customHeight="1" thickBot="1" x14ac:dyDescent="0.25">
      <c r="A67" s="1406" t="s">
        <v>483</v>
      </c>
      <c r="B67" s="1407"/>
      <c r="C67" s="1594">
        <f>SUM(C65:C66)</f>
        <v>4982</v>
      </c>
      <c r="D67" s="1594">
        <f t="shared" ref="D67:K67" si="2">SUM(D65:D66)</f>
        <v>3275</v>
      </c>
      <c r="E67" s="1594">
        <f t="shared" si="2"/>
        <v>481</v>
      </c>
      <c r="F67" s="1594">
        <f t="shared" si="2"/>
        <v>5742</v>
      </c>
      <c r="G67" s="1594">
        <f t="shared" si="2"/>
        <v>3077</v>
      </c>
      <c r="H67" s="1594">
        <f t="shared" si="2"/>
        <v>846</v>
      </c>
      <c r="I67" s="1594">
        <f t="shared" si="2"/>
        <v>14746</v>
      </c>
      <c r="J67" s="1594">
        <f t="shared" si="2"/>
        <v>2132</v>
      </c>
      <c r="K67" s="1594">
        <f t="shared" si="2"/>
        <v>1894</v>
      </c>
    </row>
    <row r="68" spans="1:11" ht="15.75" customHeight="1" thickTop="1" x14ac:dyDescent="0.2">
      <c r="A68" s="1330" t="s">
        <v>452</v>
      </c>
      <c r="B68" s="1332">
        <v>1600</v>
      </c>
      <c r="C68" s="1634"/>
      <c r="D68" s="1575"/>
      <c r="E68" s="1575"/>
      <c r="F68" s="1575"/>
      <c r="G68" s="1575"/>
      <c r="H68" s="1575"/>
      <c r="I68" s="1575"/>
      <c r="J68" s="1575"/>
      <c r="K68" s="1575"/>
    </row>
    <row r="69" spans="1:11" ht="12.75" customHeight="1" x14ac:dyDescent="0.2">
      <c r="A69" s="427" t="s">
        <v>661</v>
      </c>
      <c r="B69" s="429">
        <v>1611</v>
      </c>
      <c r="C69" s="1573">
        <v>74113</v>
      </c>
      <c r="D69" s="1575"/>
      <c r="E69" s="1575"/>
      <c r="F69" s="1575"/>
      <c r="G69" s="1575"/>
      <c r="H69" s="1575"/>
      <c r="I69" s="1575"/>
      <c r="J69" s="1575"/>
      <c r="K69" s="1575"/>
    </row>
    <row r="70" spans="1:11" ht="12.75" customHeight="1" x14ac:dyDescent="0.2">
      <c r="A70" s="427" t="s">
        <v>990</v>
      </c>
      <c r="B70" s="429">
        <v>1612</v>
      </c>
      <c r="C70" s="1632">
        <v>941</v>
      </c>
      <c r="D70" s="1575"/>
      <c r="E70" s="1575"/>
      <c r="F70" s="1575"/>
      <c r="G70" s="1575"/>
      <c r="H70" s="1575"/>
      <c r="I70" s="1575"/>
      <c r="J70" s="1575"/>
      <c r="K70" s="1575"/>
    </row>
    <row r="71" spans="1:11" ht="12.75" customHeight="1" x14ac:dyDescent="0.2">
      <c r="A71" s="427" t="s">
        <v>271</v>
      </c>
      <c r="B71" s="429">
        <v>1613</v>
      </c>
      <c r="C71" s="1632"/>
      <c r="D71" s="1575"/>
      <c r="E71" s="1575"/>
      <c r="F71" s="1575"/>
      <c r="G71" s="1575"/>
      <c r="H71" s="1575"/>
      <c r="I71" s="1575"/>
      <c r="J71" s="1575"/>
      <c r="K71" s="1575"/>
    </row>
    <row r="72" spans="1:11" ht="12.75" customHeight="1" x14ac:dyDescent="0.2">
      <c r="A72" s="427" t="s">
        <v>24</v>
      </c>
      <c r="B72" s="429">
        <v>1614</v>
      </c>
      <c r="C72" s="1632"/>
      <c r="D72" s="1575"/>
      <c r="E72" s="1575"/>
      <c r="F72" s="1575"/>
      <c r="G72" s="1575"/>
      <c r="H72" s="1575"/>
      <c r="I72" s="1575"/>
      <c r="J72" s="1575"/>
      <c r="K72" s="1575"/>
    </row>
    <row r="73" spans="1:11" ht="12.75" customHeight="1" x14ac:dyDescent="0.2">
      <c r="A73" s="427" t="s">
        <v>991</v>
      </c>
      <c r="B73" s="429">
        <v>1620</v>
      </c>
      <c r="C73" s="1632">
        <v>3448</v>
      </c>
      <c r="D73" s="1575"/>
      <c r="E73" s="1575"/>
      <c r="F73" s="1575"/>
      <c r="G73" s="1575"/>
      <c r="H73" s="1575"/>
      <c r="I73" s="1575"/>
      <c r="J73" s="1575"/>
      <c r="K73" s="1575"/>
    </row>
    <row r="74" spans="1:11" ht="12.75" customHeight="1" x14ac:dyDescent="0.2">
      <c r="A74" s="427" t="s">
        <v>25</v>
      </c>
      <c r="B74" s="429">
        <v>1690</v>
      </c>
      <c r="C74" s="1632"/>
      <c r="D74" s="1575"/>
      <c r="E74" s="1575"/>
      <c r="F74" s="1575"/>
      <c r="G74" s="1575"/>
      <c r="H74" s="1575"/>
      <c r="I74" s="1575"/>
      <c r="J74" s="1575"/>
      <c r="K74" s="1575"/>
    </row>
    <row r="75" spans="1:11" ht="12.75" customHeight="1" thickBot="1" x14ac:dyDescent="0.25">
      <c r="A75" s="1406" t="s">
        <v>544</v>
      </c>
      <c r="B75" s="1407"/>
      <c r="C75" s="1594">
        <f>SUM(C69:C74)</f>
        <v>78502</v>
      </c>
      <c r="D75" s="1575"/>
      <c r="E75" s="1575"/>
      <c r="F75" s="1575"/>
      <c r="G75" s="1575"/>
      <c r="H75" s="1575"/>
      <c r="I75" s="1575"/>
      <c r="J75" s="1575"/>
      <c r="K75" s="1575"/>
    </row>
    <row r="76" spans="1:11" ht="15.75" customHeight="1" thickTop="1" x14ac:dyDescent="0.2">
      <c r="A76" s="1330" t="s">
        <v>876</v>
      </c>
      <c r="B76" s="1332">
        <v>1700</v>
      </c>
      <c r="C76" s="1634"/>
      <c r="D76" s="1575"/>
      <c r="E76" s="1575"/>
      <c r="F76" s="1575"/>
      <c r="G76" s="1575"/>
      <c r="H76" s="1575"/>
      <c r="I76" s="1575"/>
      <c r="J76" s="1575"/>
      <c r="K76" s="1575"/>
    </row>
    <row r="77" spans="1:11" ht="12.75" customHeight="1" x14ac:dyDescent="0.2">
      <c r="A77" s="427" t="s">
        <v>545</v>
      </c>
      <c r="B77" s="429">
        <v>1711</v>
      </c>
      <c r="C77" s="1613">
        <v>15133</v>
      </c>
      <c r="D77" s="1573"/>
      <c r="E77" s="1575"/>
      <c r="F77" s="1575"/>
      <c r="G77" s="1575"/>
      <c r="H77" s="1575"/>
      <c r="I77" s="1575"/>
      <c r="J77" s="1575"/>
      <c r="K77" s="1575"/>
    </row>
    <row r="78" spans="1:11" ht="12.75" customHeight="1" x14ac:dyDescent="0.2">
      <c r="A78" s="427" t="s">
        <v>76</v>
      </c>
      <c r="B78" s="429">
        <v>1719</v>
      </c>
      <c r="C78" s="1632"/>
      <c r="D78" s="1573"/>
      <c r="E78" s="1575"/>
      <c r="F78" s="1575"/>
      <c r="G78" s="1575"/>
      <c r="H78" s="1575"/>
      <c r="I78" s="1575"/>
      <c r="J78" s="1575"/>
      <c r="K78" s="1575"/>
    </row>
    <row r="79" spans="1:11" ht="12.75" customHeight="1" x14ac:dyDescent="0.2">
      <c r="A79" s="427" t="s">
        <v>546</v>
      </c>
      <c r="B79" s="429">
        <v>1720</v>
      </c>
      <c r="C79" s="1632">
        <v>10507</v>
      </c>
      <c r="D79" s="1573"/>
      <c r="E79" s="1575"/>
      <c r="F79" s="1575"/>
      <c r="G79" s="1575"/>
      <c r="H79" s="1575"/>
      <c r="I79" s="1575"/>
      <c r="J79" s="1575"/>
      <c r="K79" s="1575"/>
    </row>
    <row r="80" spans="1:11" ht="12.75" customHeight="1" x14ac:dyDescent="0.2">
      <c r="A80" s="427" t="s">
        <v>547</v>
      </c>
      <c r="B80" s="429">
        <v>1730</v>
      </c>
      <c r="C80" s="1632"/>
      <c r="D80" s="1573"/>
      <c r="E80" s="1575"/>
      <c r="F80" s="1575"/>
      <c r="G80" s="1575"/>
      <c r="H80" s="1575"/>
      <c r="I80" s="1575"/>
      <c r="J80" s="1575"/>
      <c r="K80" s="1575"/>
    </row>
    <row r="81" spans="1:11" ht="12.75" customHeight="1" x14ac:dyDescent="0.2">
      <c r="A81" s="427" t="s">
        <v>26</v>
      </c>
      <c r="B81" s="429">
        <v>1790</v>
      </c>
      <c r="C81" s="1632">
        <v>2951</v>
      </c>
      <c r="D81" s="1573"/>
      <c r="E81" s="1575"/>
      <c r="F81" s="1575"/>
      <c r="G81" s="1575"/>
      <c r="H81" s="1575"/>
      <c r="I81" s="1575"/>
      <c r="J81" s="1575"/>
      <c r="K81" s="1575"/>
    </row>
    <row r="82" spans="1:11" ht="12.75" customHeight="1" thickBot="1" x14ac:dyDescent="0.25">
      <c r="A82" s="1406" t="s">
        <v>239</v>
      </c>
      <c r="B82" s="1407"/>
      <c r="C82" s="1633">
        <f>SUM(C77:C81)</f>
        <v>28591</v>
      </c>
      <c r="D82" s="1594">
        <f>SUM(D77:D81)</f>
        <v>0</v>
      </c>
      <c r="E82" s="1575"/>
      <c r="F82" s="1575"/>
      <c r="G82" s="1575"/>
      <c r="H82" s="1575"/>
      <c r="I82" s="1575"/>
      <c r="J82" s="1575"/>
      <c r="K82" s="1575"/>
    </row>
    <row r="83" spans="1:11" ht="15.75" customHeight="1" thickTop="1" x14ac:dyDescent="0.2">
      <c r="A83" s="1330" t="s">
        <v>240</v>
      </c>
      <c r="B83" s="1332">
        <v>1800</v>
      </c>
      <c r="C83" s="1634"/>
      <c r="D83" s="1575"/>
      <c r="E83" s="1575"/>
      <c r="F83" s="1575"/>
      <c r="G83" s="1575"/>
      <c r="H83" s="1575"/>
      <c r="I83" s="1575"/>
      <c r="J83" s="1575"/>
      <c r="K83" s="1575"/>
    </row>
    <row r="84" spans="1:11" ht="12.75" customHeight="1" x14ac:dyDescent="0.2">
      <c r="A84" s="427" t="s">
        <v>548</v>
      </c>
      <c r="B84" s="429">
        <v>1811</v>
      </c>
      <c r="C84" s="1573">
        <v>23185</v>
      </c>
      <c r="D84" s="1575"/>
      <c r="E84" s="1575"/>
      <c r="F84" s="1575"/>
      <c r="G84" s="1575"/>
      <c r="H84" s="1575"/>
      <c r="I84" s="1575"/>
      <c r="J84" s="1575"/>
      <c r="K84" s="1575"/>
    </row>
    <row r="85" spans="1:11" ht="12.75" customHeight="1" x14ac:dyDescent="0.2">
      <c r="A85" s="427" t="s">
        <v>549</v>
      </c>
      <c r="B85" s="429">
        <v>1812</v>
      </c>
      <c r="C85" s="1632"/>
      <c r="D85" s="1575"/>
      <c r="E85" s="1575"/>
      <c r="F85" s="1575"/>
      <c r="G85" s="1575"/>
      <c r="H85" s="1575"/>
      <c r="I85" s="1575"/>
      <c r="J85" s="1575"/>
      <c r="K85" s="1575"/>
    </row>
    <row r="86" spans="1:11" ht="12.75" customHeight="1" x14ac:dyDescent="0.2">
      <c r="A86" s="427" t="s">
        <v>992</v>
      </c>
      <c r="B86" s="429">
        <v>1813</v>
      </c>
      <c r="C86" s="1632"/>
      <c r="D86" s="1575"/>
      <c r="E86" s="1575"/>
      <c r="F86" s="1575"/>
      <c r="G86" s="1575"/>
      <c r="H86" s="1575"/>
      <c r="I86" s="1575"/>
      <c r="J86" s="1575"/>
      <c r="K86" s="1575"/>
    </row>
    <row r="87" spans="1:11" ht="12.75" customHeight="1" x14ac:dyDescent="0.2">
      <c r="A87" s="427" t="s">
        <v>77</v>
      </c>
      <c r="B87" s="429">
        <v>1819</v>
      </c>
      <c r="C87" s="1632"/>
      <c r="D87" s="1575"/>
      <c r="E87" s="1575"/>
      <c r="F87" s="1575"/>
      <c r="G87" s="1575"/>
      <c r="H87" s="1575"/>
      <c r="I87" s="1575"/>
      <c r="J87" s="1575"/>
      <c r="K87" s="1575"/>
    </row>
    <row r="88" spans="1:11" ht="12.75" customHeight="1" x14ac:dyDescent="0.2">
      <c r="A88" s="427" t="s">
        <v>550</v>
      </c>
      <c r="B88" s="429">
        <v>1821</v>
      </c>
      <c r="C88" s="1632"/>
      <c r="D88" s="1575"/>
      <c r="E88" s="1575"/>
      <c r="F88" s="1575"/>
      <c r="G88" s="1575"/>
      <c r="H88" s="1575"/>
      <c r="I88" s="1575"/>
      <c r="J88" s="1575"/>
      <c r="K88" s="1575"/>
    </row>
    <row r="89" spans="1:11" ht="12.75" customHeight="1" x14ac:dyDescent="0.2">
      <c r="A89" s="427" t="s">
        <v>709</v>
      </c>
      <c r="B89" s="429">
        <v>1822</v>
      </c>
      <c r="C89" s="1632"/>
      <c r="D89" s="1575"/>
      <c r="E89" s="1575"/>
      <c r="F89" s="1575"/>
      <c r="G89" s="1575"/>
      <c r="H89" s="1575"/>
      <c r="I89" s="1575"/>
      <c r="J89" s="1575"/>
      <c r="K89" s="1575"/>
    </row>
    <row r="90" spans="1:11" ht="12.75" customHeight="1" x14ac:dyDescent="0.2">
      <c r="A90" s="427" t="s">
        <v>138</v>
      </c>
      <c r="B90" s="429">
        <v>1823</v>
      </c>
      <c r="C90" s="1632"/>
      <c r="D90" s="1575"/>
      <c r="E90" s="1575"/>
      <c r="F90" s="1575"/>
      <c r="G90" s="1575"/>
      <c r="H90" s="1575"/>
      <c r="I90" s="1575"/>
      <c r="J90" s="1575"/>
      <c r="K90" s="1575"/>
    </row>
    <row r="91" spans="1:11" ht="12.75" customHeight="1" x14ac:dyDescent="0.2">
      <c r="A91" s="427" t="s">
        <v>27</v>
      </c>
      <c r="B91" s="429">
        <v>1829</v>
      </c>
      <c r="C91" s="1632"/>
      <c r="D91" s="1575"/>
      <c r="E91" s="1575"/>
      <c r="F91" s="1575"/>
      <c r="G91" s="1575"/>
      <c r="H91" s="1575"/>
      <c r="I91" s="1575"/>
      <c r="J91" s="1575"/>
      <c r="K91" s="1575"/>
    </row>
    <row r="92" spans="1:11" ht="12.75" customHeight="1" x14ac:dyDescent="0.2">
      <c r="A92" s="427" t="s">
        <v>757</v>
      </c>
      <c r="B92" s="429">
        <v>1890</v>
      </c>
      <c r="C92" s="1632"/>
      <c r="D92" s="1575"/>
      <c r="E92" s="1575"/>
      <c r="F92" s="1575"/>
      <c r="G92" s="1575"/>
      <c r="H92" s="1575"/>
      <c r="I92" s="1575"/>
      <c r="J92" s="1575"/>
      <c r="K92" s="1575"/>
    </row>
    <row r="93" spans="1:11" ht="12.75" customHeight="1" thickBot="1" x14ac:dyDescent="0.25">
      <c r="A93" s="1406" t="s">
        <v>241</v>
      </c>
      <c r="B93" s="1407"/>
      <c r="C93" s="1594">
        <f>SUM(C84:C92)</f>
        <v>23185</v>
      </c>
      <c r="D93" s="1575"/>
      <c r="E93" s="1575"/>
      <c r="F93" s="1575"/>
      <c r="G93" s="1575"/>
      <c r="H93" s="1575"/>
      <c r="I93" s="1575"/>
      <c r="J93" s="1575"/>
      <c r="K93" s="1575"/>
    </row>
    <row r="94" spans="1:11" ht="15.75" customHeight="1" thickTop="1" x14ac:dyDescent="0.2">
      <c r="A94" s="1330" t="s">
        <v>1127</v>
      </c>
      <c r="B94" s="1332">
        <v>1900</v>
      </c>
      <c r="C94" s="1634"/>
      <c r="D94" s="1617"/>
      <c r="E94" s="1575"/>
      <c r="F94" s="1575"/>
      <c r="G94" s="1575"/>
      <c r="H94" s="1575"/>
      <c r="I94" s="1575"/>
      <c r="J94" s="1575"/>
      <c r="K94" s="1575"/>
    </row>
    <row r="95" spans="1:11" ht="12.75" customHeight="1" x14ac:dyDescent="0.2">
      <c r="A95" s="427" t="s">
        <v>1055</v>
      </c>
      <c r="B95" s="429">
        <v>1910</v>
      </c>
      <c r="C95" s="1573"/>
      <c r="D95" s="1632"/>
      <c r="E95" s="1617"/>
      <c r="F95" s="1617"/>
      <c r="G95" s="1617"/>
      <c r="H95" s="1617"/>
      <c r="I95" s="1617"/>
      <c r="J95" s="1617"/>
      <c r="K95" s="1617"/>
    </row>
    <row r="96" spans="1:11" ht="12.75" customHeight="1" x14ac:dyDescent="0.2">
      <c r="A96" s="427" t="s">
        <v>388</v>
      </c>
      <c r="B96" s="429">
        <v>1920</v>
      </c>
      <c r="C96" s="1632"/>
      <c r="D96" s="1632"/>
      <c r="E96" s="1584"/>
      <c r="F96" s="1583"/>
      <c r="G96" s="1583"/>
      <c r="H96" s="1583"/>
      <c r="I96" s="1583"/>
      <c r="J96" s="1583"/>
      <c r="K96" s="1583"/>
    </row>
    <row r="97" spans="1:12" ht="12.75" customHeight="1" x14ac:dyDescent="0.2">
      <c r="A97" s="1265" t="s">
        <v>242</v>
      </c>
      <c r="B97" s="477">
        <v>1930</v>
      </c>
      <c r="C97" s="1598"/>
      <c r="D97" s="1574"/>
      <c r="E97" s="1579"/>
      <c r="F97" s="1574"/>
      <c r="G97" s="1574"/>
      <c r="H97" s="1574"/>
      <c r="I97" s="1574"/>
      <c r="J97" s="1574"/>
      <c r="K97" s="1574"/>
    </row>
    <row r="98" spans="1:12" ht="12.75" customHeight="1" x14ac:dyDescent="0.2">
      <c r="A98" s="427" t="s">
        <v>188</v>
      </c>
      <c r="B98" s="429">
        <v>1940</v>
      </c>
      <c r="C98" s="1598"/>
      <c r="D98" s="1573"/>
      <c r="E98" s="1612"/>
      <c r="F98" s="1573"/>
      <c r="G98" s="1612"/>
      <c r="H98" s="1612"/>
      <c r="I98" s="1610"/>
      <c r="J98" s="1612"/>
      <c r="K98" s="1612"/>
    </row>
    <row r="99" spans="1:12" ht="12.75" customHeight="1" x14ac:dyDescent="0.2">
      <c r="A99" s="427" t="s">
        <v>816</v>
      </c>
      <c r="B99" s="429">
        <v>1950</v>
      </c>
      <c r="C99" s="1598"/>
      <c r="D99" s="1573"/>
      <c r="E99" s="1573"/>
      <c r="F99" s="1573"/>
      <c r="G99" s="1573"/>
      <c r="H99" s="1573"/>
      <c r="I99" s="1575"/>
      <c r="J99" s="1574"/>
      <c r="K99" s="1573"/>
    </row>
    <row r="100" spans="1:12" ht="12.75" customHeight="1" x14ac:dyDescent="0.2">
      <c r="A100" s="427" t="s">
        <v>243</v>
      </c>
      <c r="B100" s="429">
        <v>1960</v>
      </c>
      <c r="C100" s="1598"/>
      <c r="D100" s="1598"/>
      <c r="E100" s="1598"/>
      <c r="F100" s="1598"/>
      <c r="G100" s="1598"/>
      <c r="H100" s="1598"/>
      <c r="I100" s="1574"/>
      <c r="J100" s="1598"/>
      <c r="K100" s="1574"/>
    </row>
    <row r="101" spans="1:12" ht="12.75" customHeight="1" x14ac:dyDescent="0.2">
      <c r="A101" s="427" t="s">
        <v>244</v>
      </c>
      <c r="B101" s="429">
        <v>1970</v>
      </c>
      <c r="C101" s="1598">
        <v>2900</v>
      </c>
      <c r="D101" s="1623"/>
      <c r="E101" s="1585"/>
      <c r="F101" s="1623"/>
      <c r="G101" s="1580"/>
      <c r="H101" s="1623"/>
      <c r="I101" s="1575"/>
      <c r="J101" s="1580"/>
      <c r="K101" s="1580"/>
    </row>
    <row r="102" spans="1:12" ht="12.75" customHeight="1" x14ac:dyDescent="0.2">
      <c r="A102" s="427" t="s">
        <v>245</v>
      </c>
      <c r="B102" s="429">
        <v>1980</v>
      </c>
      <c r="C102" s="1598"/>
      <c r="D102" s="1598"/>
      <c r="E102" s="1598"/>
      <c r="F102" s="1598"/>
      <c r="G102" s="1598"/>
      <c r="H102" s="1598"/>
      <c r="I102" s="1574"/>
      <c r="J102" s="1598"/>
      <c r="K102" s="1574"/>
    </row>
    <row r="103" spans="1:12" ht="12.75" customHeight="1" x14ac:dyDescent="0.2">
      <c r="A103" s="427" t="s">
        <v>342</v>
      </c>
      <c r="B103" s="429">
        <v>1983</v>
      </c>
      <c r="C103" s="1575"/>
      <c r="D103" s="1575"/>
      <c r="E103" s="1639">
        <v>101769</v>
      </c>
      <c r="F103" s="1575"/>
      <c r="G103" s="1575"/>
      <c r="H103" s="1598">
        <v>297617</v>
      </c>
      <c r="I103" s="1575"/>
      <c r="J103" s="1610"/>
      <c r="K103" s="1610"/>
    </row>
    <row r="104" spans="1:12" ht="12.75" customHeight="1" x14ac:dyDescent="0.2">
      <c r="A104" s="427" t="s">
        <v>825</v>
      </c>
      <c r="B104" s="429">
        <v>1991</v>
      </c>
      <c r="C104" s="1598"/>
      <c r="D104" s="1573"/>
      <c r="E104" s="1586"/>
      <c r="F104" s="1574"/>
      <c r="G104" s="1574"/>
      <c r="H104" s="1573"/>
      <c r="I104" s="1575"/>
      <c r="J104" s="1575"/>
      <c r="K104" s="1575"/>
    </row>
    <row r="105" spans="1:12" ht="12.75" customHeight="1" x14ac:dyDescent="0.2">
      <c r="A105" s="427" t="s">
        <v>817</v>
      </c>
      <c r="B105" s="429">
        <v>1992</v>
      </c>
      <c r="C105" s="1573"/>
      <c r="D105" s="1640"/>
      <c r="E105" s="1575"/>
      <c r="F105" s="1575"/>
      <c r="G105" s="1575"/>
      <c r="H105" s="1610"/>
      <c r="I105" s="1575"/>
      <c r="J105" s="1575"/>
      <c r="K105" s="1575"/>
    </row>
    <row r="106" spans="1:12" ht="12.75" customHeight="1" x14ac:dyDescent="0.2">
      <c r="A106" s="427" t="s">
        <v>1413</v>
      </c>
      <c r="B106" s="429">
        <v>1993</v>
      </c>
      <c r="C106" s="1573"/>
      <c r="D106" s="1598"/>
      <c r="E106" s="1574"/>
      <c r="F106" s="1574"/>
      <c r="G106" s="1574"/>
      <c r="H106" s="1574"/>
      <c r="I106" s="1617"/>
      <c r="J106" s="1574"/>
      <c r="K106" s="1574"/>
    </row>
    <row r="107" spans="1:12" ht="12.75" customHeight="1" x14ac:dyDescent="0.2">
      <c r="A107" s="427" t="s">
        <v>78</v>
      </c>
      <c r="B107" s="429">
        <v>1999</v>
      </c>
      <c r="C107" s="1632">
        <v>92387</v>
      </c>
      <c r="D107" s="1573">
        <v>15913</v>
      </c>
      <c r="E107" s="1573"/>
      <c r="F107" s="1573">
        <v>2605</v>
      </c>
      <c r="G107" s="1573"/>
      <c r="H107" s="1573">
        <v>50000</v>
      </c>
      <c r="I107" s="1573"/>
      <c r="J107" s="1574">
        <v>193</v>
      </c>
      <c r="K107" s="1573"/>
    </row>
    <row r="108" spans="1:12" ht="12.75" customHeight="1" thickBot="1" x14ac:dyDescent="0.25">
      <c r="A108" s="1406" t="s">
        <v>484</v>
      </c>
      <c r="B108" s="1408"/>
      <c r="C108" s="1633">
        <f>SUM(C95:C107)</f>
        <v>95287</v>
      </c>
      <c r="D108" s="1633">
        <f t="shared" ref="D108:K108" si="3">SUM(D95:D107)</f>
        <v>15913</v>
      </c>
      <c r="E108" s="1633">
        <f t="shared" si="3"/>
        <v>101769</v>
      </c>
      <c r="F108" s="1633">
        <f t="shared" si="3"/>
        <v>2605</v>
      </c>
      <c r="G108" s="1633">
        <f t="shared" si="3"/>
        <v>0</v>
      </c>
      <c r="H108" s="1633">
        <f t="shared" si="3"/>
        <v>347617</v>
      </c>
      <c r="I108" s="1633">
        <f t="shared" si="3"/>
        <v>0</v>
      </c>
      <c r="J108" s="1633">
        <f t="shared" si="3"/>
        <v>193</v>
      </c>
      <c r="K108" s="1594">
        <f t="shared" si="3"/>
        <v>0</v>
      </c>
    </row>
    <row r="109" spans="1:12" ht="14.25" thickTop="1" thickBot="1" x14ac:dyDescent="0.25">
      <c r="A109" s="1409" t="s">
        <v>246</v>
      </c>
      <c r="B109" s="1410" t="s">
        <v>566</v>
      </c>
      <c r="C109" s="1641">
        <f t="shared" ref="C109:K109" si="4">SUM(C12,C18,C40,C63,C67,C75,C82,C93,C108,)</f>
        <v>3773778</v>
      </c>
      <c r="D109" s="1641">
        <f t="shared" si="4"/>
        <v>497530</v>
      </c>
      <c r="E109" s="1641">
        <f t="shared" si="4"/>
        <v>268312</v>
      </c>
      <c r="F109" s="1641">
        <f t="shared" si="4"/>
        <v>339169</v>
      </c>
      <c r="G109" s="1641">
        <f t="shared" si="4"/>
        <v>236934</v>
      </c>
      <c r="H109" s="1641">
        <f t="shared" si="4"/>
        <v>348463</v>
      </c>
      <c r="I109" s="1641">
        <f t="shared" si="4"/>
        <v>22262</v>
      </c>
      <c r="J109" s="1641">
        <f t="shared" si="4"/>
        <v>182102</v>
      </c>
      <c r="K109" s="1629">
        <f t="shared" si="4"/>
        <v>45373</v>
      </c>
    </row>
    <row r="110" spans="1:12" ht="30" customHeight="1" thickTop="1" x14ac:dyDescent="0.2">
      <c r="A110" s="1323" t="s">
        <v>343</v>
      </c>
      <c r="B110" s="1324"/>
      <c r="C110" s="1603"/>
      <c r="D110" s="1603"/>
      <c r="E110" s="1603"/>
      <c r="F110" s="1603"/>
      <c r="G110" s="1603"/>
      <c r="H110" s="1603"/>
      <c r="I110" s="1603"/>
      <c r="J110" s="1603"/>
      <c r="K110" s="1615"/>
    </row>
    <row r="111" spans="1:12" ht="12.75" customHeight="1" x14ac:dyDescent="0.2">
      <c r="A111" s="436" t="s">
        <v>818</v>
      </c>
      <c r="B111" s="435">
        <v>2100</v>
      </c>
      <c r="C111" s="1613"/>
      <c r="D111" s="1586"/>
      <c r="E111" s="1640"/>
      <c r="F111" s="1586"/>
      <c r="G111" s="1586"/>
      <c r="H111" s="1640"/>
      <c r="I111" s="1575"/>
      <c r="J111" s="1575"/>
      <c r="K111" s="1575"/>
    </row>
    <row r="112" spans="1:12" ht="12.75" customHeight="1" x14ac:dyDescent="0.2">
      <c r="A112" s="427" t="s">
        <v>819</v>
      </c>
      <c r="B112" s="429">
        <v>2200</v>
      </c>
      <c r="C112" s="1632"/>
      <c r="D112" s="1573"/>
      <c r="E112" s="1640"/>
      <c r="F112" s="1573"/>
      <c r="G112" s="1573"/>
      <c r="H112" s="1640"/>
      <c r="I112" s="1575"/>
      <c r="J112" s="1575"/>
      <c r="K112" s="1575"/>
      <c r="L112" s="473"/>
    </row>
    <row r="113" spans="1:11" ht="12.75" customHeight="1" x14ac:dyDescent="0.2">
      <c r="A113" s="427" t="s">
        <v>28</v>
      </c>
      <c r="B113" s="429">
        <v>2300</v>
      </c>
      <c r="C113" s="1632"/>
      <c r="D113" s="1573"/>
      <c r="E113" s="1640"/>
      <c r="F113" s="1573"/>
      <c r="G113" s="1573"/>
      <c r="H113" s="1640"/>
      <c r="I113" s="1575"/>
      <c r="J113" s="1575"/>
      <c r="K113" s="1575"/>
    </row>
    <row r="114" spans="1:11" ht="13.5" thickBot="1" x14ac:dyDescent="0.25">
      <c r="A114" s="1411" t="s">
        <v>801</v>
      </c>
      <c r="B114" s="1412" t="s">
        <v>565</v>
      </c>
      <c r="C114" s="1642">
        <f>SUM(C111:C113)</f>
        <v>0</v>
      </c>
      <c r="D114" s="1642">
        <f>SUM(D111:D113)</f>
        <v>0</v>
      </c>
      <c r="E114" s="1640" t="s">
        <v>1159</v>
      </c>
      <c r="F114" s="1642">
        <f>SUM(F111:F113)</f>
        <v>0</v>
      </c>
      <c r="G114" s="1642">
        <f>SUM(G111:G113)</f>
        <v>0</v>
      </c>
      <c r="H114" s="1640"/>
      <c r="I114" s="1575"/>
      <c r="J114" s="1575"/>
      <c r="K114" s="1575"/>
    </row>
    <row r="115" spans="1:11" ht="16.7" customHeight="1" thickTop="1" x14ac:dyDescent="0.2">
      <c r="A115" s="1325" t="s">
        <v>798</v>
      </c>
      <c r="B115" s="1326"/>
      <c r="C115" s="1602"/>
      <c r="D115" s="1603"/>
      <c r="E115" s="1603"/>
      <c r="F115" s="1603"/>
      <c r="G115" s="1603"/>
      <c r="H115" s="1603"/>
      <c r="I115" s="1603"/>
      <c r="J115" s="1603"/>
      <c r="K115" s="1615"/>
    </row>
    <row r="116" spans="1:11" ht="18" customHeight="1" x14ac:dyDescent="0.2">
      <c r="A116" s="1333" t="s">
        <v>1474</v>
      </c>
      <c r="B116" s="1334"/>
      <c r="C116" s="1643"/>
      <c r="D116" s="1617"/>
      <c r="E116" s="1640"/>
      <c r="F116" s="1617"/>
      <c r="G116" s="1617"/>
      <c r="H116" s="1640"/>
      <c r="I116" s="1575"/>
      <c r="J116" s="1617"/>
      <c r="K116" s="1617"/>
    </row>
    <row r="117" spans="1:11" ht="12.75" customHeight="1" x14ac:dyDescent="0.2">
      <c r="A117" s="427" t="s">
        <v>1648</v>
      </c>
      <c r="B117" s="478">
        <v>3001</v>
      </c>
      <c r="C117" s="1613">
        <v>1546807</v>
      </c>
      <c r="D117" s="1586"/>
      <c r="E117" s="1573"/>
      <c r="F117" s="1586"/>
      <c r="G117" s="1586"/>
      <c r="H117" s="1573"/>
      <c r="I117" s="1575"/>
      <c r="J117" s="1574"/>
      <c r="K117" s="1573"/>
    </row>
    <row r="118" spans="1:11" ht="12.75" customHeight="1" x14ac:dyDescent="0.2">
      <c r="A118" s="427" t="s">
        <v>1776</v>
      </c>
      <c r="B118" s="478">
        <v>3002</v>
      </c>
      <c r="C118" s="1632"/>
      <c r="D118" s="1573"/>
      <c r="E118" s="1573"/>
      <c r="F118" s="1573"/>
      <c r="G118" s="1573"/>
      <c r="H118" s="1573"/>
      <c r="I118" s="1575"/>
      <c r="J118" s="1574"/>
      <c r="K118" s="1573"/>
    </row>
    <row r="119" spans="1:11" ht="12.75" customHeight="1" x14ac:dyDescent="0.2">
      <c r="A119" s="427" t="s">
        <v>1777</v>
      </c>
      <c r="B119" s="478">
        <v>3005</v>
      </c>
      <c r="C119" s="1632"/>
      <c r="D119" s="1573"/>
      <c r="E119" s="1573"/>
      <c r="F119" s="1573"/>
      <c r="G119" s="1573"/>
      <c r="H119" s="1573"/>
      <c r="I119" s="1575"/>
      <c r="J119" s="1574"/>
      <c r="K119" s="1573"/>
    </row>
    <row r="120" spans="1:11" ht="12.75" customHeight="1" x14ac:dyDescent="0.2">
      <c r="A120" s="1539" t="s">
        <v>1895</v>
      </c>
      <c r="B120" s="478">
        <v>3030</v>
      </c>
      <c r="C120" s="1632"/>
      <c r="D120" s="1573"/>
      <c r="E120" s="1573"/>
      <c r="F120" s="1573"/>
      <c r="G120" s="1573"/>
      <c r="H120" s="1573"/>
      <c r="I120" s="1575"/>
      <c r="J120" s="1574"/>
      <c r="K120" s="1573"/>
    </row>
    <row r="121" spans="1:11" x14ac:dyDescent="0.2">
      <c r="A121" s="1266" t="s">
        <v>1778</v>
      </c>
      <c r="B121" s="480">
        <v>3099</v>
      </c>
      <c r="C121" s="1632"/>
      <c r="D121" s="1573"/>
      <c r="E121" s="1573"/>
      <c r="F121" s="1573"/>
      <c r="G121" s="1573"/>
      <c r="H121" s="1573"/>
      <c r="I121" s="1575"/>
      <c r="J121" s="1574"/>
      <c r="K121" s="1573"/>
    </row>
    <row r="122" spans="1:11" ht="12.6" customHeight="1" thickBot="1" x14ac:dyDescent="0.25">
      <c r="A122" s="1406" t="s">
        <v>485</v>
      </c>
      <c r="B122" s="1413"/>
      <c r="C122" s="1633">
        <f t="shared" ref="C122:H122" si="5">SUM(C117:C121)</f>
        <v>1546807</v>
      </c>
      <c r="D122" s="1633">
        <f t="shared" si="5"/>
        <v>0</v>
      </c>
      <c r="E122" s="1633">
        <f t="shared" si="5"/>
        <v>0</v>
      </c>
      <c r="F122" s="1633">
        <f t="shared" si="5"/>
        <v>0</v>
      </c>
      <c r="G122" s="1633">
        <f t="shared" si="5"/>
        <v>0</v>
      </c>
      <c r="H122" s="1633">
        <f t="shared" si="5"/>
        <v>0</v>
      </c>
      <c r="I122" s="1575"/>
      <c r="J122" s="1633">
        <f>SUM(J117:J121)</f>
        <v>0</v>
      </c>
      <c r="K122" s="1594">
        <f>SUM(K117:K121)</f>
        <v>0</v>
      </c>
    </row>
    <row r="123" spans="1:11" ht="15.75" customHeight="1" thickTop="1" x14ac:dyDescent="0.2">
      <c r="A123" s="1330" t="s">
        <v>1473</v>
      </c>
      <c r="B123" s="1335"/>
      <c r="C123" s="1644"/>
      <c r="D123" s="1609"/>
      <c r="E123" s="1575"/>
      <c r="F123" s="1645"/>
      <c r="G123" s="1575"/>
      <c r="H123" s="1575"/>
      <c r="I123" s="1575"/>
      <c r="J123" s="1575"/>
      <c r="K123" s="1575"/>
    </row>
    <row r="124" spans="1:11" ht="15" customHeight="1" x14ac:dyDescent="0.2">
      <c r="A124" s="1336" t="s">
        <v>662</v>
      </c>
      <c r="B124" s="1337"/>
      <c r="C124" s="1617"/>
      <c r="D124" s="1609"/>
      <c r="E124" s="1575"/>
      <c r="F124" s="1617"/>
      <c r="G124" s="1575"/>
      <c r="H124" s="1575"/>
      <c r="I124" s="1575"/>
      <c r="J124" s="1575"/>
      <c r="K124" s="1575"/>
    </row>
    <row r="125" spans="1:11" ht="12.75" customHeight="1" x14ac:dyDescent="0.2">
      <c r="A125" s="427" t="s">
        <v>861</v>
      </c>
      <c r="B125" s="481">
        <v>3100</v>
      </c>
      <c r="C125" s="1586">
        <v>13322</v>
      </c>
      <c r="D125" s="1640"/>
      <c r="E125" s="1575"/>
      <c r="F125" s="1631"/>
      <c r="G125" s="1575"/>
      <c r="H125" s="1575"/>
      <c r="I125" s="1575"/>
      <c r="J125" s="1575"/>
      <c r="K125" s="1575"/>
    </row>
    <row r="126" spans="1:11" ht="12.75" customHeight="1" x14ac:dyDescent="0.2">
      <c r="A126" s="427" t="s">
        <v>1429</v>
      </c>
      <c r="B126" s="478">
        <v>3105</v>
      </c>
      <c r="C126" s="1573"/>
      <c r="D126" s="1640"/>
      <c r="E126" s="1575"/>
      <c r="F126" s="1573"/>
      <c r="G126" s="1575"/>
      <c r="H126" s="1575"/>
      <c r="I126" s="1575"/>
      <c r="J126" s="1575"/>
      <c r="K126" s="1575"/>
    </row>
    <row r="127" spans="1:11" ht="12.75" customHeight="1" x14ac:dyDescent="0.2">
      <c r="A127" s="427" t="s">
        <v>862</v>
      </c>
      <c r="B127" s="478">
        <v>3110</v>
      </c>
      <c r="C127" s="1632"/>
      <c r="D127" s="1573"/>
      <c r="E127" s="1575"/>
      <c r="F127" s="1573"/>
      <c r="G127" s="1575"/>
      <c r="H127" s="1575"/>
      <c r="I127" s="1575"/>
      <c r="J127" s="1575"/>
      <c r="K127" s="1575"/>
    </row>
    <row r="128" spans="1:11" ht="12.75" customHeight="1" x14ac:dyDescent="0.2">
      <c r="A128" s="427" t="s">
        <v>105</v>
      </c>
      <c r="B128" s="478">
        <v>3120</v>
      </c>
      <c r="C128" s="1573">
        <v>10925</v>
      </c>
      <c r="D128" s="1640"/>
      <c r="E128" s="1575"/>
      <c r="F128" s="1573"/>
      <c r="G128" s="1575"/>
      <c r="H128" s="1575"/>
      <c r="I128" s="1575"/>
      <c r="J128" s="1575"/>
      <c r="K128" s="1575"/>
    </row>
    <row r="129" spans="1:11" ht="12.75" customHeight="1" x14ac:dyDescent="0.2">
      <c r="A129" s="427" t="s">
        <v>1430</v>
      </c>
      <c r="B129" s="478">
        <v>3130</v>
      </c>
      <c r="C129" s="1573"/>
      <c r="D129" s="1640"/>
      <c r="E129" s="1575"/>
      <c r="F129" s="1573"/>
      <c r="G129" s="1575"/>
      <c r="H129" s="1575"/>
      <c r="I129" s="1575"/>
      <c r="J129" s="1575"/>
      <c r="K129" s="1575"/>
    </row>
    <row r="130" spans="1:11" ht="12.75" customHeight="1" x14ac:dyDescent="0.2">
      <c r="A130" s="427" t="s">
        <v>136</v>
      </c>
      <c r="B130" s="478">
        <v>3145</v>
      </c>
      <c r="C130" s="1573"/>
      <c r="D130" s="1640"/>
      <c r="E130" s="1575"/>
      <c r="F130" s="1573"/>
      <c r="G130" s="1575"/>
      <c r="H130" s="1575"/>
      <c r="I130" s="1575"/>
      <c r="J130" s="1575"/>
      <c r="K130" s="1575"/>
    </row>
    <row r="131" spans="1:11" ht="12.75" customHeight="1" x14ac:dyDescent="0.2">
      <c r="A131" s="427" t="s">
        <v>66</v>
      </c>
      <c r="B131" s="478">
        <v>3199</v>
      </c>
      <c r="C131" s="1632"/>
      <c r="D131" s="1574"/>
      <c r="E131" s="1575"/>
      <c r="F131" s="1573"/>
      <c r="G131" s="1575"/>
      <c r="H131" s="1575"/>
      <c r="I131" s="1575"/>
      <c r="J131" s="1575"/>
      <c r="K131" s="1575"/>
    </row>
    <row r="132" spans="1:11" ht="12.75" customHeight="1" thickBot="1" x14ac:dyDescent="0.25">
      <c r="A132" s="1406" t="s">
        <v>1025</v>
      </c>
      <c r="B132" s="1414"/>
      <c r="C132" s="1633">
        <f>SUM(C125:C131)</f>
        <v>24247</v>
      </c>
      <c r="D132" s="1633">
        <f>SUM(D125:D131)</f>
        <v>0</v>
      </c>
      <c r="E132" s="1576" t="s">
        <v>1159</v>
      </c>
      <c r="F132" s="1633">
        <f>SUM(F125:F131)</f>
        <v>0</v>
      </c>
      <c r="G132" s="1575" t="s">
        <v>1159</v>
      </c>
      <c r="H132" s="1575" t="s">
        <v>1159</v>
      </c>
      <c r="I132" s="1575" t="s">
        <v>1159</v>
      </c>
      <c r="J132" s="1575" t="s">
        <v>1159</v>
      </c>
      <c r="K132" s="1575" t="s">
        <v>1159</v>
      </c>
    </row>
    <row r="133" spans="1:11" ht="15.75" customHeight="1" thickTop="1" x14ac:dyDescent="0.2">
      <c r="A133" s="1338" t="s">
        <v>248</v>
      </c>
      <c r="B133" s="1339"/>
      <c r="C133" s="1634"/>
      <c r="D133" s="1634"/>
      <c r="E133" s="1609"/>
      <c r="F133" s="1634"/>
      <c r="G133" s="1575"/>
      <c r="H133" s="1575"/>
      <c r="I133" s="1575"/>
      <c r="J133" s="1575"/>
      <c r="K133" s="1575"/>
    </row>
    <row r="134" spans="1:11" x14ac:dyDescent="0.2">
      <c r="A134" s="427" t="s">
        <v>595</v>
      </c>
      <c r="B134" s="478">
        <v>3200</v>
      </c>
      <c r="C134" s="1632"/>
      <c r="D134" s="1573"/>
      <c r="E134" s="1640"/>
      <c r="F134" s="1575"/>
      <c r="G134" s="1573"/>
      <c r="H134" s="1575"/>
      <c r="I134" s="1575"/>
      <c r="J134" s="1575"/>
      <c r="K134" s="1575"/>
    </row>
    <row r="135" spans="1:11" ht="12.75" customHeight="1" x14ac:dyDescent="0.2">
      <c r="A135" s="427" t="s">
        <v>664</v>
      </c>
      <c r="B135" s="478">
        <v>3220</v>
      </c>
      <c r="C135" s="1632"/>
      <c r="D135" s="1573"/>
      <c r="E135" s="1640"/>
      <c r="F135" s="1575"/>
      <c r="G135" s="1574"/>
      <c r="H135" s="1575"/>
      <c r="I135" s="1575"/>
      <c r="J135" s="1575"/>
      <c r="K135" s="1575"/>
    </row>
    <row r="136" spans="1:11" ht="12.75" customHeight="1" x14ac:dyDescent="0.2">
      <c r="A136" s="427" t="s">
        <v>247</v>
      </c>
      <c r="B136" s="478">
        <v>3225</v>
      </c>
      <c r="C136" s="1632"/>
      <c r="D136" s="1573"/>
      <c r="E136" s="1640"/>
      <c r="F136" s="1575"/>
      <c r="G136" s="1574"/>
      <c r="H136" s="1575"/>
      <c r="I136" s="1575"/>
      <c r="J136" s="1575"/>
      <c r="K136" s="1575"/>
    </row>
    <row r="137" spans="1:11" ht="12.75" customHeight="1" x14ac:dyDescent="0.2">
      <c r="A137" s="427" t="s">
        <v>596</v>
      </c>
      <c r="B137" s="478">
        <v>3235</v>
      </c>
      <c r="C137" s="1598"/>
      <c r="D137" s="1574"/>
      <c r="E137" s="1640"/>
      <c r="F137" s="1575"/>
      <c r="G137" s="1574"/>
      <c r="H137" s="1575"/>
      <c r="I137" s="1575"/>
      <c r="J137" s="1575"/>
      <c r="K137" s="1575"/>
    </row>
    <row r="138" spans="1:11" ht="12.75" customHeight="1" x14ac:dyDescent="0.2">
      <c r="A138" s="427" t="s">
        <v>597</v>
      </c>
      <c r="B138" s="478">
        <v>3240</v>
      </c>
      <c r="C138" s="1598"/>
      <c r="D138" s="1574"/>
      <c r="E138" s="1640"/>
      <c r="F138" s="1575"/>
      <c r="G138" s="1574"/>
      <c r="H138" s="1575"/>
      <c r="I138" s="1575"/>
      <c r="J138" s="1575"/>
      <c r="K138" s="1575"/>
    </row>
    <row r="139" spans="1:11" ht="12.75" customHeight="1" x14ac:dyDescent="0.2">
      <c r="A139" s="427" t="s">
        <v>598</v>
      </c>
      <c r="B139" s="478">
        <v>3270</v>
      </c>
      <c r="C139" s="1598"/>
      <c r="D139" s="1574"/>
      <c r="E139" s="1640"/>
      <c r="F139" s="1575"/>
      <c r="G139" s="1574"/>
      <c r="H139" s="1575"/>
      <c r="I139" s="1575"/>
      <c r="J139" s="1575"/>
      <c r="K139" s="1575"/>
    </row>
    <row r="140" spans="1:11" ht="12.75" customHeight="1" x14ac:dyDescent="0.2">
      <c r="A140" s="427" t="s">
        <v>67</v>
      </c>
      <c r="B140" s="478">
        <v>3299</v>
      </c>
      <c r="C140" s="1632">
        <v>14807</v>
      </c>
      <c r="D140" s="1573"/>
      <c r="E140" s="1640"/>
      <c r="F140" s="1582"/>
      <c r="G140" s="1574"/>
      <c r="H140" s="1575"/>
      <c r="I140" s="1575"/>
      <c r="J140" s="1575"/>
      <c r="K140" s="1575"/>
    </row>
    <row r="141" spans="1:11" ht="12.75" customHeight="1" thickBot="1" x14ac:dyDescent="0.25">
      <c r="A141" s="1406" t="s">
        <v>599</v>
      </c>
      <c r="B141" s="1414"/>
      <c r="C141" s="1633">
        <f>SUM(C134:C140)</f>
        <v>14807</v>
      </c>
      <c r="D141" s="1633">
        <f>SUM(D134:D140)</f>
        <v>0</v>
      </c>
      <c r="E141" s="1640" t="s">
        <v>1159</v>
      </c>
      <c r="F141" s="1582"/>
      <c r="G141" s="1633">
        <f>SUM(G134:G140)</f>
        <v>0</v>
      </c>
      <c r="H141" s="1575" t="s">
        <v>1159</v>
      </c>
      <c r="I141" s="1575" t="s">
        <v>1159</v>
      </c>
      <c r="J141" s="1575" t="s">
        <v>1159</v>
      </c>
      <c r="K141" s="1575" t="s">
        <v>1159</v>
      </c>
    </row>
    <row r="142" spans="1:11" ht="15.75" customHeight="1" thickTop="1" x14ac:dyDescent="0.2">
      <c r="A142" s="1338" t="s">
        <v>665</v>
      </c>
      <c r="B142" s="1339"/>
      <c r="C142" s="1634"/>
      <c r="D142" s="1645"/>
      <c r="E142" s="1640"/>
      <c r="F142" s="1634"/>
      <c r="G142" s="1634"/>
      <c r="H142" s="1575"/>
      <c r="I142" s="1575"/>
      <c r="J142" s="1575"/>
      <c r="K142" s="1575"/>
    </row>
    <row r="143" spans="1:11" ht="12.75" customHeight="1" x14ac:dyDescent="0.2">
      <c r="A143" s="427" t="s">
        <v>600</v>
      </c>
      <c r="B143" s="478">
        <v>3305</v>
      </c>
      <c r="C143" s="1573"/>
      <c r="D143" s="1575"/>
      <c r="E143" s="1640"/>
      <c r="F143" s="1575"/>
      <c r="G143" s="1573"/>
      <c r="H143" s="1575"/>
      <c r="I143" s="1575"/>
      <c r="J143" s="1575"/>
      <c r="K143" s="1575"/>
    </row>
    <row r="144" spans="1:11" ht="12.75" customHeight="1" x14ac:dyDescent="0.2">
      <c r="A144" s="427" t="s">
        <v>344</v>
      </c>
      <c r="B144" s="478">
        <v>3310</v>
      </c>
      <c r="C144" s="1632"/>
      <c r="D144" s="1575"/>
      <c r="E144" s="1640"/>
      <c r="F144" s="1575"/>
      <c r="G144" s="1573"/>
      <c r="H144" s="1575"/>
      <c r="I144" s="1575"/>
      <c r="J144" s="1575"/>
      <c r="K144" s="1575"/>
    </row>
    <row r="145" spans="1:11" s="197" customFormat="1" ht="13.5" thickBot="1" x14ac:dyDescent="0.25">
      <c r="A145" s="1406" t="s">
        <v>393</v>
      </c>
      <c r="B145" s="1414"/>
      <c r="C145" s="1594">
        <f>SUM(C143:C144)</f>
        <v>0</v>
      </c>
      <c r="D145" s="1575"/>
      <c r="E145" s="1609"/>
      <c r="F145" s="1575"/>
      <c r="G145" s="1601">
        <f>SUM(G143:G144)</f>
        <v>0</v>
      </c>
      <c r="H145" s="1575"/>
      <c r="I145" s="1575"/>
      <c r="J145" s="1575"/>
      <c r="K145" s="1575"/>
    </row>
    <row r="146" spans="1:11" s="197" customFormat="1" ht="12.75" customHeight="1" thickTop="1" x14ac:dyDescent="0.2">
      <c r="A146" s="1268" t="s">
        <v>1047</v>
      </c>
      <c r="B146" s="482">
        <v>3360</v>
      </c>
      <c r="C146" s="1646">
        <v>2308</v>
      </c>
      <c r="D146" s="1647"/>
      <c r="E146" s="1609"/>
      <c r="F146" s="1575"/>
      <c r="G146" s="1648"/>
      <c r="H146" s="1575"/>
      <c r="I146" s="1575"/>
      <c r="J146" s="1575"/>
      <c r="K146" s="1575"/>
    </row>
    <row r="147" spans="1:11" ht="12.75" customHeight="1" thickBot="1" x14ac:dyDescent="0.25">
      <c r="A147" s="1269" t="s">
        <v>916</v>
      </c>
      <c r="B147" s="483">
        <v>3365</v>
      </c>
      <c r="C147" s="1649"/>
      <c r="D147" s="1628"/>
      <c r="E147" s="1640"/>
      <c r="F147" s="1575"/>
      <c r="G147" s="1628"/>
      <c r="H147" s="1575"/>
      <c r="I147" s="1575"/>
      <c r="J147" s="1575"/>
      <c r="K147" s="1575"/>
    </row>
    <row r="148" spans="1:11" ht="12.75" customHeight="1" thickTop="1" thickBot="1" x14ac:dyDescent="0.25">
      <c r="A148" s="1270" t="s">
        <v>137</v>
      </c>
      <c r="B148" s="484">
        <v>3370</v>
      </c>
      <c r="C148" s="1649">
        <v>6582</v>
      </c>
      <c r="D148" s="1649"/>
      <c r="E148" s="1609"/>
      <c r="F148" s="1575"/>
      <c r="G148" s="1575"/>
      <c r="H148" s="1575"/>
      <c r="I148" s="1575"/>
      <c r="J148" s="1575"/>
      <c r="K148" s="1575"/>
    </row>
    <row r="149" spans="1:11" ht="12.75" customHeight="1" thickTop="1" thickBot="1" x14ac:dyDescent="0.25">
      <c r="A149" s="1270" t="s">
        <v>762</v>
      </c>
      <c r="B149" s="484">
        <v>3410</v>
      </c>
      <c r="C149" s="1650"/>
      <c r="D149" s="1651"/>
      <c r="E149" s="1652"/>
      <c r="F149" s="1626"/>
      <c r="G149" s="1626"/>
      <c r="H149" s="1626"/>
      <c r="I149" s="1626"/>
      <c r="J149" s="1626"/>
      <c r="K149" s="1626"/>
    </row>
    <row r="150" spans="1:11" ht="12.75" customHeight="1" thickTop="1" thickBot="1" x14ac:dyDescent="0.25">
      <c r="A150" s="1270" t="s">
        <v>68</v>
      </c>
      <c r="B150" s="484">
        <v>3499</v>
      </c>
      <c r="C150" s="1650"/>
      <c r="D150" s="1651"/>
      <c r="E150" s="1628"/>
      <c r="F150" s="1628"/>
      <c r="G150" s="1628"/>
      <c r="H150" s="1628"/>
      <c r="I150" s="1628"/>
      <c r="J150" s="1628"/>
      <c r="K150" s="1628"/>
    </row>
    <row r="151" spans="1:11" ht="15.75" customHeight="1" thickTop="1" x14ac:dyDescent="0.2">
      <c r="A151" s="1338" t="s">
        <v>450</v>
      </c>
      <c r="B151" s="1340"/>
      <c r="C151" s="1634"/>
      <c r="D151" s="1575"/>
      <c r="E151" s="1640"/>
      <c r="F151" s="1575"/>
      <c r="G151" s="1575"/>
      <c r="H151" s="1575"/>
      <c r="I151" s="1575"/>
      <c r="J151" s="1575"/>
      <c r="K151" s="1575"/>
    </row>
    <row r="152" spans="1:11" ht="12.75" customHeight="1" x14ac:dyDescent="0.2">
      <c r="A152" s="427" t="s">
        <v>1431</v>
      </c>
      <c r="B152" s="478">
        <v>3500</v>
      </c>
      <c r="C152" s="1632"/>
      <c r="D152" s="1573"/>
      <c r="E152" s="1640"/>
      <c r="F152" s="1573">
        <v>256255</v>
      </c>
      <c r="G152" s="1574"/>
      <c r="H152" s="1575"/>
      <c r="I152" s="1575"/>
      <c r="J152" s="1575"/>
      <c r="K152" s="1575"/>
    </row>
    <row r="153" spans="1:11" ht="12.75" customHeight="1" x14ac:dyDescent="0.2">
      <c r="A153" s="427" t="s">
        <v>1048</v>
      </c>
      <c r="B153" s="478">
        <v>3510</v>
      </c>
      <c r="C153" s="1632"/>
      <c r="D153" s="1573"/>
      <c r="E153" s="1640"/>
      <c r="F153" s="1573">
        <v>122469</v>
      </c>
      <c r="G153" s="1574"/>
      <c r="H153" s="1575"/>
      <c r="I153" s="1575"/>
      <c r="J153" s="1575"/>
      <c r="K153" s="1575"/>
    </row>
    <row r="154" spans="1:11" ht="12.75" customHeight="1" x14ac:dyDescent="0.2">
      <c r="A154" s="427" t="s">
        <v>69</v>
      </c>
      <c r="B154" s="478">
        <v>3599</v>
      </c>
      <c r="C154" s="1632"/>
      <c r="D154" s="1573"/>
      <c r="E154" s="1640"/>
      <c r="F154" s="1573"/>
      <c r="G154" s="1574"/>
      <c r="H154" s="1575"/>
      <c r="I154" s="1575"/>
      <c r="J154" s="1575"/>
      <c r="K154" s="1575"/>
    </row>
    <row r="155" spans="1:11" ht="12.75" customHeight="1" thickBot="1" x14ac:dyDescent="0.25">
      <c r="A155" s="1406" t="s">
        <v>94</v>
      </c>
      <c r="B155" s="1414"/>
      <c r="C155" s="1633">
        <f>SUM(C152:C154)</f>
        <v>0</v>
      </c>
      <c r="D155" s="1633">
        <f>SUM(D152:D154)</f>
        <v>0</v>
      </c>
      <c r="E155" s="1640"/>
      <c r="F155" s="1633">
        <f>SUM(F152:F154)</f>
        <v>378724</v>
      </c>
      <c r="G155" s="1633">
        <f>SUM(G152:G154)</f>
        <v>0</v>
      </c>
      <c r="H155" s="1575"/>
      <c r="I155" s="1575"/>
      <c r="J155" s="1575"/>
      <c r="K155" s="1575"/>
    </row>
    <row r="156" spans="1:11" ht="12.75" customHeight="1" thickTop="1" thickBot="1" x14ac:dyDescent="0.25">
      <c r="A156" s="1270" t="s">
        <v>377</v>
      </c>
      <c r="B156" s="484">
        <v>3610</v>
      </c>
      <c r="C156" s="1651"/>
      <c r="D156" s="1575"/>
      <c r="E156" s="1609"/>
      <c r="F156" s="1575"/>
      <c r="G156" s="1575"/>
      <c r="H156" s="1575"/>
      <c r="I156" s="1575"/>
      <c r="J156" s="1575"/>
      <c r="K156" s="1575"/>
    </row>
    <row r="157" spans="1:11" ht="12.75" customHeight="1" thickTop="1" thickBot="1" x14ac:dyDescent="0.25">
      <c r="A157" s="1270" t="s">
        <v>50</v>
      </c>
      <c r="B157" s="484">
        <v>3660</v>
      </c>
      <c r="C157" s="1649"/>
      <c r="D157" s="1653"/>
      <c r="E157" s="1640"/>
      <c r="F157" s="1653"/>
      <c r="G157" s="1653"/>
      <c r="H157" s="1575"/>
      <c r="I157" s="1575"/>
      <c r="J157" s="1575"/>
      <c r="K157" s="1575"/>
    </row>
    <row r="158" spans="1:11" ht="12.75" customHeight="1" thickTop="1" thickBot="1" x14ac:dyDescent="0.25">
      <c r="A158" s="1270" t="s">
        <v>993</v>
      </c>
      <c r="B158" s="484">
        <v>3695</v>
      </c>
      <c r="C158" s="1651"/>
      <c r="D158" s="1575"/>
      <c r="E158" s="1640"/>
      <c r="F158" s="1651"/>
      <c r="G158" s="1651"/>
      <c r="H158" s="1575"/>
      <c r="I158" s="1575"/>
      <c r="J158" s="1575"/>
      <c r="K158" s="1575"/>
    </row>
    <row r="159" spans="1:11" ht="12.75" customHeight="1" thickTop="1" thickBot="1" x14ac:dyDescent="0.25">
      <c r="A159" s="1270" t="s">
        <v>1042</v>
      </c>
      <c r="B159" s="484">
        <v>3705</v>
      </c>
      <c r="C159" s="1651"/>
      <c r="D159" s="1653"/>
      <c r="E159" s="1640"/>
      <c r="F159" s="1651"/>
      <c r="G159" s="1651"/>
      <c r="H159" s="1575"/>
      <c r="I159" s="1575"/>
      <c r="J159" s="1575"/>
      <c r="K159" s="1575"/>
    </row>
    <row r="160" spans="1:11" ht="12.75" customHeight="1" thickTop="1" thickBot="1" x14ac:dyDescent="0.25">
      <c r="A160" s="1270" t="s">
        <v>39</v>
      </c>
      <c r="B160" s="484">
        <v>3766</v>
      </c>
      <c r="C160" s="1651"/>
      <c r="D160" s="1653"/>
      <c r="E160" s="1640"/>
      <c r="F160" s="1651"/>
      <c r="G160" s="1627"/>
      <c r="H160" s="1575"/>
      <c r="I160" s="1575"/>
      <c r="J160" s="1575"/>
      <c r="K160" s="1575"/>
    </row>
    <row r="161" spans="1:11" ht="12.75" customHeight="1" thickTop="1" thickBot="1" x14ac:dyDescent="0.25">
      <c r="A161" s="1270" t="s">
        <v>978</v>
      </c>
      <c r="B161" s="484">
        <v>3767</v>
      </c>
      <c r="C161" s="1651"/>
      <c r="D161" s="1627"/>
      <c r="E161" s="1640"/>
      <c r="F161" s="1627"/>
      <c r="G161" s="1627"/>
      <c r="H161" s="1575"/>
      <c r="I161" s="1575"/>
      <c r="J161" s="1575"/>
      <c r="K161" s="1575"/>
    </row>
    <row r="162" spans="1:11" ht="12.75" customHeight="1" thickTop="1" thickBot="1" x14ac:dyDescent="0.25">
      <c r="A162" s="1270" t="s">
        <v>979</v>
      </c>
      <c r="B162" s="484">
        <v>3775</v>
      </c>
      <c r="C162" s="1651"/>
      <c r="D162" s="1649"/>
      <c r="E162" s="1626"/>
      <c r="F162" s="1649"/>
      <c r="G162" s="1628"/>
      <c r="H162" s="1626"/>
      <c r="I162" s="1575"/>
      <c r="J162" s="1575"/>
      <c r="K162" s="1626"/>
    </row>
    <row r="163" spans="1:11" ht="12.75" customHeight="1" thickTop="1" thickBot="1" x14ac:dyDescent="0.25">
      <c r="A163" s="1270" t="s">
        <v>1432</v>
      </c>
      <c r="B163" s="484">
        <v>3780</v>
      </c>
      <c r="C163" s="1627"/>
      <c r="D163" s="1626"/>
      <c r="E163" s="1627"/>
      <c r="F163" s="1627"/>
      <c r="G163" s="1627"/>
      <c r="H163" s="1627"/>
      <c r="I163" s="1575"/>
      <c r="J163" s="1575"/>
      <c r="K163" s="1627"/>
    </row>
    <row r="164" spans="1:11" ht="12.75" customHeight="1" thickTop="1" thickBot="1" x14ac:dyDescent="0.25">
      <c r="A164" s="1270" t="s">
        <v>853</v>
      </c>
      <c r="B164" s="484">
        <v>3815</v>
      </c>
      <c r="C164" s="1651"/>
      <c r="D164" s="1575"/>
      <c r="E164" s="1640"/>
      <c r="F164" s="1651"/>
      <c r="G164" s="1575"/>
      <c r="H164" s="1575"/>
      <c r="I164" s="1575"/>
      <c r="J164" s="1575"/>
      <c r="K164" s="1575"/>
    </row>
    <row r="165" spans="1:11" ht="12.75" customHeight="1" thickTop="1" thickBot="1" x14ac:dyDescent="0.25">
      <c r="A165" s="1270" t="s">
        <v>394</v>
      </c>
      <c r="B165" s="484">
        <v>3825</v>
      </c>
      <c r="C165" s="1651"/>
      <c r="D165" s="1575"/>
      <c r="E165" s="1640"/>
      <c r="F165" s="1651"/>
      <c r="G165" s="1575"/>
      <c r="H165" s="1575"/>
      <c r="I165" s="1575"/>
      <c r="J165" s="1575"/>
      <c r="K165" s="1575"/>
    </row>
    <row r="166" spans="1:11" ht="12.75" customHeight="1" thickTop="1" thickBot="1" x14ac:dyDescent="0.25">
      <c r="A166" s="1270" t="s">
        <v>345</v>
      </c>
      <c r="B166" s="484">
        <v>3920</v>
      </c>
      <c r="C166" s="1645"/>
      <c r="D166" s="1653"/>
      <c r="E166" s="1575"/>
      <c r="F166" s="1645"/>
      <c r="G166" s="1575"/>
      <c r="H166" s="1626"/>
      <c r="I166" s="1575"/>
      <c r="J166" s="1575"/>
      <c r="K166" s="1575"/>
    </row>
    <row r="167" spans="1:11" ht="12.75" customHeight="1" thickTop="1" thickBot="1" x14ac:dyDescent="0.25">
      <c r="A167" s="1270" t="s">
        <v>346</v>
      </c>
      <c r="B167" s="484">
        <v>3925</v>
      </c>
      <c r="C167" s="1617"/>
      <c r="D167" s="1651"/>
      <c r="E167" s="1617"/>
      <c r="F167" s="1617"/>
      <c r="G167" s="1575"/>
      <c r="H167" s="1627"/>
      <c r="I167" s="1575"/>
      <c r="J167" s="1575"/>
      <c r="K167" s="1626"/>
    </row>
    <row r="168" spans="1:11" ht="14.25" thickTop="1" thickBot="1" x14ac:dyDescent="0.25">
      <c r="A168" s="1270" t="s">
        <v>70</v>
      </c>
      <c r="B168" s="484">
        <v>3999</v>
      </c>
      <c r="C168" s="1654">
        <v>750</v>
      </c>
      <c r="D168" s="1655"/>
      <c r="E168" s="1655"/>
      <c r="F168" s="1655"/>
      <c r="G168" s="1656"/>
      <c r="H168" s="1657"/>
      <c r="I168" s="1656"/>
      <c r="J168" s="1656"/>
      <c r="K168" s="1657"/>
    </row>
    <row r="169" spans="1:11" ht="12.75" customHeight="1" thickTop="1" thickBot="1" x14ac:dyDescent="0.25">
      <c r="A169" s="2250" t="s">
        <v>395</v>
      </c>
      <c r="B169" s="2251"/>
      <c r="C169" s="1658">
        <f t="shared" ref="C169:K169" si="6">SUM(C132,C141,C145,C146:C150,C155,C156:C167,C168)</f>
        <v>48694</v>
      </c>
      <c r="D169" s="1658">
        <f t="shared" si="6"/>
        <v>0</v>
      </c>
      <c r="E169" s="1658">
        <f t="shared" si="6"/>
        <v>0</v>
      </c>
      <c r="F169" s="1658">
        <f t="shared" si="6"/>
        <v>378724</v>
      </c>
      <c r="G169" s="1658">
        <f t="shared" si="6"/>
        <v>0</v>
      </c>
      <c r="H169" s="1658">
        <f t="shared" si="6"/>
        <v>0</v>
      </c>
      <c r="I169" s="1658">
        <f t="shared" si="6"/>
        <v>0</v>
      </c>
      <c r="J169" s="1658">
        <f t="shared" si="6"/>
        <v>0</v>
      </c>
      <c r="K169" s="1624">
        <f t="shared" si="6"/>
        <v>0</v>
      </c>
    </row>
    <row r="170" spans="1:11" ht="12.75" customHeight="1" thickTop="1" thickBot="1" x14ac:dyDescent="0.25">
      <c r="A170" s="1406" t="s">
        <v>396</v>
      </c>
      <c r="B170" s="1410" t="s">
        <v>571</v>
      </c>
      <c r="C170" s="1641">
        <f t="shared" ref="C170:K170" si="7">SUM(C122,C169)</f>
        <v>1595501</v>
      </c>
      <c r="D170" s="1641">
        <f t="shared" si="7"/>
        <v>0</v>
      </c>
      <c r="E170" s="1641">
        <f t="shared" si="7"/>
        <v>0</v>
      </c>
      <c r="F170" s="1641">
        <f t="shared" si="7"/>
        <v>378724</v>
      </c>
      <c r="G170" s="1641">
        <f t="shared" si="7"/>
        <v>0</v>
      </c>
      <c r="H170" s="1641">
        <f t="shared" si="7"/>
        <v>0</v>
      </c>
      <c r="I170" s="1641">
        <f t="shared" si="7"/>
        <v>0</v>
      </c>
      <c r="J170" s="1641">
        <f t="shared" si="7"/>
        <v>0</v>
      </c>
      <c r="K170" s="1629">
        <f t="shared" si="7"/>
        <v>0</v>
      </c>
    </row>
    <row r="171" spans="1:11" ht="16.7" customHeight="1" thickTop="1" x14ac:dyDescent="0.2">
      <c r="A171" s="1327" t="s">
        <v>799</v>
      </c>
      <c r="B171" s="1310"/>
      <c r="C171" s="1602"/>
      <c r="D171" s="1603"/>
      <c r="E171" s="1603"/>
      <c r="F171" s="1603"/>
      <c r="G171" s="1603"/>
      <c r="H171" s="1603"/>
      <c r="I171" s="1603"/>
      <c r="J171" s="1603"/>
      <c r="K171" s="1615"/>
    </row>
    <row r="172" spans="1:11" ht="15.75" customHeight="1" x14ac:dyDescent="0.2">
      <c r="A172" s="2252" t="s">
        <v>1475</v>
      </c>
      <c r="B172" s="2253"/>
      <c r="C172" s="1616"/>
      <c r="D172" s="1616"/>
      <c r="E172" s="1609"/>
      <c r="F172" s="1575"/>
      <c r="G172" s="1575"/>
      <c r="H172" s="1575"/>
      <c r="I172" s="1575"/>
      <c r="J172" s="1575"/>
      <c r="K172" s="1575"/>
    </row>
    <row r="173" spans="1:11" ht="12.6" customHeight="1" x14ac:dyDescent="0.2">
      <c r="A173" s="436" t="s">
        <v>1035</v>
      </c>
      <c r="B173" s="435">
        <v>4001</v>
      </c>
      <c r="C173" s="1613"/>
      <c r="D173" s="1586"/>
      <c r="E173" s="1574"/>
      <c r="F173" s="1573"/>
      <c r="G173" s="1573"/>
      <c r="H173" s="1574"/>
      <c r="I173" s="1574"/>
      <c r="J173" s="1574"/>
      <c r="K173" s="1574"/>
    </row>
    <row r="174" spans="1:11" ht="22.5" x14ac:dyDescent="0.2">
      <c r="A174" s="479" t="s">
        <v>800</v>
      </c>
      <c r="B174" s="485">
        <v>4009</v>
      </c>
      <c r="C174" s="1632"/>
      <c r="D174" s="1573"/>
      <c r="E174" s="1574"/>
      <c r="F174" s="1573"/>
      <c r="G174" s="1573"/>
      <c r="H174" s="1574"/>
      <c r="I174" s="1574"/>
      <c r="J174" s="1574"/>
      <c r="K174" s="1574"/>
    </row>
    <row r="175" spans="1:11" ht="13.5" thickBot="1" x14ac:dyDescent="0.25">
      <c r="A175" s="2256" t="s">
        <v>1646</v>
      </c>
      <c r="B175" s="2257"/>
      <c r="C175" s="1633">
        <f>SUM(C173:C174)</f>
        <v>0</v>
      </c>
      <c r="D175" s="1633">
        <f t="shared" ref="D175:K175" si="8">SUM(D173:D174)</f>
        <v>0</v>
      </c>
      <c r="E175" s="1633">
        <f t="shared" si="8"/>
        <v>0</v>
      </c>
      <c r="F175" s="1633">
        <f t="shared" si="8"/>
        <v>0</v>
      </c>
      <c r="G175" s="1633">
        <f t="shared" si="8"/>
        <v>0</v>
      </c>
      <c r="H175" s="1633">
        <f t="shared" si="8"/>
        <v>0</v>
      </c>
      <c r="I175" s="1633">
        <f t="shared" si="8"/>
        <v>0</v>
      </c>
      <c r="J175" s="1633">
        <f t="shared" si="8"/>
        <v>0</v>
      </c>
      <c r="K175" s="1594">
        <f t="shared" si="8"/>
        <v>0</v>
      </c>
    </row>
    <row r="176" spans="1:11" s="421" customFormat="1" ht="15.75" customHeight="1" thickTop="1" x14ac:dyDescent="0.2">
      <c r="A176" s="2260" t="s">
        <v>1645</v>
      </c>
      <c r="B176" s="2261"/>
      <c r="C176" s="1659"/>
      <c r="D176" s="1660"/>
      <c r="E176" s="1661"/>
      <c r="F176" s="1662"/>
      <c r="G176" s="1662"/>
      <c r="H176" s="1662"/>
      <c r="I176" s="1662"/>
      <c r="J176" s="1662"/>
      <c r="K176" s="1662"/>
    </row>
    <row r="177" spans="1:11" ht="12.75" customHeight="1" x14ac:dyDescent="0.2">
      <c r="A177" s="427" t="s">
        <v>1036</v>
      </c>
      <c r="B177" s="429">
        <v>4045</v>
      </c>
      <c r="C177" s="1632"/>
      <c r="D177" s="1575"/>
      <c r="E177" s="1640"/>
      <c r="F177" s="1575"/>
      <c r="G177" s="1575"/>
      <c r="H177" s="1575"/>
      <c r="I177" s="1575"/>
      <c r="J177" s="1575"/>
      <c r="K177" s="1575"/>
    </row>
    <row r="178" spans="1:11" ht="12.75" customHeight="1" x14ac:dyDescent="0.2">
      <c r="A178" s="427" t="s">
        <v>1037</v>
      </c>
      <c r="B178" s="429">
        <v>4050</v>
      </c>
      <c r="C178" s="1632"/>
      <c r="D178" s="1574"/>
      <c r="E178" s="1640"/>
      <c r="F178" s="1575"/>
      <c r="G178" s="1575"/>
      <c r="H178" s="1574"/>
      <c r="I178" s="1575"/>
      <c r="J178" s="1575"/>
      <c r="K178" s="1575"/>
    </row>
    <row r="179" spans="1:11" ht="12.75" customHeight="1" x14ac:dyDescent="0.2">
      <c r="A179" s="427" t="s">
        <v>258</v>
      </c>
      <c r="B179" s="429">
        <v>4060</v>
      </c>
      <c r="C179" s="1613"/>
      <c r="D179" s="1573"/>
      <c r="E179" s="1575"/>
      <c r="F179" s="1573"/>
      <c r="G179" s="1573"/>
      <c r="H179" s="1573"/>
      <c r="I179" s="1575"/>
      <c r="J179" s="1575"/>
      <c r="K179" s="1617"/>
    </row>
    <row r="180" spans="1:11" ht="22.5" x14ac:dyDescent="0.2">
      <c r="A180" s="479" t="s">
        <v>781</v>
      </c>
      <c r="B180" s="485">
        <v>4090</v>
      </c>
      <c r="C180" s="1632"/>
      <c r="D180" s="1573"/>
      <c r="E180" s="1575"/>
      <c r="F180" s="1573"/>
      <c r="G180" s="1573"/>
      <c r="H180" s="1573"/>
      <c r="I180" s="1575"/>
      <c r="J180" s="1575"/>
      <c r="K180" s="1573"/>
    </row>
    <row r="181" spans="1:11" ht="13.5" thickBot="1" x14ac:dyDescent="0.25">
      <c r="A181" s="2258" t="s">
        <v>780</v>
      </c>
      <c r="B181" s="2259"/>
      <c r="C181" s="1633">
        <f>SUM(C177:C180)</f>
        <v>0</v>
      </c>
      <c r="D181" s="1633">
        <f>SUM(D177:D180)</f>
        <v>0</v>
      </c>
      <c r="E181" s="1575"/>
      <c r="F181" s="1633">
        <f>SUM(F177:F180)</f>
        <v>0</v>
      </c>
      <c r="G181" s="1633">
        <f>SUM(G177:G180)</f>
        <v>0</v>
      </c>
      <c r="H181" s="1633">
        <f>SUM(H177:H180)</f>
        <v>0</v>
      </c>
      <c r="I181" s="1575"/>
      <c r="J181" s="1575"/>
      <c r="K181" s="1594">
        <f>SUM(K177:K180)</f>
        <v>0</v>
      </c>
    </row>
    <row r="182" spans="1:11" ht="22.5" customHeight="1" thickTop="1" x14ac:dyDescent="0.2">
      <c r="A182" s="2254" t="s">
        <v>1780</v>
      </c>
      <c r="B182" s="2255"/>
      <c r="C182" s="1663"/>
      <c r="D182" s="1645"/>
      <c r="E182" s="1609"/>
      <c r="F182" s="1645"/>
      <c r="G182" s="1645"/>
      <c r="H182" s="1575"/>
      <c r="I182" s="1575"/>
      <c r="J182" s="1575"/>
      <c r="K182" s="1575"/>
    </row>
    <row r="183" spans="1:11" ht="15.75" customHeight="1" x14ac:dyDescent="0.2">
      <c r="A183" s="1341" t="s">
        <v>1585</v>
      </c>
      <c r="B183" s="1342"/>
      <c r="C183" s="1643"/>
      <c r="D183" s="1617"/>
      <c r="E183" s="1609"/>
      <c r="F183" s="1617"/>
      <c r="G183" s="1617"/>
      <c r="H183" s="1575"/>
      <c r="I183" s="1575"/>
      <c r="J183" s="1575"/>
      <c r="K183" s="1575"/>
    </row>
    <row r="184" spans="1:11" ht="12.75" customHeight="1" x14ac:dyDescent="0.2">
      <c r="A184" s="427" t="s">
        <v>1586</v>
      </c>
      <c r="B184" s="429">
        <v>4100</v>
      </c>
      <c r="C184" s="1613"/>
      <c r="D184" s="1586"/>
      <c r="E184" s="1640"/>
      <c r="F184" s="1586"/>
      <c r="G184" s="1586"/>
      <c r="H184" s="1575"/>
      <c r="I184" s="1575"/>
      <c r="J184" s="1575"/>
      <c r="K184" s="1575"/>
    </row>
    <row r="185" spans="1:11" ht="12.75" customHeight="1" x14ac:dyDescent="0.2">
      <c r="A185" s="427" t="s">
        <v>1587</v>
      </c>
      <c r="B185" s="429">
        <v>4105</v>
      </c>
      <c r="C185" s="1632"/>
      <c r="D185" s="1573"/>
      <c r="E185" s="1640"/>
      <c r="F185" s="1573"/>
      <c r="G185" s="1573"/>
      <c r="H185" s="1575"/>
      <c r="I185" s="1575"/>
      <c r="J185" s="1575"/>
      <c r="K185" s="1575"/>
    </row>
    <row r="186" spans="1:11" ht="12.75" customHeight="1" x14ac:dyDescent="0.2">
      <c r="A186" s="427" t="s">
        <v>1589</v>
      </c>
      <c r="B186" s="429">
        <v>4107</v>
      </c>
      <c r="C186" s="1632"/>
      <c r="D186" s="1573"/>
      <c r="E186" s="1640"/>
      <c r="F186" s="1573"/>
      <c r="G186" s="1573"/>
      <c r="H186" s="1575"/>
      <c r="I186" s="1575"/>
      <c r="J186" s="1575"/>
      <c r="K186" s="1575"/>
    </row>
    <row r="187" spans="1:11" ht="12.75" customHeight="1" x14ac:dyDescent="0.2">
      <c r="A187" s="427" t="s">
        <v>1588</v>
      </c>
      <c r="B187" s="429">
        <v>4199</v>
      </c>
      <c r="C187" s="1632"/>
      <c r="D187" s="1573"/>
      <c r="E187" s="1640"/>
      <c r="F187" s="1573"/>
      <c r="G187" s="1573"/>
      <c r="H187" s="1575"/>
      <c r="I187" s="1575"/>
      <c r="J187" s="1575"/>
      <c r="K187" s="1575"/>
    </row>
    <row r="188" spans="1:11" ht="12.75" customHeight="1" thickBot="1" x14ac:dyDescent="0.25">
      <c r="A188" s="1406" t="s">
        <v>1590</v>
      </c>
      <c r="B188" s="1407"/>
      <c r="C188" s="1633">
        <f>SUM(C184:C187)</f>
        <v>0</v>
      </c>
      <c r="D188" s="1633">
        <f>SUM(D184:D187)</f>
        <v>0</v>
      </c>
      <c r="E188" s="1640"/>
      <c r="F188" s="1633">
        <f>SUM(F184:F187)</f>
        <v>0</v>
      </c>
      <c r="G188" s="1633">
        <f>SUM(G184:G187)</f>
        <v>0</v>
      </c>
      <c r="H188" s="1575"/>
      <c r="I188" s="1575"/>
      <c r="J188" s="1575"/>
      <c r="K188" s="1575"/>
    </row>
    <row r="189" spans="1:11" ht="15.75" customHeight="1" thickTop="1" x14ac:dyDescent="0.2">
      <c r="A189" s="1338" t="s">
        <v>452</v>
      </c>
      <c r="B189" s="1343"/>
      <c r="C189" s="1634"/>
      <c r="D189" s="1645"/>
      <c r="E189" s="1640"/>
      <c r="F189" s="1634"/>
      <c r="G189" s="1634"/>
      <c r="H189" s="1575"/>
      <c r="I189" s="1575"/>
      <c r="J189" s="1575"/>
      <c r="K189" s="1575"/>
    </row>
    <row r="190" spans="1:11" x14ac:dyDescent="0.2">
      <c r="A190" s="427" t="s">
        <v>1433</v>
      </c>
      <c r="B190" s="429">
        <v>4200</v>
      </c>
      <c r="C190" s="1574"/>
      <c r="D190" s="1575"/>
      <c r="E190" s="1640"/>
      <c r="F190" s="1634"/>
      <c r="G190" s="1664"/>
      <c r="H190" s="1575"/>
      <c r="I190" s="1575"/>
      <c r="J190" s="1575"/>
      <c r="K190" s="1575"/>
    </row>
    <row r="191" spans="1:11" ht="12.75" customHeight="1" x14ac:dyDescent="0.2">
      <c r="A191" s="427" t="s">
        <v>1049</v>
      </c>
      <c r="B191" s="429">
        <v>4210</v>
      </c>
      <c r="C191" s="1573">
        <v>138529</v>
      </c>
      <c r="D191" s="1575"/>
      <c r="E191" s="1640"/>
      <c r="F191" s="1575"/>
      <c r="G191" s="1664"/>
      <c r="H191" s="1575"/>
      <c r="I191" s="1575"/>
      <c r="J191" s="1575"/>
      <c r="K191" s="1575"/>
    </row>
    <row r="192" spans="1:11" ht="12.75" customHeight="1" x14ac:dyDescent="0.2">
      <c r="A192" s="427" t="s">
        <v>1038</v>
      </c>
      <c r="B192" s="429">
        <v>4215</v>
      </c>
      <c r="C192" s="1632"/>
      <c r="D192" s="1575"/>
      <c r="E192" s="1640"/>
      <c r="F192" s="1575"/>
      <c r="G192" s="1664"/>
      <c r="H192" s="1575"/>
      <c r="I192" s="1575"/>
      <c r="J192" s="1575"/>
      <c r="K192" s="1575"/>
    </row>
    <row r="193" spans="1:11" ht="12.75" customHeight="1" x14ac:dyDescent="0.2">
      <c r="A193" s="427" t="s">
        <v>1050</v>
      </c>
      <c r="B193" s="429">
        <v>4220</v>
      </c>
      <c r="C193" s="1632">
        <v>68855</v>
      </c>
      <c r="D193" s="1575"/>
      <c r="E193" s="1640"/>
      <c r="F193" s="1575"/>
      <c r="G193" s="1664"/>
      <c r="H193" s="1575"/>
      <c r="I193" s="1575"/>
      <c r="J193" s="1575"/>
      <c r="K193" s="1575"/>
    </row>
    <row r="194" spans="1:11" ht="12.75" customHeight="1" x14ac:dyDescent="0.2">
      <c r="A194" s="427" t="s">
        <v>1434</v>
      </c>
      <c r="B194" s="429">
        <v>4225</v>
      </c>
      <c r="C194" s="1632">
        <v>64054</v>
      </c>
      <c r="D194" s="1575"/>
      <c r="E194" s="1640"/>
      <c r="F194" s="1575"/>
      <c r="G194" s="1664"/>
      <c r="H194" s="1575"/>
      <c r="I194" s="1575"/>
      <c r="J194" s="1575"/>
      <c r="K194" s="1575"/>
    </row>
    <row r="195" spans="1:11" ht="12.75" customHeight="1" x14ac:dyDescent="0.2">
      <c r="A195" s="427" t="s">
        <v>1435</v>
      </c>
      <c r="B195" s="429">
        <v>4226</v>
      </c>
      <c r="C195" s="1632"/>
      <c r="D195" s="1575"/>
      <c r="E195" s="1640"/>
      <c r="F195" s="1575"/>
      <c r="G195" s="1664"/>
      <c r="H195" s="1575"/>
      <c r="I195" s="1575"/>
      <c r="J195" s="1575"/>
      <c r="K195" s="1575"/>
    </row>
    <row r="196" spans="1:11" ht="12.75" customHeight="1" x14ac:dyDescent="0.2">
      <c r="A196" s="427" t="s">
        <v>787</v>
      </c>
      <c r="B196" s="429">
        <v>4240</v>
      </c>
      <c r="C196" s="1598"/>
      <c r="D196" s="1575"/>
      <c r="E196" s="1640"/>
      <c r="F196" s="1575"/>
      <c r="G196" s="1665"/>
      <c r="H196" s="1575"/>
      <c r="I196" s="1575"/>
      <c r="J196" s="1575"/>
      <c r="K196" s="1575"/>
    </row>
    <row r="197" spans="1:11" ht="12.75" customHeight="1" x14ac:dyDescent="0.2">
      <c r="A197" s="427" t="s">
        <v>71</v>
      </c>
      <c r="B197" s="429">
        <v>4299</v>
      </c>
      <c r="C197" s="1632"/>
      <c r="D197" s="1575"/>
      <c r="E197" s="1640"/>
      <c r="F197" s="1575"/>
      <c r="G197" s="1664"/>
      <c r="H197" s="1575"/>
      <c r="I197" s="1575"/>
      <c r="J197" s="1575"/>
      <c r="K197" s="1575"/>
    </row>
    <row r="198" spans="1:11" ht="12.75" customHeight="1" thickBot="1" x14ac:dyDescent="0.25">
      <c r="A198" s="1406" t="s">
        <v>544</v>
      </c>
      <c r="B198" s="1407"/>
      <c r="C198" s="1594">
        <f>SUM(C190:C197)</f>
        <v>271438</v>
      </c>
      <c r="D198" s="1575"/>
      <c r="E198" s="1575"/>
      <c r="F198" s="1575"/>
      <c r="G198" s="1594">
        <f>SUM(G190:G197)</f>
        <v>0</v>
      </c>
      <c r="H198" s="1575"/>
      <c r="I198" s="1575"/>
      <c r="J198" s="1575"/>
      <c r="K198" s="1575"/>
    </row>
    <row r="199" spans="1:11" ht="15.75" customHeight="1" thickTop="1" x14ac:dyDescent="0.2">
      <c r="A199" s="1338" t="s">
        <v>1128</v>
      </c>
      <c r="B199" s="1343"/>
      <c r="C199" s="1634"/>
      <c r="D199" s="1575"/>
      <c r="E199" s="1575"/>
      <c r="F199" s="1575"/>
      <c r="G199" s="1575"/>
      <c r="H199" s="1575"/>
      <c r="I199" s="1575"/>
      <c r="J199" s="1575"/>
      <c r="K199" s="1575"/>
    </row>
    <row r="200" spans="1:11" ht="12.75" customHeight="1" x14ac:dyDescent="0.2">
      <c r="A200" s="427" t="s">
        <v>912</v>
      </c>
      <c r="B200" s="429">
        <v>4300</v>
      </c>
      <c r="C200" s="1573">
        <v>59888</v>
      </c>
      <c r="D200" s="1573"/>
      <c r="E200" s="1575"/>
      <c r="F200" s="1573"/>
      <c r="G200" s="1573"/>
      <c r="H200" s="1575"/>
      <c r="I200" s="1575"/>
      <c r="J200" s="1575"/>
      <c r="K200" s="1575"/>
    </row>
    <row r="201" spans="1:11" ht="12.75" customHeight="1" x14ac:dyDescent="0.2">
      <c r="A201" s="427" t="s">
        <v>913</v>
      </c>
      <c r="B201" s="429">
        <v>4305</v>
      </c>
      <c r="C201" s="1632"/>
      <c r="D201" s="1573"/>
      <c r="E201" s="1575"/>
      <c r="F201" s="1573"/>
      <c r="G201" s="1573"/>
      <c r="H201" s="1575"/>
      <c r="I201" s="1575"/>
      <c r="J201" s="1575"/>
      <c r="K201" s="1575"/>
    </row>
    <row r="202" spans="1:11" ht="12.75" customHeight="1" x14ac:dyDescent="0.2">
      <c r="A202" s="427" t="s">
        <v>1024</v>
      </c>
      <c r="B202" s="429">
        <v>4340</v>
      </c>
      <c r="C202" s="1632"/>
      <c r="D202" s="1573"/>
      <c r="E202" s="1575"/>
      <c r="F202" s="1573"/>
      <c r="G202" s="1573"/>
      <c r="H202" s="1575"/>
      <c r="I202" s="1575"/>
      <c r="J202" s="1575"/>
      <c r="K202" s="1575"/>
    </row>
    <row r="203" spans="1:11" ht="12.75" customHeight="1" x14ac:dyDescent="0.2">
      <c r="A203" s="427" t="s">
        <v>72</v>
      </c>
      <c r="B203" s="429">
        <v>4399</v>
      </c>
      <c r="C203" s="1632"/>
      <c r="D203" s="1573"/>
      <c r="E203" s="1575"/>
      <c r="F203" s="1573"/>
      <c r="G203" s="1573"/>
      <c r="H203" s="1575"/>
      <c r="I203" s="1575"/>
      <c r="J203" s="1575"/>
      <c r="K203" s="1575"/>
    </row>
    <row r="204" spans="1:11" ht="12.75" customHeight="1" thickBot="1" x14ac:dyDescent="0.25">
      <c r="A204" s="1406" t="s">
        <v>397</v>
      </c>
      <c r="B204" s="1407"/>
      <c r="C204" s="1633">
        <f>SUM(C200:C203)</f>
        <v>59888</v>
      </c>
      <c r="D204" s="1633">
        <f>SUM(D200:D203)</f>
        <v>0</v>
      </c>
      <c r="E204" s="1575"/>
      <c r="F204" s="1633">
        <f>SUM(F200:F203)</f>
        <v>0</v>
      </c>
      <c r="G204" s="1633">
        <f>SUM(G200:G203)</f>
        <v>0</v>
      </c>
      <c r="H204" s="1575"/>
      <c r="I204" s="1575"/>
      <c r="J204" s="1575"/>
      <c r="K204" s="1575"/>
    </row>
    <row r="205" spans="1:11" ht="15.75" customHeight="1" thickTop="1" x14ac:dyDescent="0.2">
      <c r="A205" s="1338" t="s">
        <v>1129</v>
      </c>
      <c r="B205" s="1343"/>
      <c r="C205" s="1634"/>
      <c r="D205" s="1634"/>
      <c r="E205" s="1575"/>
      <c r="F205" s="1634"/>
      <c r="G205" s="1634"/>
      <c r="H205" s="1575"/>
      <c r="I205" s="1575"/>
      <c r="J205" s="1575"/>
      <c r="K205" s="1575"/>
    </row>
    <row r="206" spans="1:11" ht="12.75" customHeight="1" x14ac:dyDescent="0.2">
      <c r="A206" s="427" t="s">
        <v>754</v>
      </c>
      <c r="B206" s="429">
        <v>4400</v>
      </c>
      <c r="C206" s="1632">
        <v>10000</v>
      </c>
      <c r="D206" s="1573"/>
      <c r="E206" s="1575"/>
      <c r="F206" s="1573"/>
      <c r="G206" s="1573"/>
      <c r="H206" s="1575"/>
      <c r="I206" s="1575"/>
      <c r="J206" s="1575"/>
      <c r="K206" s="1575"/>
    </row>
    <row r="207" spans="1:11" ht="12.75" customHeight="1" x14ac:dyDescent="0.2">
      <c r="A207" s="427" t="s">
        <v>1436</v>
      </c>
      <c r="B207" s="429">
        <v>4421</v>
      </c>
      <c r="C207" s="1632"/>
      <c r="D207" s="1573"/>
      <c r="E207" s="1575"/>
      <c r="F207" s="1573"/>
      <c r="G207" s="1573"/>
      <c r="H207" s="1575"/>
      <c r="I207" s="1575"/>
      <c r="J207" s="1575"/>
      <c r="K207" s="1575"/>
    </row>
    <row r="208" spans="1:11" ht="12.75" customHeight="1" x14ac:dyDescent="0.2">
      <c r="A208" s="427" t="s">
        <v>73</v>
      </c>
      <c r="B208" s="429">
        <v>4499</v>
      </c>
      <c r="C208" s="1632"/>
      <c r="D208" s="1573"/>
      <c r="E208" s="1575"/>
      <c r="F208" s="1573"/>
      <c r="G208" s="1573"/>
      <c r="H208" s="1575"/>
      <c r="I208" s="1575"/>
      <c r="J208" s="1575"/>
      <c r="K208" s="1575"/>
    </row>
    <row r="209" spans="1:11" ht="12.75" customHeight="1" thickBot="1" x14ac:dyDescent="0.25">
      <c r="A209" s="1406" t="s">
        <v>883</v>
      </c>
      <c r="B209" s="1407"/>
      <c r="C209" s="1633">
        <f>SUM(C206:C208)</f>
        <v>10000</v>
      </c>
      <c r="D209" s="1633">
        <f>SUM(D206:D208)</f>
        <v>0</v>
      </c>
      <c r="E209" s="1575" t="s">
        <v>1159</v>
      </c>
      <c r="F209" s="1633">
        <f>SUM(F206:F208)</f>
        <v>0</v>
      </c>
      <c r="G209" s="1633">
        <f>SUM(G206:G208)</f>
        <v>0</v>
      </c>
      <c r="H209" s="1575"/>
      <c r="I209" s="1575"/>
      <c r="J209" s="1575"/>
      <c r="K209" s="1575"/>
    </row>
    <row r="210" spans="1:11" ht="15.75" customHeight="1" thickTop="1" x14ac:dyDescent="0.2">
      <c r="A210" s="1338" t="s">
        <v>1083</v>
      </c>
      <c r="B210" s="1343"/>
      <c r="C210" s="1634"/>
      <c r="D210" s="1634"/>
      <c r="E210" s="1575"/>
      <c r="F210" s="1634"/>
      <c r="G210" s="1634"/>
      <c r="H210" s="1575"/>
      <c r="I210" s="1575"/>
      <c r="J210" s="1575"/>
      <c r="K210" s="1575"/>
    </row>
    <row r="211" spans="1:11" ht="12.75" customHeight="1" x14ac:dyDescent="0.2">
      <c r="A211" s="427" t="s">
        <v>1043</v>
      </c>
      <c r="B211" s="429">
        <v>4600</v>
      </c>
      <c r="C211" s="1632">
        <v>7819</v>
      </c>
      <c r="D211" s="1573"/>
      <c r="E211" s="1575"/>
      <c r="F211" s="1573"/>
      <c r="G211" s="1573"/>
      <c r="H211" s="1575"/>
      <c r="I211" s="1575"/>
      <c r="J211" s="1575"/>
      <c r="K211" s="1575"/>
    </row>
    <row r="212" spans="1:11" ht="12.75" customHeight="1" x14ac:dyDescent="0.2">
      <c r="A212" s="427" t="s">
        <v>1044</v>
      </c>
      <c r="B212" s="429">
        <v>4605</v>
      </c>
      <c r="C212" s="1632"/>
      <c r="D212" s="1573"/>
      <c r="E212" s="1575"/>
      <c r="F212" s="1573"/>
      <c r="G212" s="1573"/>
      <c r="H212" s="1575"/>
      <c r="I212" s="1575"/>
      <c r="J212" s="1575"/>
      <c r="K212" s="1575"/>
    </row>
    <row r="213" spans="1:11" ht="12.75" customHeight="1" x14ac:dyDescent="0.2">
      <c r="A213" s="427" t="s">
        <v>1437</v>
      </c>
      <c r="B213" s="475">
        <v>4620</v>
      </c>
      <c r="C213" s="1632">
        <v>154470</v>
      </c>
      <c r="D213" s="1573"/>
      <c r="E213" s="1575"/>
      <c r="F213" s="1573"/>
      <c r="G213" s="1573"/>
      <c r="H213" s="1575"/>
      <c r="I213" s="1575"/>
      <c r="J213" s="1575"/>
      <c r="K213" s="1575"/>
    </row>
    <row r="214" spans="1:11" ht="12.75" customHeight="1" x14ac:dyDescent="0.2">
      <c r="A214" s="427" t="s">
        <v>1045</v>
      </c>
      <c r="B214" s="429">
        <v>4625</v>
      </c>
      <c r="C214" s="1632"/>
      <c r="D214" s="1573"/>
      <c r="E214" s="1575"/>
      <c r="F214" s="1573"/>
      <c r="G214" s="1573"/>
      <c r="H214" s="1575"/>
      <c r="I214" s="1575"/>
      <c r="J214" s="1575"/>
      <c r="K214" s="1575"/>
    </row>
    <row r="215" spans="1:11" ht="12.75" customHeight="1" x14ac:dyDescent="0.2">
      <c r="A215" s="427" t="s">
        <v>1046</v>
      </c>
      <c r="B215" s="429">
        <v>4630</v>
      </c>
      <c r="C215" s="1632"/>
      <c r="D215" s="1573"/>
      <c r="E215" s="1575"/>
      <c r="F215" s="1573"/>
      <c r="G215" s="1573"/>
      <c r="H215" s="1575"/>
      <c r="I215" s="1575"/>
      <c r="J215" s="1575"/>
      <c r="K215" s="1575"/>
    </row>
    <row r="216" spans="1:11" ht="12.75" customHeight="1" x14ac:dyDescent="0.2">
      <c r="A216" s="1271" t="s">
        <v>74</v>
      </c>
      <c r="B216" s="475">
        <v>4699</v>
      </c>
      <c r="C216" s="1632"/>
      <c r="D216" s="1573"/>
      <c r="E216" s="1575"/>
      <c r="F216" s="1573"/>
      <c r="G216" s="1573"/>
      <c r="H216" s="1575"/>
      <c r="I216" s="1575"/>
      <c r="J216" s="1575"/>
      <c r="K216" s="1575"/>
    </row>
    <row r="217" spans="1:11" ht="12.75" customHeight="1" thickBot="1" x14ac:dyDescent="0.25">
      <c r="A217" s="1406" t="s">
        <v>444</v>
      </c>
      <c r="B217" s="1407"/>
      <c r="C217" s="1633">
        <f>SUM(C211:C216)</f>
        <v>162289</v>
      </c>
      <c r="D217" s="1633">
        <f>SUM(D211:D216)</f>
        <v>0</v>
      </c>
      <c r="E217" s="1575"/>
      <c r="F217" s="1633">
        <f>SUM(F211:F216)</f>
        <v>0</v>
      </c>
      <c r="G217" s="1633">
        <f>SUM(G211:G216)</f>
        <v>0</v>
      </c>
      <c r="H217" s="1575"/>
      <c r="I217" s="1575"/>
      <c r="J217" s="1575"/>
      <c r="K217" s="1575"/>
    </row>
    <row r="218" spans="1:11" ht="15.75" customHeight="1" thickTop="1" x14ac:dyDescent="0.2">
      <c r="A218" s="1338" t="s">
        <v>1084</v>
      </c>
      <c r="B218" s="1343"/>
      <c r="C218" s="1634"/>
      <c r="D218" s="1634"/>
      <c r="E218" s="1575"/>
      <c r="F218" s="1634"/>
      <c r="G218" s="1634"/>
      <c r="H218" s="1575"/>
      <c r="I218" s="1575"/>
      <c r="J218" s="1575"/>
      <c r="K218" s="1575"/>
    </row>
    <row r="219" spans="1:11" ht="12.75" customHeight="1" x14ac:dyDescent="0.2">
      <c r="A219" s="427" t="s">
        <v>782</v>
      </c>
      <c r="B219" s="429">
        <v>4770</v>
      </c>
      <c r="C219" s="1632"/>
      <c r="D219" s="1573"/>
      <c r="E219" s="1575"/>
      <c r="F219" s="1575"/>
      <c r="G219" s="1573"/>
      <c r="H219" s="1575"/>
      <c r="I219" s="1575"/>
      <c r="J219" s="1575"/>
      <c r="K219" s="1575"/>
    </row>
    <row r="220" spans="1:11" ht="12.75" customHeight="1" x14ac:dyDescent="0.2">
      <c r="A220" s="427" t="s">
        <v>67</v>
      </c>
      <c r="B220" s="429">
        <v>4799</v>
      </c>
      <c r="C220" s="1632"/>
      <c r="D220" s="1573"/>
      <c r="E220" s="1575"/>
      <c r="F220" s="1575"/>
      <c r="G220" s="1573"/>
      <c r="H220" s="1575"/>
      <c r="I220" s="1575"/>
      <c r="J220" s="1575"/>
      <c r="K220" s="1575"/>
    </row>
    <row r="221" spans="1:11" ht="12.75" customHeight="1" thickBot="1" x14ac:dyDescent="0.25">
      <c r="A221" s="1415" t="s">
        <v>1076</v>
      </c>
      <c r="B221" s="1416"/>
      <c r="C221" s="1633">
        <f>SUM(C219:C220)</f>
        <v>0</v>
      </c>
      <c r="D221" s="1633">
        <f>SUM(D219:D220)</f>
        <v>0</v>
      </c>
      <c r="E221" s="1575"/>
      <c r="F221" s="1575"/>
      <c r="G221" s="1633">
        <f>SUM(G219:G220)</f>
        <v>0</v>
      </c>
      <c r="H221" s="1575"/>
      <c r="I221" s="1575"/>
      <c r="J221" s="1575"/>
      <c r="K221" s="1575"/>
    </row>
    <row r="222" spans="1:11" ht="12.75" customHeight="1" thickTop="1" thickBot="1" x14ac:dyDescent="0.25">
      <c r="A222" s="436" t="s">
        <v>752</v>
      </c>
      <c r="B222" s="435">
        <v>4810</v>
      </c>
      <c r="C222" s="1650"/>
      <c r="D222" s="1651"/>
      <c r="E222" s="1575"/>
      <c r="F222" s="1575"/>
      <c r="G222" s="1651"/>
      <c r="H222" s="1575"/>
      <c r="I222" s="1575"/>
      <c r="J222" s="1575"/>
      <c r="K222" s="1575"/>
    </row>
    <row r="223" spans="1:11" ht="12.75" customHeight="1" thickTop="1" x14ac:dyDescent="0.2">
      <c r="A223" s="436" t="s">
        <v>347</v>
      </c>
      <c r="B223" s="435">
        <v>4850</v>
      </c>
      <c r="C223" s="1598"/>
      <c r="D223" s="1574"/>
      <c r="E223" s="1574"/>
      <c r="F223" s="1574"/>
      <c r="G223" s="1574"/>
      <c r="H223" s="1574"/>
      <c r="I223" s="1575"/>
      <c r="J223" s="1574"/>
      <c r="K223" s="1574"/>
    </row>
    <row r="224" spans="1:11" ht="12.75" customHeight="1" x14ac:dyDescent="0.2">
      <c r="A224" s="436" t="s">
        <v>348</v>
      </c>
      <c r="B224" s="435">
        <v>4851</v>
      </c>
      <c r="C224" s="1598"/>
      <c r="D224" s="1574"/>
      <c r="E224" s="1575"/>
      <c r="F224" s="1579"/>
      <c r="G224" s="1574"/>
      <c r="H224" s="1575"/>
      <c r="I224" s="1575"/>
      <c r="J224" s="1575"/>
      <c r="K224" s="1575"/>
    </row>
    <row r="225" spans="1:11" ht="12.75" customHeight="1" x14ac:dyDescent="0.2">
      <c r="A225" s="436" t="s">
        <v>349</v>
      </c>
      <c r="B225" s="435">
        <v>4852</v>
      </c>
      <c r="C225" s="1598"/>
      <c r="D225" s="1574"/>
      <c r="E225" s="1574"/>
      <c r="F225" s="1574"/>
      <c r="G225" s="1574"/>
      <c r="H225" s="1574"/>
      <c r="I225" s="1575"/>
      <c r="J225" s="1574"/>
      <c r="K225" s="1574"/>
    </row>
    <row r="226" spans="1:11" ht="12.75" customHeight="1" x14ac:dyDescent="0.2">
      <c r="A226" s="436" t="s">
        <v>350</v>
      </c>
      <c r="B226" s="435">
        <v>4853</v>
      </c>
      <c r="C226" s="1598"/>
      <c r="D226" s="1574"/>
      <c r="E226" s="1574"/>
      <c r="F226" s="1574"/>
      <c r="G226" s="1574"/>
      <c r="H226" s="1574"/>
      <c r="I226" s="1575"/>
      <c r="J226" s="1574"/>
      <c r="K226" s="1574"/>
    </row>
    <row r="227" spans="1:11" ht="12.75" customHeight="1" x14ac:dyDescent="0.2">
      <c r="A227" s="436" t="s">
        <v>351</v>
      </c>
      <c r="B227" s="435">
        <v>4854</v>
      </c>
      <c r="C227" s="1598"/>
      <c r="D227" s="1574"/>
      <c r="E227" s="1574"/>
      <c r="F227" s="1574"/>
      <c r="G227" s="1574"/>
      <c r="H227" s="1574"/>
      <c r="I227" s="1575"/>
      <c r="J227" s="1574"/>
      <c r="K227" s="1574"/>
    </row>
    <row r="228" spans="1:11" ht="12.75" customHeight="1" x14ac:dyDescent="0.2">
      <c r="A228" s="436" t="s">
        <v>461</v>
      </c>
      <c r="B228" s="435">
        <v>4855</v>
      </c>
      <c r="C228" s="1598"/>
      <c r="D228" s="1574"/>
      <c r="E228" s="1574"/>
      <c r="F228" s="1574"/>
      <c r="G228" s="1574"/>
      <c r="H228" s="1574"/>
      <c r="I228" s="1575"/>
      <c r="J228" s="1574"/>
      <c r="K228" s="1574"/>
    </row>
    <row r="229" spans="1:11" ht="12.75" customHeight="1" x14ac:dyDescent="0.2">
      <c r="A229" s="436" t="s">
        <v>352</v>
      </c>
      <c r="B229" s="435">
        <v>4856</v>
      </c>
      <c r="C229" s="1598"/>
      <c r="D229" s="1574"/>
      <c r="E229" s="1574"/>
      <c r="F229" s="1574"/>
      <c r="G229" s="1574"/>
      <c r="H229" s="1574"/>
      <c r="I229" s="1575"/>
      <c r="J229" s="1574"/>
      <c r="K229" s="1574"/>
    </row>
    <row r="230" spans="1:11" ht="12.75" customHeight="1" x14ac:dyDescent="0.2">
      <c r="A230" s="436" t="s">
        <v>353</v>
      </c>
      <c r="B230" s="435">
        <v>4857</v>
      </c>
      <c r="C230" s="1598"/>
      <c r="D230" s="1574"/>
      <c r="E230" s="1574"/>
      <c r="F230" s="1574"/>
      <c r="G230" s="1574"/>
      <c r="H230" s="1574"/>
      <c r="I230" s="1575"/>
      <c r="J230" s="1574"/>
      <c r="K230" s="1574"/>
    </row>
    <row r="231" spans="1:11" ht="12.75" customHeight="1" x14ac:dyDescent="0.2">
      <c r="A231" s="436" t="s">
        <v>354</v>
      </c>
      <c r="B231" s="435">
        <v>4860</v>
      </c>
      <c r="C231" s="1598"/>
      <c r="D231" s="1574"/>
      <c r="E231" s="1574"/>
      <c r="F231" s="1574"/>
      <c r="G231" s="1574"/>
      <c r="H231" s="1574"/>
      <c r="I231" s="1575"/>
      <c r="J231" s="1574"/>
      <c r="K231" s="1574"/>
    </row>
    <row r="232" spans="1:11" ht="12.75" customHeight="1" x14ac:dyDescent="0.2">
      <c r="A232" s="436" t="s">
        <v>355</v>
      </c>
      <c r="B232" s="435">
        <v>4861</v>
      </c>
      <c r="C232" s="1598"/>
      <c r="D232" s="1574"/>
      <c r="E232" s="1574"/>
      <c r="F232" s="1574"/>
      <c r="G232" s="1574"/>
      <c r="H232" s="1574"/>
      <c r="I232" s="1575"/>
      <c r="J232" s="1574"/>
      <c r="K232" s="1574"/>
    </row>
    <row r="233" spans="1:11" ht="12.75" customHeight="1" x14ac:dyDescent="0.2">
      <c r="A233" s="436" t="s">
        <v>356</v>
      </c>
      <c r="B233" s="435">
        <v>4862</v>
      </c>
      <c r="C233" s="1598"/>
      <c r="D233" s="1574"/>
      <c r="E233" s="1580"/>
      <c r="F233" s="1574"/>
      <c r="G233" s="1574"/>
      <c r="H233" s="1580"/>
      <c r="I233" s="1575"/>
      <c r="J233" s="1580"/>
      <c r="K233" s="1580"/>
    </row>
    <row r="234" spans="1:11" ht="12.75" customHeight="1" x14ac:dyDescent="0.2">
      <c r="A234" s="436" t="s">
        <v>357</v>
      </c>
      <c r="B234" s="435">
        <v>4863</v>
      </c>
      <c r="C234" s="1598"/>
      <c r="D234" s="1574"/>
      <c r="E234" s="1575"/>
      <c r="F234" s="1580"/>
      <c r="G234" s="1623"/>
      <c r="H234" s="1575"/>
      <c r="I234" s="1575"/>
      <c r="J234" s="1575"/>
      <c r="K234" s="1575"/>
    </row>
    <row r="235" spans="1:11" ht="12.75" customHeight="1" x14ac:dyDescent="0.2">
      <c r="A235" s="436" t="s">
        <v>466</v>
      </c>
      <c r="B235" s="435">
        <v>4864</v>
      </c>
      <c r="C235" s="1598"/>
      <c r="D235" s="1574"/>
      <c r="E235" s="1574"/>
      <c r="F235" s="1574"/>
      <c r="G235" s="1574"/>
      <c r="H235" s="1574"/>
      <c r="I235" s="1575"/>
      <c r="J235" s="1574"/>
      <c r="K235" s="1574"/>
    </row>
    <row r="236" spans="1:11" ht="12.75" customHeight="1" x14ac:dyDescent="0.2">
      <c r="A236" s="436" t="s">
        <v>467</v>
      </c>
      <c r="B236" s="435">
        <v>4865</v>
      </c>
      <c r="C236" s="1598"/>
      <c r="D236" s="1574"/>
      <c r="E236" s="1574"/>
      <c r="F236" s="1574"/>
      <c r="G236" s="1574"/>
      <c r="H236" s="1574"/>
      <c r="I236" s="1575"/>
      <c r="J236" s="1574"/>
      <c r="K236" s="1574"/>
    </row>
    <row r="237" spans="1:11" ht="12.75" customHeight="1" x14ac:dyDescent="0.2">
      <c r="A237" s="436" t="s">
        <v>465</v>
      </c>
      <c r="B237" s="435">
        <v>4866</v>
      </c>
      <c r="C237" s="1598"/>
      <c r="D237" s="1574"/>
      <c r="E237" s="1574"/>
      <c r="F237" s="1574"/>
      <c r="G237" s="1574"/>
      <c r="H237" s="1574"/>
      <c r="I237" s="1575"/>
      <c r="J237" s="1574"/>
      <c r="K237" s="1574"/>
    </row>
    <row r="238" spans="1:11" ht="12.75" customHeight="1" x14ac:dyDescent="0.2">
      <c r="A238" s="436" t="s">
        <v>464</v>
      </c>
      <c r="B238" s="435">
        <v>4867</v>
      </c>
      <c r="C238" s="1598"/>
      <c r="D238" s="1574"/>
      <c r="E238" s="1574"/>
      <c r="F238" s="1574"/>
      <c r="G238" s="1574"/>
      <c r="H238" s="1574"/>
      <c r="I238" s="1575"/>
      <c r="J238" s="1574"/>
      <c r="K238" s="1574"/>
    </row>
    <row r="239" spans="1:11" ht="12.75" customHeight="1" x14ac:dyDescent="0.2">
      <c r="A239" s="436" t="s">
        <v>463</v>
      </c>
      <c r="B239" s="435">
        <v>4868</v>
      </c>
      <c r="C239" s="1598"/>
      <c r="D239" s="1574"/>
      <c r="E239" s="1574"/>
      <c r="F239" s="1574"/>
      <c r="G239" s="1574"/>
      <c r="H239" s="1574"/>
      <c r="I239" s="1575"/>
      <c r="J239" s="1574"/>
      <c r="K239" s="1574"/>
    </row>
    <row r="240" spans="1:11" ht="12.75" customHeight="1" x14ac:dyDescent="0.2">
      <c r="A240" s="436" t="s">
        <v>462</v>
      </c>
      <c r="B240" s="435">
        <v>4869</v>
      </c>
      <c r="C240" s="1598"/>
      <c r="D240" s="1574"/>
      <c r="E240" s="1574"/>
      <c r="F240" s="1574"/>
      <c r="G240" s="1574"/>
      <c r="H240" s="1574"/>
      <c r="I240" s="1575"/>
      <c r="J240" s="1574"/>
      <c r="K240" s="1574"/>
    </row>
    <row r="241" spans="1:11" ht="12.75" customHeight="1" x14ac:dyDescent="0.2">
      <c r="A241" s="436" t="s">
        <v>1118</v>
      </c>
      <c r="B241" s="435">
        <v>4870</v>
      </c>
      <c r="C241" s="1598"/>
      <c r="D241" s="1574"/>
      <c r="E241" s="1574"/>
      <c r="F241" s="1574"/>
      <c r="G241" s="1574"/>
      <c r="H241" s="1574"/>
      <c r="I241" s="1575"/>
      <c r="J241" s="1574"/>
      <c r="K241" s="1574"/>
    </row>
    <row r="242" spans="1:11" ht="12.75" customHeight="1" x14ac:dyDescent="0.2">
      <c r="A242" s="436" t="s">
        <v>783</v>
      </c>
      <c r="B242" s="435">
        <v>4871</v>
      </c>
      <c r="C242" s="1598"/>
      <c r="D242" s="1574"/>
      <c r="E242" s="1574"/>
      <c r="F242" s="1574"/>
      <c r="G242" s="1574"/>
      <c r="H242" s="1574"/>
      <c r="I242" s="1575"/>
      <c r="J242" s="1574"/>
      <c r="K242" s="1574"/>
    </row>
    <row r="243" spans="1:11" ht="12.75" customHeight="1" x14ac:dyDescent="0.2">
      <c r="A243" s="436" t="s">
        <v>784</v>
      </c>
      <c r="B243" s="435">
        <v>4872</v>
      </c>
      <c r="C243" s="1598"/>
      <c r="D243" s="1574"/>
      <c r="E243" s="1574"/>
      <c r="F243" s="1574"/>
      <c r="G243" s="1574"/>
      <c r="H243" s="1574"/>
      <c r="I243" s="1575"/>
      <c r="J243" s="1574"/>
      <c r="K243" s="1574"/>
    </row>
    <row r="244" spans="1:11" ht="12.75" customHeight="1" x14ac:dyDescent="0.2">
      <c r="A244" s="436" t="s">
        <v>785</v>
      </c>
      <c r="B244" s="435">
        <v>4873</v>
      </c>
      <c r="C244" s="1598"/>
      <c r="D244" s="1574"/>
      <c r="E244" s="1574"/>
      <c r="F244" s="1574"/>
      <c r="G244" s="1574"/>
      <c r="H244" s="1574"/>
      <c r="I244" s="1575"/>
      <c r="J244" s="1574"/>
      <c r="K244" s="1574"/>
    </row>
    <row r="245" spans="1:11" ht="12.75" customHeight="1" x14ac:dyDescent="0.2">
      <c r="A245" s="436" t="s">
        <v>786</v>
      </c>
      <c r="B245" s="435">
        <v>4874</v>
      </c>
      <c r="C245" s="1598"/>
      <c r="D245" s="1574"/>
      <c r="E245" s="1574"/>
      <c r="F245" s="1574"/>
      <c r="G245" s="1574"/>
      <c r="H245" s="1574"/>
      <c r="I245" s="1575"/>
      <c r="J245" s="1574"/>
      <c r="K245" s="1574"/>
    </row>
    <row r="246" spans="1:11" ht="12.75" customHeight="1" x14ac:dyDescent="0.2">
      <c r="A246" s="436" t="s">
        <v>468</v>
      </c>
      <c r="B246" s="435">
        <v>4875</v>
      </c>
      <c r="C246" s="1598"/>
      <c r="D246" s="1574"/>
      <c r="E246" s="1574"/>
      <c r="F246" s="1574"/>
      <c r="G246" s="1574"/>
      <c r="H246" s="1574"/>
      <c r="I246" s="1575"/>
      <c r="J246" s="1574"/>
      <c r="K246" s="1574"/>
    </row>
    <row r="247" spans="1:11" ht="12.75" customHeight="1" x14ac:dyDescent="0.2">
      <c r="A247" s="436" t="s">
        <v>765</v>
      </c>
      <c r="B247" s="435">
        <v>4876</v>
      </c>
      <c r="C247" s="1598"/>
      <c r="D247" s="1574"/>
      <c r="E247" s="1574"/>
      <c r="F247" s="1574"/>
      <c r="G247" s="1574"/>
      <c r="H247" s="1574"/>
      <c r="I247" s="1575"/>
      <c r="J247" s="1574"/>
      <c r="K247" s="1574"/>
    </row>
    <row r="248" spans="1:11" ht="12.75" customHeight="1" x14ac:dyDescent="0.2">
      <c r="A248" s="436" t="s">
        <v>766</v>
      </c>
      <c r="B248" s="435">
        <v>4877</v>
      </c>
      <c r="C248" s="1598"/>
      <c r="D248" s="1574"/>
      <c r="E248" s="1574"/>
      <c r="F248" s="1574"/>
      <c r="G248" s="1574"/>
      <c r="H248" s="1574"/>
      <c r="I248" s="1575"/>
      <c r="J248" s="1574"/>
      <c r="K248" s="1574"/>
    </row>
    <row r="249" spans="1:11" ht="12.75" customHeight="1" x14ac:dyDescent="0.2">
      <c r="A249" s="436" t="s">
        <v>767</v>
      </c>
      <c r="B249" s="435">
        <v>4878</v>
      </c>
      <c r="C249" s="1598"/>
      <c r="D249" s="1574"/>
      <c r="E249" s="1574"/>
      <c r="F249" s="1574"/>
      <c r="G249" s="1574"/>
      <c r="H249" s="1574"/>
      <c r="I249" s="1575"/>
      <c r="J249" s="1574"/>
      <c r="K249" s="1574"/>
    </row>
    <row r="250" spans="1:11" ht="12.75" customHeight="1" x14ac:dyDescent="0.2">
      <c r="A250" s="436" t="s">
        <v>768</v>
      </c>
      <c r="B250" s="435">
        <v>4879</v>
      </c>
      <c r="C250" s="1598"/>
      <c r="D250" s="1574"/>
      <c r="E250" s="1574"/>
      <c r="F250" s="1574"/>
      <c r="G250" s="1574"/>
      <c r="H250" s="1574"/>
      <c r="I250" s="1575"/>
      <c r="J250" s="1574"/>
      <c r="K250" s="1574"/>
    </row>
    <row r="251" spans="1:11" ht="12.75" customHeight="1" x14ac:dyDescent="0.2">
      <c r="A251" s="220" t="s">
        <v>1438</v>
      </c>
      <c r="B251" s="486">
        <v>4880</v>
      </c>
      <c r="C251" s="1598"/>
      <c r="D251" s="1574"/>
      <c r="E251" s="1574"/>
      <c r="F251" s="1574"/>
      <c r="G251" s="1574"/>
      <c r="H251" s="1574"/>
      <c r="I251" s="1575"/>
      <c r="J251" s="1574"/>
      <c r="K251" s="1574"/>
    </row>
    <row r="252" spans="1:11" ht="12.75" customHeight="1" thickBot="1" x14ac:dyDescent="0.25">
      <c r="A252" s="1417" t="s">
        <v>769</v>
      </c>
      <c r="B252" s="1418"/>
      <c r="C252" s="1642">
        <f t="shared" ref="C252:H252" si="9">SUM(C223:C251)</f>
        <v>0</v>
      </c>
      <c r="D252" s="1633">
        <f t="shared" si="9"/>
        <v>0</v>
      </c>
      <c r="E252" s="1633">
        <f t="shared" si="9"/>
        <v>0</v>
      </c>
      <c r="F252" s="1633">
        <f t="shared" si="9"/>
        <v>0</v>
      </c>
      <c r="G252" s="1633">
        <f t="shared" si="9"/>
        <v>0</v>
      </c>
      <c r="H252" s="1633">
        <f t="shared" si="9"/>
        <v>0</v>
      </c>
      <c r="I252" s="1634"/>
      <c r="J252" s="1633">
        <f>SUM(J223:J251)</f>
        <v>0</v>
      </c>
      <c r="K252" s="1594">
        <f>SUM(K223:K251)</f>
        <v>0</v>
      </c>
    </row>
    <row r="253" spans="1:11" ht="12.75" customHeight="1" thickTop="1" thickBot="1" x14ac:dyDescent="0.25">
      <c r="A253" s="1272" t="s">
        <v>1404</v>
      </c>
      <c r="B253" s="487">
        <v>4901</v>
      </c>
      <c r="C253" s="1666"/>
      <c r="D253" s="1576"/>
      <c r="E253" s="1575"/>
      <c r="F253" s="1575"/>
      <c r="G253" s="1575"/>
      <c r="H253" s="1575"/>
      <c r="I253" s="1575"/>
      <c r="J253" s="1575"/>
      <c r="K253" s="1575"/>
    </row>
    <row r="254" spans="1:11" ht="12.75" customHeight="1" thickTop="1" thickBot="1" x14ac:dyDescent="0.25">
      <c r="A254" s="1273" t="s">
        <v>1446</v>
      </c>
      <c r="B254" s="488">
        <v>4902</v>
      </c>
      <c r="C254" s="1667"/>
      <c r="D254" s="1668"/>
      <c r="E254" s="1576"/>
      <c r="F254" s="1668"/>
      <c r="G254" s="1668"/>
      <c r="H254" s="1576"/>
      <c r="I254" s="1575"/>
      <c r="J254" s="1576"/>
      <c r="K254" s="1576"/>
    </row>
    <row r="255" spans="1:11" ht="12.75" customHeight="1" thickTop="1" thickBot="1" x14ac:dyDescent="0.25">
      <c r="A255" s="427" t="s">
        <v>1439</v>
      </c>
      <c r="B255" s="429">
        <v>4905</v>
      </c>
      <c r="C255" s="1649"/>
      <c r="D255" s="1575"/>
      <c r="E255" s="1575"/>
      <c r="F255" s="1653"/>
      <c r="G255" s="1649"/>
      <c r="H255" s="1575"/>
      <c r="I255" s="1575"/>
      <c r="J255" s="1575"/>
      <c r="K255" s="1575"/>
    </row>
    <row r="256" spans="1:11" ht="12.75" customHeight="1" thickTop="1" thickBot="1" x14ac:dyDescent="0.25">
      <c r="A256" s="427" t="s">
        <v>1440</v>
      </c>
      <c r="B256" s="429">
        <v>4909</v>
      </c>
      <c r="C256" s="1651"/>
      <c r="D256" s="1575"/>
      <c r="E256" s="1575"/>
      <c r="F256" s="1651"/>
      <c r="G256" s="1651"/>
      <c r="H256" s="1575"/>
      <c r="I256" s="1575"/>
      <c r="J256" s="1575"/>
      <c r="K256" s="1575"/>
    </row>
    <row r="257" spans="1:11" ht="12.75" customHeight="1" thickTop="1" thickBot="1" x14ac:dyDescent="0.25">
      <c r="A257" s="427" t="s">
        <v>191</v>
      </c>
      <c r="B257" s="429">
        <v>4920</v>
      </c>
      <c r="C257" s="1651"/>
      <c r="D257" s="1653"/>
      <c r="E257" s="1575"/>
      <c r="F257" s="1649"/>
      <c r="G257" s="1649"/>
      <c r="H257" s="1575"/>
      <c r="I257" s="1575"/>
      <c r="J257" s="1575"/>
      <c r="K257" s="1575"/>
    </row>
    <row r="258" spans="1:11" ht="12.75" customHeight="1" thickTop="1" thickBot="1" x14ac:dyDescent="0.25">
      <c r="A258" s="427" t="s">
        <v>418</v>
      </c>
      <c r="B258" s="429">
        <v>4930</v>
      </c>
      <c r="C258" s="1651"/>
      <c r="D258" s="1651"/>
      <c r="E258" s="1575"/>
      <c r="F258" s="1651"/>
      <c r="G258" s="1651"/>
      <c r="H258" s="1575"/>
      <c r="I258" s="1575"/>
      <c r="J258" s="1575"/>
      <c r="K258" s="1575"/>
    </row>
    <row r="259" spans="1:11" ht="12.75" customHeight="1" thickTop="1" thickBot="1" x14ac:dyDescent="0.25">
      <c r="A259" s="427" t="s">
        <v>753</v>
      </c>
      <c r="B259" s="429">
        <v>4932</v>
      </c>
      <c r="C259" s="1651">
        <v>16414</v>
      </c>
      <c r="D259" s="1651"/>
      <c r="E259" s="1575"/>
      <c r="F259" s="1651"/>
      <c r="G259" s="1651"/>
      <c r="H259" s="1575"/>
      <c r="I259" s="1575"/>
      <c r="J259" s="1575"/>
      <c r="K259" s="1575"/>
    </row>
    <row r="260" spans="1:11" ht="12.75" customHeight="1" thickTop="1" thickBot="1" x14ac:dyDescent="0.25">
      <c r="A260" s="427" t="s">
        <v>884</v>
      </c>
      <c r="B260" s="429">
        <v>4960</v>
      </c>
      <c r="C260" s="1650"/>
      <c r="D260" s="1651"/>
      <c r="E260" s="1575"/>
      <c r="F260" s="1651"/>
      <c r="G260" s="1651"/>
      <c r="H260" s="1575"/>
      <c r="I260" s="1575"/>
      <c r="J260" s="1575"/>
      <c r="K260" s="1575"/>
    </row>
    <row r="261" spans="1:11" ht="12.75" customHeight="1" thickTop="1" thickBot="1" x14ac:dyDescent="0.25">
      <c r="A261" s="1539" t="s">
        <v>1896</v>
      </c>
      <c r="B261" s="429">
        <v>4981</v>
      </c>
      <c r="C261" s="1650"/>
      <c r="D261" s="1651"/>
      <c r="E261" s="1575"/>
      <c r="F261" s="1651"/>
      <c r="G261" s="1651"/>
      <c r="H261" s="1575"/>
      <c r="I261" s="1575"/>
      <c r="J261" s="1575"/>
      <c r="K261" s="1575"/>
    </row>
    <row r="262" spans="1:11" ht="12.75" customHeight="1" thickTop="1" thickBot="1" x14ac:dyDescent="0.25">
      <c r="A262" s="1540" t="s">
        <v>1897</v>
      </c>
      <c r="B262" s="429">
        <v>4982</v>
      </c>
      <c r="C262" s="1650"/>
      <c r="D262" s="1651"/>
      <c r="E262" s="1575"/>
      <c r="F262" s="1651"/>
      <c r="G262" s="1651"/>
      <c r="H262" s="1575"/>
      <c r="I262" s="1575"/>
      <c r="J262" s="1575"/>
      <c r="K262" s="1575"/>
    </row>
    <row r="263" spans="1:11" ht="12.75" customHeight="1" thickTop="1" thickBot="1" x14ac:dyDescent="0.25">
      <c r="A263" s="427" t="s">
        <v>564</v>
      </c>
      <c r="B263" s="429">
        <v>4991</v>
      </c>
      <c r="C263" s="1650">
        <v>3073</v>
      </c>
      <c r="D263" s="1651"/>
      <c r="E263" s="1575"/>
      <c r="F263" s="1651"/>
      <c r="G263" s="1651"/>
      <c r="H263" s="1575"/>
      <c r="I263" s="1575"/>
      <c r="J263" s="1575"/>
      <c r="K263" s="1575"/>
    </row>
    <row r="264" spans="1:11" ht="12.75" customHeight="1" thickTop="1" thickBot="1" x14ac:dyDescent="0.25">
      <c r="A264" s="427" t="s">
        <v>374</v>
      </c>
      <c r="B264" s="429">
        <v>4992</v>
      </c>
      <c r="C264" s="1650"/>
      <c r="D264" s="1651"/>
      <c r="E264" s="1575"/>
      <c r="F264" s="1651"/>
      <c r="G264" s="1651"/>
      <c r="H264" s="1575"/>
      <c r="I264" s="1575"/>
      <c r="J264" s="1575"/>
      <c r="K264" s="1575"/>
    </row>
    <row r="265" spans="1:11" s="489" customFormat="1" ht="12.75" customHeight="1" thickTop="1" thickBot="1" x14ac:dyDescent="0.25">
      <c r="A265" s="479" t="s">
        <v>75</v>
      </c>
      <c r="B265" s="475">
        <v>4998</v>
      </c>
      <c r="C265" s="1650"/>
      <c r="D265" s="1651"/>
      <c r="E265" s="1575"/>
      <c r="F265" s="1651"/>
      <c r="G265" s="1651"/>
      <c r="H265" s="1626"/>
      <c r="I265" s="1575"/>
      <c r="J265" s="1575"/>
      <c r="K265" s="1626"/>
    </row>
    <row r="266" spans="1:11" ht="14.25" thickTop="1" thickBot="1" x14ac:dyDescent="0.25">
      <c r="A266" s="1406" t="s">
        <v>1647</v>
      </c>
      <c r="B266" s="1419"/>
      <c r="C266" s="1641">
        <f t="shared" ref="C266:H266" si="10">SUM(C188,C198,C204,C209,C217,C221,C222,C252:C265)</f>
        <v>523102</v>
      </c>
      <c r="D266" s="1641">
        <f t="shared" si="10"/>
        <v>0</v>
      </c>
      <c r="E266" s="1641">
        <f t="shared" si="10"/>
        <v>0</v>
      </c>
      <c r="F266" s="1641">
        <f t="shared" si="10"/>
        <v>0</v>
      </c>
      <c r="G266" s="1641">
        <f t="shared" si="10"/>
        <v>0</v>
      </c>
      <c r="H266" s="1641">
        <f t="shared" si="10"/>
        <v>0</v>
      </c>
      <c r="I266" s="1575"/>
      <c r="J266" s="1641">
        <f>SUM(J188,J198,J204,J209,J217,J221,J222,J252:J265)</f>
        <v>0</v>
      </c>
      <c r="K266" s="1629">
        <f>SUM(K188,K198,K204,K209,K217,K221,K222,K252:K265)</f>
        <v>0</v>
      </c>
    </row>
    <row r="267" spans="1:11" ht="14.25" thickTop="1" thickBot="1" x14ac:dyDescent="0.25">
      <c r="A267" s="1420" t="s">
        <v>1077</v>
      </c>
      <c r="B267" s="1421" t="s">
        <v>855</v>
      </c>
      <c r="C267" s="1641">
        <f>SUM(C175,C181,C266)</f>
        <v>523102</v>
      </c>
      <c r="D267" s="1641">
        <f>SUM(D175,D181,D266)</f>
        <v>0</v>
      </c>
      <c r="E267" s="1641">
        <f>SUM(E175,E266)</f>
        <v>0</v>
      </c>
      <c r="F267" s="1641">
        <f t="shared" ref="F267:K267" si="11">SUM(F175,F181,F266)</f>
        <v>0</v>
      </c>
      <c r="G267" s="1641">
        <f t="shared" si="11"/>
        <v>0</v>
      </c>
      <c r="H267" s="1641">
        <f t="shared" si="11"/>
        <v>0</v>
      </c>
      <c r="I267" s="1641">
        <f t="shared" si="11"/>
        <v>0</v>
      </c>
      <c r="J267" s="1641">
        <f t="shared" si="11"/>
        <v>0</v>
      </c>
      <c r="K267" s="1629">
        <f t="shared" si="11"/>
        <v>0</v>
      </c>
    </row>
    <row r="268" spans="1:11" ht="14.25" thickTop="1" thickBot="1" x14ac:dyDescent="0.25">
      <c r="A268" s="1422" t="s">
        <v>249</v>
      </c>
      <c r="B268" s="1423"/>
      <c r="C268" s="1641">
        <f t="shared" ref="C268:K268" si="12">SUM(C109,C114,C170,C267)</f>
        <v>5892381</v>
      </c>
      <c r="D268" s="1641">
        <f t="shared" si="12"/>
        <v>497530</v>
      </c>
      <c r="E268" s="1641">
        <f t="shared" si="12"/>
        <v>268312</v>
      </c>
      <c r="F268" s="1641">
        <f t="shared" si="12"/>
        <v>717893</v>
      </c>
      <c r="G268" s="1641">
        <f t="shared" si="12"/>
        <v>236934</v>
      </c>
      <c r="H268" s="1641">
        <f t="shared" si="12"/>
        <v>348463</v>
      </c>
      <c r="I268" s="1641">
        <f t="shared" si="12"/>
        <v>22262</v>
      </c>
      <c r="J268" s="1641">
        <f t="shared" si="12"/>
        <v>182102</v>
      </c>
      <c r="K268" s="1629">
        <f t="shared" si="12"/>
        <v>45373</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5"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&amp;F&amp;RThe accompanying notes are an integral part of these financial statements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42" activePane="bottomLeft" state="frozen"/>
      <selection activeCell="B30" sqref="B30"/>
      <selection pane="bottomLeft" activeCell="B30" sqref="B30"/>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230" t="s">
        <v>1779</v>
      </c>
      <c r="B1" s="494"/>
      <c r="C1" s="495" t="s">
        <v>770</v>
      </c>
      <c r="D1" s="495" t="s">
        <v>1069</v>
      </c>
      <c r="E1" s="495" t="s">
        <v>1070</v>
      </c>
      <c r="F1" s="495" t="s">
        <v>1071</v>
      </c>
      <c r="G1" s="495" t="s">
        <v>1072</v>
      </c>
      <c r="H1" s="495" t="s">
        <v>1073</v>
      </c>
      <c r="I1" s="495" t="s">
        <v>1074</v>
      </c>
      <c r="J1" s="495" t="s">
        <v>1075</v>
      </c>
      <c r="K1" s="495" t="s">
        <v>250</v>
      </c>
      <c r="L1" s="496"/>
    </row>
    <row r="2" spans="1:14" s="500" customFormat="1" ht="28.5" customHeight="1" x14ac:dyDescent="0.2">
      <c r="A2" s="2264"/>
      <c r="B2" s="497" t="s">
        <v>45</v>
      </c>
      <c r="C2" s="498" t="s">
        <v>192</v>
      </c>
      <c r="D2" s="499" t="s">
        <v>49</v>
      </c>
      <c r="E2" s="499" t="s">
        <v>1091</v>
      </c>
      <c r="F2" s="499" t="s">
        <v>1085</v>
      </c>
      <c r="G2" s="498" t="s">
        <v>1086</v>
      </c>
      <c r="H2" s="498" t="s">
        <v>1087</v>
      </c>
      <c r="I2" s="499" t="s">
        <v>288</v>
      </c>
      <c r="J2" s="499" t="s">
        <v>289</v>
      </c>
      <c r="K2" s="498" t="s">
        <v>155</v>
      </c>
      <c r="L2" s="498" t="s">
        <v>30</v>
      </c>
      <c r="M2" s="252"/>
      <c r="N2" s="252"/>
    </row>
    <row r="3" spans="1:14" s="321" customFormat="1" ht="16.7" customHeight="1" x14ac:dyDescent="0.2">
      <c r="A3" s="2270" t="s">
        <v>294</v>
      </c>
      <c r="B3" s="2271"/>
      <c r="C3" s="1301"/>
      <c r="D3" s="1301"/>
      <c r="E3" s="1301"/>
      <c r="F3" s="1301"/>
      <c r="G3" s="1301"/>
      <c r="H3" s="1301"/>
      <c r="I3" s="1301"/>
      <c r="J3" s="1301"/>
      <c r="K3" s="1302"/>
      <c r="L3" s="1303"/>
      <c r="M3" s="501"/>
      <c r="N3" s="501"/>
    </row>
    <row r="4" spans="1:14" s="254" customFormat="1" ht="15.75" customHeight="1" x14ac:dyDescent="0.2">
      <c r="A4" s="1344" t="s">
        <v>44</v>
      </c>
      <c r="B4" s="1345" t="s">
        <v>566</v>
      </c>
      <c r="C4" s="1669"/>
      <c r="D4" s="1669"/>
      <c r="E4" s="1669"/>
      <c r="F4" s="1669"/>
      <c r="G4" s="1669"/>
      <c r="H4" s="1669"/>
      <c r="I4" s="1670"/>
      <c r="J4" s="1669"/>
      <c r="K4" s="1671"/>
      <c r="L4" s="1669"/>
      <c r="M4" s="502"/>
      <c r="N4" s="502"/>
    </row>
    <row r="5" spans="1:14" x14ac:dyDescent="0.2">
      <c r="A5" s="1274" t="s">
        <v>955</v>
      </c>
      <c r="B5" s="503">
        <v>1100</v>
      </c>
      <c r="C5" s="1573">
        <v>2396467</v>
      </c>
      <c r="D5" s="1573">
        <v>611934</v>
      </c>
      <c r="E5" s="1573">
        <v>1477</v>
      </c>
      <c r="F5" s="1573">
        <v>241415</v>
      </c>
      <c r="G5" s="1573">
        <v>8263</v>
      </c>
      <c r="H5" s="1573">
        <v>85201</v>
      </c>
      <c r="I5" s="1574"/>
      <c r="J5" s="1574"/>
      <c r="K5" s="1672">
        <f>SUM(C5:J5)</f>
        <v>3344757</v>
      </c>
      <c r="L5" s="1573">
        <v>3376479</v>
      </c>
    </row>
    <row r="6" spans="1:14" x14ac:dyDescent="0.2">
      <c r="A6" s="1274" t="s">
        <v>1416</v>
      </c>
      <c r="B6" s="503" t="s">
        <v>1414</v>
      </c>
      <c r="C6" s="1582"/>
      <c r="D6" s="1582"/>
      <c r="E6" s="1573"/>
      <c r="F6" s="1582"/>
      <c r="G6" s="1582"/>
      <c r="H6" s="1582"/>
      <c r="I6" s="1582"/>
      <c r="J6" s="1582"/>
      <c r="K6" s="1672">
        <f>SUM(C6,E6)</f>
        <v>0</v>
      </c>
      <c r="L6" s="1573"/>
    </row>
    <row r="7" spans="1:14" x14ac:dyDescent="0.2">
      <c r="A7" s="1274" t="s">
        <v>162</v>
      </c>
      <c r="B7" s="503" t="s">
        <v>961</v>
      </c>
      <c r="C7" s="1574">
        <v>78511</v>
      </c>
      <c r="D7" s="1574">
        <v>17818</v>
      </c>
      <c r="E7" s="1574"/>
      <c r="F7" s="1574"/>
      <c r="G7" s="1574"/>
      <c r="H7" s="1574"/>
      <c r="I7" s="1574"/>
      <c r="J7" s="1574"/>
      <c r="K7" s="1672">
        <f t="shared" ref="K7:K32" si="0">SUM(C7:J7)</f>
        <v>96329</v>
      </c>
      <c r="L7" s="1573">
        <v>96325</v>
      </c>
    </row>
    <row r="8" spans="1:14" x14ac:dyDescent="0.2">
      <c r="A8" s="1274" t="s">
        <v>163</v>
      </c>
      <c r="B8" s="503">
        <v>1200</v>
      </c>
      <c r="C8" s="1573">
        <v>264799</v>
      </c>
      <c r="D8" s="1573">
        <v>72921</v>
      </c>
      <c r="E8" s="1573"/>
      <c r="F8" s="1573">
        <v>153</v>
      </c>
      <c r="G8" s="1573"/>
      <c r="H8" s="1573"/>
      <c r="I8" s="1574"/>
      <c r="J8" s="1574"/>
      <c r="K8" s="1672">
        <f t="shared" si="0"/>
        <v>337873</v>
      </c>
      <c r="L8" s="1573">
        <v>295676</v>
      </c>
    </row>
    <row r="9" spans="1:14" x14ac:dyDescent="0.2">
      <c r="A9" s="1274" t="s">
        <v>716</v>
      </c>
      <c r="B9" s="503" t="s">
        <v>962</v>
      </c>
      <c r="C9" s="1574"/>
      <c r="D9" s="1574"/>
      <c r="E9" s="1574"/>
      <c r="F9" s="1574"/>
      <c r="G9" s="1574"/>
      <c r="H9" s="1574"/>
      <c r="I9" s="1574"/>
      <c r="J9" s="1574"/>
      <c r="K9" s="1672">
        <f t="shared" si="0"/>
        <v>0</v>
      </c>
      <c r="L9" s="1573"/>
    </row>
    <row r="10" spans="1:14" x14ac:dyDescent="0.2">
      <c r="A10" s="1274" t="s">
        <v>717</v>
      </c>
      <c r="B10" s="503">
        <v>1250</v>
      </c>
      <c r="C10" s="1573">
        <v>69687</v>
      </c>
      <c r="D10" s="1573">
        <v>23782</v>
      </c>
      <c r="E10" s="1573"/>
      <c r="F10" s="1573">
        <v>88</v>
      </c>
      <c r="G10" s="1573"/>
      <c r="H10" s="1573"/>
      <c r="I10" s="1574"/>
      <c r="J10" s="1574"/>
      <c r="K10" s="1672">
        <f t="shared" si="0"/>
        <v>93557</v>
      </c>
      <c r="L10" s="1573">
        <v>138111</v>
      </c>
    </row>
    <row r="11" spans="1:14" x14ac:dyDescent="0.2">
      <c r="A11" s="1274" t="s">
        <v>1120</v>
      </c>
      <c r="B11" s="503" t="s">
        <v>160</v>
      </c>
      <c r="C11" s="1574"/>
      <c r="D11" s="1574"/>
      <c r="E11" s="1574"/>
      <c r="F11" s="1574"/>
      <c r="G11" s="1574"/>
      <c r="H11" s="1574"/>
      <c r="I11" s="1574"/>
      <c r="J11" s="1574"/>
      <c r="K11" s="1672">
        <f t="shared" si="0"/>
        <v>0</v>
      </c>
      <c r="L11" s="1573"/>
    </row>
    <row r="12" spans="1:14" x14ac:dyDescent="0.2">
      <c r="A12" s="1274" t="s">
        <v>956</v>
      </c>
      <c r="B12" s="503">
        <v>1300</v>
      </c>
      <c r="C12" s="1573"/>
      <c r="D12" s="1573"/>
      <c r="E12" s="1573"/>
      <c r="F12" s="1573"/>
      <c r="G12" s="1573"/>
      <c r="H12" s="1573"/>
      <c r="I12" s="1574"/>
      <c r="J12" s="1574"/>
      <c r="K12" s="1672">
        <f t="shared" si="0"/>
        <v>0</v>
      </c>
      <c r="L12" s="1573"/>
    </row>
    <row r="13" spans="1:14" x14ac:dyDescent="0.2">
      <c r="A13" s="1274" t="s">
        <v>718</v>
      </c>
      <c r="B13" s="503">
        <v>1400</v>
      </c>
      <c r="C13" s="1573">
        <v>111031</v>
      </c>
      <c r="D13" s="1573">
        <v>25971</v>
      </c>
      <c r="E13" s="1573"/>
      <c r="F13" s="1573">
        <v>8059</v>
      </c>
      <c r="G13" s="1573"/>
      <c r="H13" s="1573"/>
      <c r="I13" s="1574"/>
      <c r="J13" s="1574"/>
      <c r="K13" s="1672">
        <f t="shared" si="0"/>
        <v>145061</v>
      </c>
      <c r="L13" s="1573">
        <v>145060</v>
      </c>
    </row>
    <row r="14" spans="1:14" x14ac:dyDescent="0.2">
      <c r="A14" s="1274" t="s">
        <v>957</v>
      </c>
      <c r="B14" s="503">
        <v>1500</v>
      </c>
      <c r="C14" s="1573">
        <v>65043</v>
      </c>
      <c r="D14" s="1573">
        <v>4102</v>
      </c>
      <c r="E14" s="1573">
        <v>21207</v>
      </c>
      <c r="F14" s="1573">
        <v>7594</v>
      </c>
      <c r="G14" s="1573"/>
      <c r="H14" s="1573">
        <v>8469</v>
      </c>
      <c r="I14" s="1574"/>
      <c r="J14" s="1574"/>
      <c r="K14" s="1672">
        <f t="shared" si="0"/>
        <v>106415</v>
      </c>
      <c r="L14" s="1573">
        <v>106414</v>
      </c>
    </row>
    <row r="15" spans="1:14" x14ac:dyDescent="0.2">
      <c r="A15" s="1274" t="s">
        <v>958</v>
      </c>
      <c r="B15" s="503">
        <v>1600</v>
      </c>
      <c r="C15" s="1573"/>
      <c r="D15" s="1573"/>
      <c r="E15" s="1573"/>
      <c r="F15" s="1573"/>
      <c r="G15" s="1573"/>
      <c r="H15" s="1573"/>
      <c r="I15" s="1574"/>
      <c r="J15" s="1574"/>
      <c r="K15" s="1672">
        <f t="shared" si="0"/>
        <v>0</v>
      </c>
      <c r="L15" s="1573"/>
    </row>
    <row r="16" spans="1:14" x14ac:dyDescent="0.2">
      <c r="A16" s="1274" t="s">
        <v>980</v>
      </c>
      <c r="B16" s="503" t="s">
        <v>421</v>
      </c>
      <c r="C16" s="1573"/>
      <c r="D16" s="1573"/>
      <c r="E16" s="1573"/>
      <c r="F16" s="1573"/>
      <c r="G16" s="1573"/>
      <c r="H16" s="1573"/>
      <c r="I16" s="1574"/>
      <c r="J16" s="1574"/>
      <c r="K16" s="1672">
        <f t="shared" si="0"/>
        <v>0</v>
      </c>
      <c r="L16" s="1573"/>
    </row>
    <row r="17" spans="1:12" x14ac:dyDescent="0.2">
      <c r="A17" s="1274" t="s">
        <v>719</v>
      </c>
      <c r="B17" s="503" t="s">
        <v>161</v>
      </c>
      <c r="C17" s="1574">
        <v>35846</v>
      </c>
      <c r="D17" s="1574">
        <v>4330</v>
      </c>
      <c r="E17" s="1574"/>
      <c r="F17" s="1574"/>
      <c r="G17" s="1574"/>
      <c r="H17" s="1574"/>
      <c r="I17" s="1574"/>
      <c r="J17" s="1574"/>
      <c r="K17" s="1672">
        <f t="shared" si="0"/>
        <v>40176</v>
      </c>
      <c r="L17" s="1573">
        <v>40176</v>
      </c>
    </row>
    <row r="18" spans="1:12" x14ac:dyDescent="0.2">
      <c r="A18" s="1274" t="s">
        <v>1078</v>
      </c>
      <c r="B18" s="503">
        <v>1800</v>
      </c>
      <c r="C18" s="1573"/>
      <c r="D18" s="1573"/>
      <c r="E18" s="1573"/>
      <c r="F18" s="1573"/>
      <c r="G18" s="1573"/>
      <c r="H18" s="1573"/>
      <c r="I18" s="1574"/>
      <c r="J18" s="1574"/>
      <c r="K18" s="1672">
        <f t="shared" si="0"/>
        <v>0</v>
      </c>
      <c r="L18" s="1573"/>
    </row>
    <row r="19" spans="1:12" x14ac:dyDescent="0.2">
      <c r="A19" s="1274" t="s">
        <v>133</v>
      </c>
      <c r="B19" s="503">
        <v>1900</v>
      </c>
      <c r="C19" s="1573"/>
      <c r="D19" s="1573"/>
      <c r="E19" s="1573">
        <v>4020</v>
      </c>
      <c r="F19" s="1573"/>
      <c r="G19" s="1573"/>
      <c r="H19" s="1573"/>
      <c r="I19" s="1574"/>
      <c r="J19" s="1574"/>
      <c r="K19" s="1672">
        <f t="shared" si="0"/>
        <v>4020</v>
      </c>
      <c r="L19" s="1573">
        <v>4020</v>
      </c>
    </row>
    <row r="20" spans="1:12" x14ac:dyDescent="0.2">
      <c r="A20" s="1275" t="s">
        <v>733</v>
      </c>
      <c r="B20" s="494" t="s">
        <v>720</v>
      </c>
      <c r="C20" s="1582"/>
      <c r="D20" s="1582"/>
      <c r="E20" s="1582"/>
      <c r="F20" s="1582"/>
      <c r="G20" s="1582"/>
      <c r="H20" s="1579"/>
      <c r="I20" s="1673"/>
      <c r="J20" s="1580"/>
      <c r="K20" s="1672">
        <f t="shared" si="0"/>
        <v>0</v>
      </c>
      <c r="L20" s="1577"/>
    </row>
    <row r="21" spans="1:12" x14ac:dyDescent="0.2">
      <c r="A21" s="1275" t="s">
        <v>734</v>
      </c>
      <c r="B21" s="494" t="s">
        <v>721</v>
      </c>
      <c r="C21" s="1582"/>
      <c r="D21" s="1582"/>
      <c r="E21" s="1582"/>
      <c r="F21" s="1582"/>
      <c r="G21" s="1582"/>
      <c r="H21" s="1579"/>
      <c r="I21" s="1673"/>
      <c r="J21" s="1582"/>
      <c r="K21" s="1672">
        <f t="shared" si="0"/>
        <v>0</v>
      </c>
      <c r="L21" s="1577"/>
    </row>
    <row r="22" spans="1:12" x14ac:dyDescent="0.2">
      <c r="A22" s="1275" t="s">
        <v>735</v>
      </c>
      <c r="B22" s="494" t="s">
        <v>722</v>
      </c>
      <c r="C22" s="1582"/>
      <c r="D22" s="1582"/>
      <c r="E22" s="1582"/>
      <c r="F22" s="1582"/>
      <c r="G22" s="1582"/>
      <c r="H22" s="1579"/>
      <c r="I22" s="1673"/>
      <c r="J22" s="1582"/>
      <c r="K22" s="1672">
        <f t="shared" si="0"/>
        <v>0</v>
      </c>
      <c r="L22" s="1577"/>
    </row>
    <row r="23" spans="1:12" x14ac:dyDescent="0.2">
      <c r="A23" s="1275" t="s">
        <v>736</v>
      </c>
      <c r="B23" s="494" t="s">
        <v>723</v>
      </c>
      <c r="C23" s="1582"/>
      <c r="D23" s="1582"/>
      <c r="E23" s="1582"/>
      <c r="F23" s="1582"/>
      <c r="G23" s="1582"/>
      <c r="H23" s="1579"/>
      <c r="I23" s="1673"/>
      <c r="J23" s="1582"/>
      <c r="K23" s="1672">
        <f t="shared" si="0"/>
        <v>0</v>
      </c>
      <c r="L23" s="1577"/>
    </row>
    <row r="24" spans="1:12" ht="12.75" customHeight="1" x14ac:dyDescent="0.2">
      <c r="A24" s="1275" t="s">
        <v>737</v>
      </c>
      <c r="B24" s="494" t="s">
        <v>724</v>
      </c>
      <c r="C24" s="1582"/>
      <c r="D24" s="1582"/>
      <c r="E24" s="1582"/>
      <c r="F24" s="1582"/>
      <c r="G24" s="1582"/>
      <c r="H24" s="1579"/>
      <c r="I24" s="1673"/>
      <c r="J24" s="1582"/>
      <c r="K24" s="1672">
        <f t="shared" si="0"/>
        <v>0</v>
      </c>
      <c r="L24" s="1577"/>
    </row>
    <row r="25" spans="1:12" ht="12.75" customHeight="1" x14ac:dyDescent="0.2">
      <c r="A25" s="1275" t="s">
        <v>797</v>
      </c>
      <c r="B25" s="494" t="s">
        <v>725</v>
      </c>
      <c r="C25" s="1582"/>
      <c r="D25" s="1582"/>
      <c r="E25" s="1582"/>
      <c r="F25" s="1582"/>
      <c r="G25" s="1582"/>
      <c r="H25" s="1579"/>
      <c r="I25" s="1673"/>
      <c r="J25" s="1582"/>
      <c r="K25" s="1672">
        <f t="shared" si="0"/>
        <v>0</v>
      </c>
      <c r="L25" s="1577"/>
    </row>
    <row r="26" spans="1:12" x14ac:dyDescent="0.2">
      <c r="A26" s="1275" t="s">
        <v>618</v>
      </c>
      <c r="B26" s="494" t="s">
        <v>726</v>
      </c>
      <c r="C26" s="1582"/>
      <c r="D26" s="1582"/>
      <c r="E26" s="1582"/>
      <c r="F26" s="1582"/>
      <c r="G26" s="1582"/>
      <c r="H26" s="1579"/>
      <c r="I26" s="1673"/>
      <c r="J26" s="1582"/>
      <c r="K26" s="1672">
        <f t="shared" si="0"/>
        <v>0</v>
      </c>
      <c r="L26" s="1577"/>
    </row>
    <row r="27" spans="1:12" x14ac:dyDescent="0.2">
      <c r="A27" s="1275" t="s">
        <v>619</v>
      </c>
      <c r="B27" s="494" t="s">
        <v>727</v>
      </c>
      <c r="C27" s="1582"/>
      <c r="D27" s="1582"/>
      <c r="E27" s="1582"/>
      <c r="F27" s="1582"/>
      <c r="G27" s="1582"/>
      <c r="H27" s="1579"/>
      <c r="I27" s="1673"/>
      <c r="J27" s="1582"/>
      <c r="K27" s="1672">
        <f t="shared" si="0"/>
        <v>0</v>
      </c>
      <c r="L27" s="1577"/>
    </row>
    <row r="28" spans="1:12" x14ac:dyDescent="0.2">
      <c r="A28" s="1275" t="s">
        <v>149</v>
      </c>
      <c r="B28" s="494" t="s">
        <v>728</v>
      </c>
      <c r="C28" s="1582"/>
      <c r="D28" s="1582"/>
      <c r="E28" s="1582"/>
      <c r="F28" s="1582"/>
      <c r="G28" s="1582"/>
      <c r="H28" s="1579"/>
      <c r="I28" s="1673"/>
      <c r="J28" s="1582"/>
      <c r="K28" s="1672">
        <f t="shared" si="0"/>
        <v>0</v>
      </c>
      <c r="L28" s="1577"/>
    </row>
    <row r="29" spans="1:12" x14ac:dyDescent="0.2">
      <c r="A29" s="1275" t="s">
        <v>150</v>
      </c>
      <c r="B29" s="494" t="s">
        <v>729</v>
      </c>
      <c r="C29" s="1582"/>
      <c r="D29" s="1582"/>
      <c r="E29" s="1582"/>
      <c r="F29" s="1582"/>
      <c r="G29" s="1582"/>
      <c r="H29" s="1579"/>
      <c r="I29" s="1673"/>
      <c r="J29" s="1582"/>
      <c r="K29" s="1672">
        <f t="shared" si="0"/>
        <v>0</v>
      </c>
      <c r="L29" s="1577"/>
    </row>
    <row r="30" spans="1:12" x14ac:dyDescent="0.2">
      <c r="A30" s="1275" t="s">
        <v>151</v>
      </c>
      <c r="B30" s="494" t="s">
        <v>730</v>
      </c>
      <c r="C30" s="1582"/>
      <c r="D30" s="1582"/>
      <c r="E30" s="1582"/>
      <c r="F30" s="1582"/>
      <c r="G30" s="1582"/>
      <c r="H30" s="1579"/>
      <c r="I30" s="1673"/>
      <c r="J30" s="1582"/>
      <c r="K30" s="1672">
        <f t="shared" si="0"/>
        <v>0</v>
      </c>
      <c r="L30" s="1577"/>
    </row>
    <row r="31" spans="1:12" x14ac:dyDescent="0.2">
      <c r="A31" s="1275" t="s">
        <v>152</v>
      </c>
      <c r="B31" s="494" t="s">
        <v>731</v>
      </c>
      <c r="C31" s="1582"/>
      <c r="D31" s="1582"/>
      <c r="E31" s="1582"/>
      <c r="F31" s="1582"/>
      <c r="G31" s="1582"/>
      <c r="H31" s="1579"/>
      <c r="I31" s="1673"/>
      <c r="J31" s="1582"/>
      <c r="K31" s="1672">
        <f t="shared" si="0"/>
        <v>0</v>
      </c>
      <c r="L31" s="1577"/>
    </row>
    <row r="32" spans="1:12" x14ac:dyDescent="0.2">
      <c r="A32" s="1276" t="s">
        <v>1119</v>
      </c>
      <c r="B32" s="503" t="s">
        <v>732</v>
      </c>
      <c r="C32" s="1582"/>
      <c r="D32" s="1582"/>
      <c r="E32" s="1582"/>
      <c r="F32" s="1582"/>
      <c r="G32" s="1582"/>
      <c r="H32" s="1579"/>
      <c r="I32" s="1673"/>
      <c r="J32" s="1585"/>
      <c r="K32" s="1672">
        <f t="shared" si="0"/>
        <v>0</v>
      </c>
      <c r="L32" s="1577"/>
    </row>
    <row r="33" spans="1:14" ht="12.75" customHeight="1" thickBot="1" x14ac:dyDescent="0.25">
      <c r="A33" s="1380" t="s">
        <v>1649</v>
      </c>
      <c r="B33" s="1381" t="s">
        <v>566</v>
      </c>
      <c r="C33" s="1674">
        <f>SUM(C5:C32)</f>
        <v>3021384</v>
      </c>
      <c r="D33" s="1674">
        <f t="shared" ref="D33:L33" si="1">SUM(D5:D32)</f>
        <v>760858</v>
      </c>
      <c r="E33" s="1674">
        <f t="shared" si="1"/>
        <v>26704</v>
      </c>
      <c r="F33" s="1674">
        <f t="shared" si="1"/>
        <v>257309</v>
      </c>
      <c r="G33" s="1674">
        <f t="shared" si="1"/>
        <v>8263</v>
      </c>
      <c r="H33" s="1674">
        <f t="shared" si="1"/>
        <v>93670</v>
      </c>
      <c r="I33" s="1674">
        <f t="shared" si="1"/>
        <v>0</v>
      </c>
      <c r="J33" s="1674">
        <f t="shared" si="1"/>
        <v>0</v>
      </c>
      <c r="K33" s="1674">
        <f t="shared" si="1"/>
        <v>4168188</v>
      </c>
      <c r="L33" s="1674">
        <f t="shared" si="1"/>
        <v>4202261</v>
      </c>
    </row>
    <row r="34" spans="1:14" s="506" customFormat="1" ht="15.75" customHeight="1" thickTop="1" x14ac:dyDescent="0.2">
      <c r="A34" s="1346" t="s">
        <v>46</v>
      </c>
      <c r="B34" s="1347" t="s">
        <v>565</v>
      </c>
      <c r="C34" s="1675"/>
      <c r="D34" s="1675"/>
      <c r="E34" s="1675"/>
      <c r="F34" s="1675"/>
      <c r="G34" s="1675"/>
      <c r="H34" s="1675"/>
      <c r="I34" s="1673"/>
      <c r="J34" s="1673"/>
      <c r="K34" s="1673"/>
      <c r="L34" s="1673"/>
      <c r="M34" s="505"/>
      <c r="N34" s="505"/>
    </row>
    <row r="35" spans="1:14" s="506" customFormat="1" ht="15.75" customHeight="1" x14ac:dyDescent="0.2">
      <c r="A35" s="507" t="s">
        <v>587</v>
      </c>
      <c r="B35" s="508"/>
      <c r="C35" s="1676"/>
      <c r="D35" s="1676"/>
      <c r="E35" s="1676"/>
      <c r="F35" s="1676"/>
      <c r="G35" s="1676"/>
      <c r="H35" s="1676"/>
      <c r="I35" s="1673"/>
      <c r="J35" s="1673"/>
      <c r="K35" s="1673"/>
      <c r="L35" s="1673"/>
      <c r="M35" s="505"/>
      <c r="N35" s="505"/>
    </row>
    <row r="36" spans="1:14" x14ac:dyDescent="0.2">
      <c r="A36" s="1274" t="s">
        <v>1080</v>
      </c>
      <c r="B36" s="503">
        <v>2110</v>
      </c>
      <c r="C36" s="1586"/>
      <c r="D36" s="1586"/>
      <c r="E36" s="1586"/>
      <c r="F36" s="1586"/>
      <c r="G36" s="1586"/>
      <c r="H36" s="1586"/>
      <c r="I36" s="1574"/>
      <c r="J36" s="1574"/>
      <c r="K36" s="1672">
        <f t="shared" ref="K36:K41" si="2">SUM(C36:J36)</f>
        <v>0</v>
      </c>
      <c r="L36" s="1573"/>
    </row>
    <row r="37" spans="1:14" x14ac:dyDescent="0.2">
      <c r="A37" s="1274" t="s">
        <v>1081</v>
      </c>
      <c r="B37" s="503">
        <v>2120</v>
      </c>
      <c r="C37" s="1573">
        <v>77239</v>
      </c>
      <c r="D37" s="1573">
        <v>9409</v>
      </c>
      <c r="E37" s="1573">
        <v>233</v>
      </c>
      <c r="F37" s="1573"/>
      <c r="G37" s="1573"/>
      <c r="H37" s="1573"/>
      <c r="I37" s="1574"/>
      <c r="J37" s="1574"/>
      <c r="K37" s="1672">
        <f t="shared" si="2"/>
        <v>86881</v>
      </c>
      <c r="L37" s="1573">
        <v>86882</v>
      </c>
    </row>
    <row r="38" spans="1:14" x14ac:dyDescent="0.2">
      <c r="A38" s="1274" t="s">
        <v>196</v>
      </c>
      <c r="B38" s="503">
        <v>2130</v>
      </c>
      <c r="C38" s="1573"/>
      <c r="D38" s="1573"/>
      <c r="E38" s="1573">
        <v>34729</v>
      </c>
      <c r="F38" s="1573">
        <v>215</v>
      </c>
      <c r="G38" s="1573"/>
      <c r="H38" s="1573"/>
      <c r="I38" s="1574"/>
      <c r="J38" s="1574"/>
      <c r="K38" s="1672">
        <f t="shared" si="2"/>
        <v>34944</v>
      </c>
      <c r="L38" s="1573">
        <v>34945</v>
      </c>
    </row>
    <row r="39" spans="1:14" x14ac:dyDescent="0.2">
      <c r="A39" s="1274" t="s">
        <v>197</v>
      </c>
      <c r="B39" s="503">
        <v>2140</v>
      </c>
      <c r="C39" s="1573"/>
      <c r="D39" s="1573"/>
      <c r="E39" s="1573"/>
      <c r="F39" s="1573"/>
      <c r="G39" s="1573"/>
      <c r="H39" s="1573"/>
      <c r="I39" s="1574"/>
      <c r="J39" s="1574"/>
      <c r="K39" s="1672">
        <f t="shared" si="2"/>
        <v>0</v>
      </c>
      <c r="L39" s="1573"/>
    </row>
    <row r="40" spans="1:14" x14ac:dyDescent="0.2">
      <c r="A40" s="1274" t="s">
        <v>198</v>
      </c>
      <c r="B40" s="503">
        <v>2150</v>
      </c>
      <c r="C40" s="1573">
        <v>19320</v>
      </c>
      <c r="D40" s="1573"/>
      <c r="E40" s="1573"/>
      <c r="F40" s="1573"/>
      <c r="G40" s="1573"/>
      <c r="H40" s="1573"/>
      <c r="I40" s="1574"/>
      <c r="J40" s="1574"/>
      <c r="K40" s="1672">
        <f t="shared" si="2"/>
        <v>19320</v>
      </c>
      <c r="L40" s="1573">
        <v>19320</v>
      </c>
    </row>
    <row r="41" spans="1:14" x14ac:dyDescent="0.2">
      <c r="A41" s="1274" t="s">
        <v>1650</v>
      </c>
      <c r="B41" s="503">
        <v>2190</v>
      </c>
      <c r="C41" s="1573"/>
      <c r="D41" s="1573"/>
      <c r="E41" s="1573">
        <v>5967</v>
      </c>
      <c r="F41" s="1573">
        <v>10000</v>
      </c>
      <c r="G41" s="1573"/>
      <c r="H41" s="1573"/>
      <c r="I41" s="1574"/>
      <c r="J41" s="1574"/>
      <c r="K41" s="1672">
        <f t="shared" si="2"/>
        <v>15967</v>
      </c>
      <c r="L41" s="1573">
        <v>15967</v>
      </c>
    </row>
    <row r="42" spans="1:14" ht="12.75" customHeight="1" thickBot="1" x14ac:dyDescent="0.25">
      <c r="A42" s="1380" t="s">
        <v>556</v>
      </c>
      <c r="B42" s="1381" t="s">
        <v>711</v>
      </c>
      <c r="C42" s="1674">
        <f>SUM(C36:C41)</f>
        <v>96559</v>
      </c>
      <c r="D42" s="1674">
        <f t="shared" ref="D42:L42" si="3">SUM(D36:D41)</f>
        <v>9409</v>
      </c>
      <c r="E42" s="1674">
        <f t="shared" si="3"/>
        <v>40929</v>
      </c>
      <c r="F42" s="1674">
        <f t="shared" si="3"/>
        <v>10215</v>
      </c>
      <c r="G42" s="1674">
        <f t="shared" si="3"/>
        <v>0</v>
      </c>
      <c r="H42" s="1674">
        <f t="shared" si="3"/>
        <v>0</v>
      </c>
      <c r="I42" s="1674">
        <f t="shared" si="3"/>
        <v>0</v>
      </c>
      <c r="J42" s="1674">
        <f t="shared" si="3"/>
        <v>0</v>
      </c>
      <c r="K42" s="1674">
        <f t="shared" si="3"/>
        <v>157112</v>
      </c>
      <c r="L42" s="1674">
        <f t="shared" si="3"/>
        <v>157114</v>
      </c>
    </row>
    <row r="43" spans="1:14" ht="15.75" customHeight="1" thickTop="1" x14ac:dyDescent="0.2">
      <c r="A43" s="509" t="s">
        <v>588</v>
      </c>
      <c r="B43" s="510"/>
      <c r="C43" s="1677"/>
      <c r="D43" s="1677"/>
      <c r="E43" s="1677"/>
      <c r="F43" s="1677"/>
      <c r="G43" s="1677"/>
      <c r="H43" s="1677"/>
      <c r="I43" s="1673"/>
      <c r="J43" s="1673"/>
      <c r="K43" s="1677"/>
      <c r="L43" s="1677"/>
    </row>
    <row r="44" spans="1:14" x14ac:dyDescent="0.2">
      <c r="A44" s="1274" t="s">
        <v>809</v>
      </c>
      <c r="B44" s="503">
        <v>2210</v>
      </c>
      <c r="C44" s="1586"/>
      <c r="D44" s="1586"/>
      <c r="E44" s="1586"/>
      <c r="F44" s="1586">
        <v>46498</v>
      </c>
      <c r="G44" s="1586"/>
      <c r="H44" s="1586"/>
      <c r="I44" s="1574"/>
      <c r="J44" s="1574"/>
      <c r="K44" s="1678">
        <f>SUM(C44:J44)</f>
        <v>46498</v>
      </c>
      <c r="L44" s="1586">
        <v>46498</v>
      </c>
    </row>
    <row r="45" spans="1:14" x14ac:dyDescent="0.2">
      <c r="A45" s="1274" t="s">
        <v>810</v>
      </c>
      <c r="B45" s="503">
        <v>2220</v>
      </c>
      <c r="C45" s="1573">
        <v>60566</v>
      </c>
      <c r="D45" s="1573">
        <v>18367</v>
      </c>
      <c r="E45" s="1573"/>
      <c r="F45" s="1573">
        <v>4934</v>
      </c>
      <c r="G45" s="1573"/>
      <c r="H45" s="1573"/>
      <c r="I45" s="1574"/>
      <c r="J45" s="1574"/>
      <c r="K45" s="1678">
        <f>SUM(C45:J45)</f>
        <v>83867</v>
      </c>
      <c r="L45" s="1573">
        <v>83870</v>
      </c>
    </row>
    <row r="46" spans="1:14" x14ac:dyDescent="0.2">
      <c r="A46" s="1274" t="s">
        <v>811</v>
      </c>
      <c r="B46" s="503">
        <v>2230</v>
      </c>
      <c r="C46" s="1573"/>
      <c r="D46" s="1573"/>
      <c r="E46" s="1573"/>
      <c r="F46" s="1573"/>
      <c r="G46" s="1573"/>
      <c r="H46" s="1573"/>
      <c r="I46" s="1574"/>
      <c r="J46" s="1574"/>
      <c r="K46" s="1678">
        <f>SUM(C46:J46)</f>
        <v>0</v>
      </c>
      <c r="L46" s="1573"/>
    </row>
    <row r="47" spans="1:14" ht="12.75" customHeight="1" thickBot="1" x14ac:dyDescent="0.25">
      <c r="A47" s="1380" t="s">
        <v>557</v>
      </c>
      <c r="B47" s="1381" t="s">
        <v>32</v>
      </c>
      <c r="C47" s="1674">
        <f>SUM(C44:C46)</f>
        <v>60566</v>
      </c>
      <c r="D47" s="1674">
        <f t="shared" ref="D47:K47" si="4">SUM(D44:D46)</f>
        <v>18367</v>
      </c>
      <c r="E47" s="1674">
        <f t="shared" si="4"/>
        <v>0</v>
      </c>
      <c r="F47" s="1674">
        <f t="shared" si="4"/>
        <v>51432</v>
      </c>
      <c r="G47" s="1674">
        <f t="shared" si="4"/>
        <v>0</v>
      </c>
      <c r="H47" s="1674">
        <f t="shared" si="4"/>
        <v>0</v>
      </c>
      <c r="I47" s="1674">
        <f t="shared" si="4"/>
        <v>0</v>
      </c>
      <c r="J47" s="1674">
        <f t="shared" si="4"/>
        <v>0</v>
      </c>
      <c r="K47" s="1674">
        <f t="shared" si="4"/>
        <v>130365</v>
      </c>
      <c r="L47" s="1674">
        <f>SUM(L44:L46)</f>
        <v>130368</v>
      </c>
    </row>
    <row r="48" spans="1:14" ht="15.75" customHeight="1" thickTop="1" x14ac:dyDescent="0.2">
      <c r="A48" s="509" t="s">
        <v>606</v>
      </c>
      <c r="B48" s="510"/>
      <c r="C48" s="1677"/>
      <c r="D48" s="1677"/>
      <c r="E48" s="1677"/>
      <c r="F48" s="1677"/>
      <c r="G48" s="1677"/>
      <c r="H48" s="1677"/>
      <c r="I48" s="1673"/>
      <c r="J48" s="1673"/>
      <c r="K48" s="1677"/>
      <c r="L48" s="1677"/>
    </row>
    <row r="49" spans="1:14" x14ac:dyDescent="0.2">
      <c r="A49" s="1274" t="s">
        <v>812</v>
      </c>
      <c r="B49" s="503">
        <v>2310</v>
      </c>
      <c r="C49" s="1586"/>
      <c r="D49" s="1586"/>
      <c r="E49" s="1586">
        <v>35117</v>
      </c>
      <c r="F49" s="1586">
        <v>11082</v>
      </c>
      <c r="G49" s="1586"/>
      <c r="H49" s="1586"/>
      <c r="I49" s="1574"/>
      <c r="J49" s="1574"/>
      <c r="K49" s="1678">
        <f>SUM(C49:J49)</f>
        <v>46199</v>
      </c>
      <c r="L49" s="1586">
        <v>46199</v>
      </c>
    </row>
    <row r="50" spans="1:14" x14ac:dyDescent="0.2">
      <c r="A50" s="1274" t="s">
        <v>813</v>
      </c>
      <c r="B50" s="503">
        <v>2320</v>
      </c>
      <c r="C50" s="1573">
        <v>115566</v>
      </c>
      <c r="D50" s="1573">
        <v>20539</v>
      </c>
      <c r="E50" s="1573">
        <v>300</v>
      </c>
      <c r="F50" s="1573">
        <v>13</v>
      </c>
      <c r="G50" s="1573"/>
      <c r="H50" s="1573"/>
      <c r="I50" s="1574"/>
      <c r="J50" s="1574"/>
      <c r="K50" s="1678">
        <f>SUM(C50:J50)</f>
        <v>136418</v>
      </c>
      <c r="L50" s="1573">
        <v>136408</v>
      </c>
    </row>
    <row r="51" spans="1:14" x14ac:dyDescent="0.2">
      <c r="A51" s="1274" t="s">
        <v>42</v>
      </c>
      <c r="B51" s="503">
        <v>2330</v>
      </c>
      <c r="C51" s="1573"/>
      <c r="D51" s="1573"/>
      <c r="E51" s="1573"/>
      <c r="F51" s="1573"/>
      <c r="G51" s="1573"/>
      <c r="H51" s="1573"/>
      <c r="I51" s="1574"/>
      <c r="J51" s="1574"/>
      <c r="K51" s="1678">
        <f>SUM(C51:J51)</f>
        <v>0</v>
      </c>
      <c r="L51" s="1573"/>
    </row>
    <row r="52" spans="1:14" ht="22.5" x14ac:dyDescent="0.2">
      <c r="A52" s="1275" t="s">
        <v>295</v>
      </c>
      <c r="B52" s="511" t="s">
        <v>363</v>
      </c>
      <c r="C52" s="1579"/>
      <c r="D52" s="1579"/>
      <c r="E52" s="1579"/>
      <c r="F52" s="1579"/>
      <c r="G52" s="1579"/>
      <c r="H52" s="1579"/>
      <c r="I52" s="1579"/>
      <c r="J52" s="1579"/>
      <c r="K52" s="1678">
        <f>SUM(C52:J52)</f>
        <v>0</v>
      </c>
      <c r="L52" s="1579"/>
    </row>
    <row r="53" spans="1:14" ht="12.75" customHeight="1" thickBot="1" x14ac:dyDescent="0.25">
      <c r="A53" s="1380" t="s">
        <v>712</v>
      </c>
      <c r="B53" s="1381" t="s">
        <v>33</v>
      </c>
      <c r="C53" s="1674">
        <f>SUM(C49:C52)</f>
        <v>115566</v>
      </c>
      <c r="D53" s="1674">
        <f t="shared" ref="D53:L53" si="5">SUM(D49:D52)</f>
        <v>20539</v>
      </c>
      <c r="E53" s="1674">
        <f t="shared" si="5"/>
        <v>35417</v>
      </c>
      <c r="F53" s="1674">
        <f t="shared" si="5"/>
        <v>11095</v>
      </c>
      <c r="G53" s="1674">
        <f t="shared" si="5"/>
        <v>0</v>
      </c>
      <c r="H53" s="1674">
        <f t="shared" si="5"/>
        <v>0</v>
      </c>
      <c r="I53" s="1674">
        <f t="shared" si="5"/>
        <v>0</v>
      </c>
      <c r="J53" s="1674">
        <f t="shared" si="5"/>
        <v>0</v>
      </c>
      <c r="K53" s="1674">
        <f t="shared" si="5"/>
        <v>182617</v>
      </c>
      <c r="L53" s="1674">
        <f t="shared" si="5"/>
        <v>182607</v>
      </c>
    </row>
    <row r="54" spans="1:14" ht="15.75" customHeight="1" thickTop="1" x14ac:dyDescent="0.2">
      <c r="A54" s="509" t="s">
        <v>607</v>
      </c>
      <c r="B54" s="510"/>
      <c r="C54" s="1677"/>
      <c r="D54" s="1677"/>
      <c r="E54" s="1677"/>
      <c r="F54" s="1677"/>
      <c r="G54" s="1677"/>
      <c r="H54" s="1677"/>
      <c r="I54" s="1673"/>
      <c r="J54" s="1673"/>
      <c r="K54" s="1677"/>
      <c r="L54" s="1677"/>
    </row>
    <row r="55" spans="1:14" x14ac:dyDescent="0.2">
      <c r="A55" s="1274" t="s">
        <v>1058</v>
      </c>
      <c r="B55" s="503">
        <v>2410</v>
      </c>
      <c r="C55" s="1586">
        <v>323512</v>
      </c>
      <c r="D55" s="1586">
        <v>70253</v>
      </c>
      <c r="E55" s="1586">
        <v>5018</v>
      </c>
      <c r="F55" s="1586"/>
      <c r="G55" s="1586"/>
      <c r="H55" s="1586"/>
      <c r="I55" s="1574"/>
      <c r="J55" s="1574"/>
      <c r="K55" s="1678">
        <f>SUM(C55:J55)</f>
        <v>398783</v>
      </c>
      <c r="L55" s="1586">
        <v>398879</v>
      </c>
    </row>
    <row r="56" spans="1:14" ht="12.75" customHeight="1" x14ac:dyDescent="0.2">
      <c r="A56" s="1278" t="s">
        <v>373</v>
      </c>
      <c r="B56" s="512">
        <v>2490</v>
      </c>
      <c r="C56" s="1573"/>
      <c r="D56" s="1573"/>
      <c r="E56" s="1573"/>
      <c r="F56" s="1573"/>
      <c r="G56" s="1573"/>
      <c r="H56" s="1573"/>
      <c r="I56" s="1574"/>
      <c r="J56" s="1574"/>
      <c r="K56" s="1678">
        <f>SUM(C56:J56)</f>
        <v>0</v>
      </c>
      <c r="L56" s="1573"/>
    </row>
    <row r="57" spans="1:14" s="321" customFormat="1" ht="12.75" customHeight="1" thickBot="1" x14ac:dyDescent="0.25">
      <c r="A57" s="1380" t="s">
        <v>261</v>
      </c>
      <c r="B57" s="1382" t="s">
        <v>34</v>
      </c>
      <c r="C57" s="1679">
        <f>SUM(C55:C56)</f>
        <v>323512</v>
      </c>
      <c r="D57" s="1679">
        <f t="shared" ref="D57:K57" si="6">SUM(D55:D56)</f>
        <v>70253</v>
      </c>
      <c r="E57" s="1679">
        <f t="shared" si="6"/>
        <v>5018</v>
      </c>
      <c r="F57" s="1679">
        <f t="shared" si="6"/>
        <v>0</v>
      </c>
      <c r="G57" s="1679">
        <f t="shared" si="6"/>
        <v>0</v>
      </c>
      <c r="H57" s="1679">
        <f t="shared" si="6"/>
        <v>0</v>
      </c>
      <c r="I57" s="1679">
        <f t="shared" si="6"/>
        <v>0</v>
      </c>
      <c r="J57" s="1679">
        <f t="shared" si="6"/>
        <v>0</v>
      </c>
      <c r="K57" s="1679">
        <f t="shared" si="6"/>
        <v>398783</v>
      </c>
      <c r="L57" s="1674">
        <f>SUM(L55:L56)</f>
        <v>398879</v>
      </c>
      <c r="M57" s="501"/>
      <c r="N57" s="501"/>
    </row>
    <row r="58" spans="1:14" s="321" customFormat="1" ht="15.75" customHeight="1" thickTop="1" x14ac:dyDescent="0.2">
      <c r="A58" s="509" t="s">
        <v>608</v>
      </c>
      <c r="B58" s="510"/>
      <c r="C58" s="1680"/>
      <c r="D58" s="1677"/>
      <c r="E58" s="1677"/>
      <c r="F58" s="1677"/>
      <c r="G58" s="1677"/>
      <c r="H58" s="1677"/>
      <c r="I58" s="1673"/>
      <c r="J58" s="1673"/>
      <c r="K58" s="1677"/>
      <c r="L58" s="1677"/>
      <c r="M58" s="501"/>
      <c r="N58" s="501"/>
    </row>
    <row r="59" spans="1:14" s="321" customFormat="1" x14ac:dyDescent="0.2">
      <c r="A59" s="1274" t="s">
        <v>1059</v>
      </c>
      <c r="B59" s="503">
        <v>2510</v>
      </c>
      <c r="C59" s="1586"/>
      <c r="D59" s="1586"/>
      <c r="E59" s="1586"/>
      <c r="F59" s="1586"/>
      <c r="G59" s="1586"/>
      <c r="H59" s="1586"/>
      <c r="I59" s="1574"/>
      <c r="J59" s="1574"/>
      <c r="K59" s="1678">
        <f t="shared" ref="K59:K64" si="7">SUM(C59:J59)</f>
        <v>0</v>
      </c>
      <c r="L59" s="1586"/>
      <c r="M59" s="501"/>
      <c r="N59" s="501"/>
    </row>
    <row r="60" spans="1:14" s="321" customFormat="1" x14ac:dyDescent="0.2">
      <c r="A60" s="1274" t="s">
        <v>460</v>
      </c>
      <c r="B60" s="503">
        <v>2520</v>
      </c>
      <c r="C60" s="1573">
        <v>46452</v>
      </c>
      <c r="D60" s="1573">
        <v>6888</v>
      </c>
      <c r="E60" s="1573"/>
      <c r="F60" s="1573">
        <v>4755</v>
      </c>
      <c r="G60" s="1573"/>
      <c r="H60" s="1573"/>
      <c r="I60" s="1574"/>
      <c r="J60" s="1574"/>
      <c r="K60" s="1678">
        <f t="shared" si="7"/>
        <v>58095</v>
      </c>
      <c r="L60" s="1573">
        <v>58095</v>
      </c>
      <c r="M60" s="501"/>
      <c r="N60" s="501"/>
    </row>
    <row r="61" spans="1:14" s="321" customFormat="1" x14ac:dyDescent="0.2">
      <c r="A61" s="1274" t="s">
        <v>195</v>
      </c>
      <c r="B61" s="503">
        <v>2540</v>
      </c>
      <c r="C61" s="1573"/>
      <c r="D61" s="1573">
        <v>5</v>
      </c>
      <c r="E61" s="1573">
        <v>75440</v>
      </c>
      <c r="F61" s="1573">
        <v>10465</v>
      </c>
      <c r="G61" s="1573"/>
      <c r="H61" s="1573"/>
      <c r="I61" s="1574"/>
      <c r="J61" s="1574"/>
      <c r="K61" s="1678">
        <f t="shared" si="7"/>
        <v>85910</v>
      </c>
      <c r="L61" s="1573">
        <v>85902</v>
      </c>
      <c r="M61" s="501"/>
      <c r="N61" s="501"/>
    </row>
    <row r="62" spans="1:14" s="321" customFormat="1" x14ac:dyDescent="0.2">
      <c r="A62" s="1274" t="s">
        <v>947</v>
      </c>
      <c r="B62" s="503">
        <v>2550</v>
      </c>
      <c r="C62" s="1573">
        <v>4489</v>
      </c>
      <c r="D62" s="1573"/>
      <c r="E62" s="1573"/>
      <c r="F62" s="1573"/>
      <c r="G62" s="1573"/>
      <c r="H62" s="1573"/>
      <c r="I62" s="1574"/>
      <c r="J62" s="1574"/>
      <c r="K62" s="1678">
        <f t="shared" si="7"/>
        <v>4489</v>
      </c>
      <c r="L62" s="1573"/>
      <c r="M62" s="501"/>
      <c r="N62" s="501"/>
    </row>
    <row r="63" spans="1:14" s="501" customFormat="1" x14ac:dyDescent="0.2">
      <c r="A63" s="1274" t="s">
        <v>100</v>
      </c>
      <c r="B63" s="503">
        <v>2560</v>
      </c>
      <c r="C63" s="1573">
        <v>142874</v>
      </c>
      <c r="D63" s="1573">
        <v>12916</v>
      </c>
      <c r="E63" s="1573"/>
      <c r="F63" s="1573">
        <v>213917</v>
      </c>
      <c r="G63" s="1573">
        <v>7205</v>
      </c>
      <c r="H63" s="1573"/>
      <c r="I63" s="1574"/>
      <c r="J63" s="1574"/>
      <c r="K63" s="1678">
        <f t="shared" si="7"/>
        <v>376912</v>
      </c>
      <c r="L63" s="1573">
        <v>381383</v>
      </c>
    </row>
    <row r="64" spans="1:14" s="501" customFormat="1" x14ac:dyDescent="0.2">
      <c r="A64" s="1279" t="s">
        <v>101</v>
      </c>
      <c r="B64" s="513">
        <v>2570</v>
      </c>
      <c r="C64" s="1586"/>
      <c r="D64" s="1586"/>
      <c r="E64" s="1586"/>
      <c r="F64" s="1586"/>
      <c r="G64" s="1586"/>
      <c r="H64" s="1586"/>
      <c r="I64" s="1574"/>
      <c r="J64" s="1574"/>
      <c r="K64" s="1678">
        <f t="shared" si="7"/>
        <v>0</v>
      </c>
      <c r="L64" s="1586"/>
    </row>
    <row r="65" spans="1:14" s="321" customFormat="1" ht="12.75" customHeight="1" thickBot="1" x14ac:dyDescent="0.25">
      <c r="A65" s="1380" t="s">
        <v>714</v>
      </c>
      <c r="B65" s="1381" t="s">
        <v>35</v>
      </c>
      <c r="C65" s="1674">
        <f>SUM(C59:C64)</f>
        <v>193815</v>
      </c>
      <c r="D65" s="1674">
        <f t="shared" ref="D65:L65" si="8">SUM(D59:D64)</f>
        <v>19809</v>
      </c>
      <c r="E65" s="1674">
        <f t="shared" si="8"/>
        <v>75440</v>
      </c>
      <c r="F65" s="1674">
        <f t="shared" si="8"/>
        <v>229137</v>
      </c>
      <c r="G65" s="1674">
        <f t="shared" si="8"/>
        <v>7205</v>
      </c>
      <c r="H65" s="1674">
        <f t="shared" si="8"/>
        <v>0</v>
      </c>
      <c r="I65" s="1674">
        <f t="shared" si="8"/>
        <v>0</v>
      </c>
      <c r="J65" s="1674">
        <f t="shared" si="8"/>
        <v>0</v>
      </c>
      <c r="K65" s="1674">
        <f t="shared" si="8"/>
        <v>525406</v>
      </c>
      <c r="L65" s="1674">
        <f t="shared" si="8"/>
        <v>525380</v>
      </c>
      <c r="M65" s="501"/>
      <c r="N65" s="501"/>
    </row>
    <row r="66" spans="1:14" s="321" customFormat="1" ht="15.75" customHeight="1" thickTop="1" x14ac:dyDescent="0.2">
      <c r="A66" s="509" t="s">
        <v>609</v>
      </c>
      <c r="B66" s="514"/>
      <c r="C66" s="1673"/>
      <c r="D66" s="1673"/>
      <c r="E66" s="1673"/>
      <c r="F66" s="1673"/>
      <c r="G66" s="1673"/>
      <c r="H66" s="1673"/>
      <c r="I66" s="1673"/>
      <c r="J66" s="1673"/>
      <c r="K66" s="1677"/>
      <c r="L66" s="1677"/>
      <c r="M66" s="501"/>
      <c r="N66" s="501"/>
    </row>
    <row r="67" spans="1:14" s="321" customFormat="1" x14ac:dyDescent="0.2">
      <c r="A67" s="1274" t="s">
        <v>1051</v>
      </c>
      <c r="B67" s="503">
        <v>2610</v>
      </c>
      <c r="C67" s="1573"/>
      <c r="D67" s="1573"/>
      <c r="E67" s="1573"/>
      <c r="F67" s="1573"/>
      <c r="G67" s="1573"/>
      <c r="H67" s="1573"/>
      <c r="I67" s="1574"/>
      <c r="J67" s="1574"/>
      <c r="K67" s="1678">
        <f>SUM(C67:J67)</f>
        <v>0</v>
      </c>
      <c r="L67" s="1586"/>
      <c r="M67" s="501"/>
      <c r="N67" s="501"/>
    </row>
    <row r="68" spans="1:14" s="321" customFormat="1" x14ac:dyDescent="0.2">
      <c r="A68" s="1274" t="s">
        <v>603</v>
      </c>
      <c r="B68" s="503">
        <v>2620</v>
      </c>
      <c r="C68" s="1573"/>
      <c r="D68" s="1573"/>
      <c r="E68" s="1573"/>
      <c r="F68" s="1573"/>
      <c r="G68" s="1573"/>
      <c r="H68" s="1573"/>
      <c r="I68" s="1574"/>
      <c r="J68" s="1574"/>
      <c r="K68" s="1678">
        <f>SUM(C68:J68)</f>
        <v>0</v>
      </c>
      <c r="L68" s="1573"/>
      <c r="M68" s="501"/>
      <c r="N68" s="501"/>
    </row>
    <row r="69" spans="1:14" s="321" customFormat="1" x14ac:dyDescent="0.2">
      <c r="A69" s="1274" t="s">
        <v>1052</v>
      </c>
      <c r="B69" s="503">
        <v>2630</v>
      </c>
      <c r="C69" s="1573"/>
      <c r="D69" s="1573"/>
      <c r="E69" s="1573"/>
      <c r="F69" s="1573"/>
      <c r="G69" s="1573"/>
      <c r="H69" s="1573"/>
      <c r="I69" s="1574"/>
      <c r="J69" s="1574"/>
      <c r="K69" s="1678">
        <f>SUM(C69:J69)</f>
        <v>0</v>
      </c>
      <c r="L69" s="1573"/>
      <c r="M69" s="501"/>
      <c r="N69" s="501"/>
    </row>
    <row r="70" spans="1:14" s="321" customFormat="1" x14ac:dyDescent="0.2">
      <c r="A70" s="1274" t="s">
        <v>400</v>
      </c>
      <c r="B70" s="503">
        <v>2640</v>
      </c>
      <c r="C70" s="1573"/>
      <c r="D70" s="1573"/>
      <c r="E70" s="1573"/>
      <c r="F70" s="1573"/>
      <c r="G70" s="1573"/>
      <c r="H70" s="1573"/>
      <c r="I70" s="1574"/>
      <c r="J70" s="1574"/>
      <c r="K70" s="1678">
        <f>SUM(C70:J70)</f>
        <v>0</v>
      </c>
      <c r="L70" s="1573"/>
      <c r="M70" s="501"/>
      <c r="N70" s="501"/>
    </row>
    <row r="71" spans="1:14" s="321" customFormat="1" x14ac:dyDescent="0.2">
      <c r="A71" s="1274" t="s">
        <v>401</v>
      </c>
      <c r="B71" s="503">
        <v>2660</v>
      </c>
      <c r="C71" s="1573"/>
      <c r="D71" s="1573"/>
      <c r="E71" s="1573"/>
      <c r="F71" s="1573"/>
      <c r="G71" s="1573"/>
      <c r="H71" s="1573"/>
      <c r="I71" s="1574"/>
      <c r="J71" s="1574"/>
      <c r="K71" s="1678">
        <f>SUM(C71:J71)</f>
        <v>0</v>
      </c>
      <c r="L71" s="1573"/>
      <c r="M71" s="501"/>
      <c r="N71" s="501"/>
    </row>
    <row r="72" spans="1:14" s="321" customFormat="1" ht="12.75" customHeight="1" thickBot="1" x14ac:dyDescent="0.25">
      <c r="A72" s="1380" t="s">
        <v>37</v>
      </c>
      <c r="B72" s="1383" t="s">
        <v>36</v>
      </c>
      <c r="C72" s="1674">
        <f>SUM(C67:C71)</f>
        <v>0</v>
      </c>
      <c r="D72" s="1674">
        <f t="shared" ref="D72:K72" si="9">SUM(D67:D71)</f>
        <v>0</v>
      </c>
      <c r="E72" s="1674">
        <f t="shared" si="9"/>
        <v>0</v>
      </c>
      <c r="F72" s="1674">
        <f t="shared" si="9"/>
        <v>0</v>
      </c>
      <c r="G72" s="1674">
        <f t="shared" si="9"/>
        <v>0</v>
      </c>
      <c r="H72" s="1674">
        <f t="shared" si="9"/>
        <v>0</v>
      </c>
      <c r="I72" s="1674">
        <f t="shared" si="9"/>
        <v>0</v>
      </c>
      <c r="J72" s="1674">
        <f t="shared" si="9"/>
        <v>0</v>
      </c>
      <c r="K72" s="1674">
        <f t="shared" si="9"/>
        <v>0</v>
      </c>
      <c r="L72" s="1674">
        <f>SUM(L67:L71)</f>
        <v>0</v>
      </c>
      <c r="M72" s="501"/>
      <c r="N72" s="501"/>
    </row>
    <row r="73" spans="1:14" s="321" customFormat="1" ht="14.25" thickTop="1" thickBot="1" x14ac:dyDescent="0.25">
      <c r="A73" s="1280" t="s">
        <v>973</v>
      </c>
      <c r="B73" s="515" t="s">
        <v>570</v>
      </c>
      <c r="C73" s="1649"/>
      <c r="D73" s="1649"/>
      <c r="E73" s="1649"/>
      <c r="F73" s="1649"/>
      <c r="G73" s="1649"/>
      <c r="H73" s="1649"/>
      <c r="I73" s="1627"/>
      <c r="J73" s="1627"/>
      <c r="K73" s="1674">
        <f>SUM(C73:J73)</f>
        <v>0</v>
      </c>
      <c r="L73" s="1651"/>
      <c r="M73" s="501"/>
      <c r="N73" s="501"/>
    </row>
    <row r="74" spans="1:14" ht="12.75" customHeight="1" thickTop="1" thickBot="1" x14ac:dyDescent="0.25">
      <c r="A74" s="1380" t="s">
        <v>806</v>
      </c>
      <c r="B74" s="1384">
        <v>2000</v>
      </c>
      <c r="C74" s="1681">
        <f>SUM(C42,C47,C53,C57,C65,C72,C73)</f>
        <v>790018</v>
      </c>
      <c r="D74" s="1681">
        <f t="shared" ref="D74:K74" si="10">SUM(D42,D47,D53,D57,D65,D72,D73)</f>
        <v>138377</v>
      </c>
      <c r="E74" s="1681">
        <f t="shared" si="10"/>
        <v>156804</v>
      </c>
      <c r="F74" s="1681">
        <f t="shared" si="10"/>
        <v>301879</v>
      </c>
      <c r="G74" s="1681">
        <f t="shared" si="10"/>
        <v>7205</v>
      </c>
      <c r="H74" s="1681">
        <f t="shared" si="10"/>
        <v>0</v>
      </c>
      <c r="I74" s="1681">
        <f t="shared" si="10"/>
        <v>0</v>
      </c>
      <c r="J74" s="1681">
        <f t="shared" si="10"/>
        <v>0</v>
      </c>
      <c r="K74" s="1681">
        <f t="shared" si="10"/>
        <v>1394283</v>
      </c>
      <c r="L74" s="1681">
        <f>SUM(L42,L47,L53,L57,L65,L72,L73)</f>
        <v>1394348</v>
      </c>
    </row>
    <row r="75" spans="1:14" s="254" customFormat="1" ht="15.75" customHeight="1" thickTop="1" thickBot="1" x14ac:dyDescent="0.25">
      <c r="A75" s="1348" t="s">
        <v>47</v>
      </c>
      <c r="B75" s="1349" t="s">
        <v>571</v>
      </c>
      <c r="C75" s="1649"/>
      <c r="D75" s="1649"/>
      <c r="E75" s="1649"/>
      <c r="F75" s="1649"/>
      <c r="G75" s="1649"/>
      <c r="H75" s="1649"/>
      <c r="I75" s="1627"/>
      <c r="J75" s="1627"/>
      <c r="K75" s="1674">
        <f>SUM(C75:J75)</f>
        <v>0</v>
      </c>
      <c r="L75" s="1651"/>
      <c r="M75" s="502"/>
      <c r="N75" s="502"/>
    </row>
    <row r="76" spans="1:14" s="516" customFormat="1" ht="15.75" customHeight="1" thickTop="1" x14ac:dyDescent="0.2">
      <c r="A76" s="1350" t="s">
        <v>362</v>
      </c>
      <c r="B76" s="1347" t="s">
        <v>855</v>
      </c>
      <c r="C76" s="1675"/>
      <c r="D76" s="1675"/>
      <c r="E76" s="1673"/>
      <c r="F76" s="1675"/>
      <c r="G76" s="1675"/>
      <c r="H76" s="1673"/>
      <c r="I76" s="1673"/>
      <c r="J76" s="1673"/>
      <c r="K76" s="1673"/>
      <c r="L76" s="1673"/>
      <c r="M76" s="179"/>
      <c r="N76" s="179"/>
    </row>
    <row r="77" spans="1:14" s="254" customFormat="1" ht="15.75" customHeight="1" x14ac:dyDescent="0.2">
      <c r="A77" s="507" t="s">
        <v>610</v>
      </c>
      <c r="B77" s="508"/>
      <c r="C77" s="1673"/>
      <c r="D77" s="1673"/>
      <c r="E77" s="1676"/>
      <c r="F77" s="1673"/>
      <c r="G77" s="1673"/>
      <c r="H77" s="1676"/>
      <c r="I77" s="1673"/>
      <c r="J77" s="1673"/>
      <c r="K77" s="1676"/>
      <c r="L77" s="1676"/>
      <c r="M77" s="502"/>
      <c r="N77" s="502"/>
    </row>
    <row r="78" spans="1:14" x14ac:dyDescent="0.2">
      <c r="A78" s="1274" t="s">
        <v>493</v>
      </c>
      <c r="B78" s="503">
        <v>4110</v>
      </c>
      <c r="C78" s="1673"/>
      <c r="D78" s="1673"/>
      <c r="E78" s="1586"/>
      <c r="F78" s="1673"/>
      <c r="G78" s="1673"/>
      <c r="H78" s="1682"/>
      <c r="I78" s="1582"/>
      <c r="J78" s="1582"/>
      <c r="K78" s="1672">
        <f t="shared" ref="K78:K83" si="11">SUM(C78:J78)</f>
        <v>0</v>
      </c>
      <c r="L78" s="1586"/>
    </row>
    <row r="79" spans="1:14" x14ac:dyDescent="0.2">
      <c r="A79" s="1274" t="s">
        <v>301</v>
      </c>
      <c r="B79" s="503">
        <v>4120</v>
      </c>
      <c r="C79" s="1673"/>
      <c r="D79" s="1673"/>
      <c r="E79" s="1573"/>
      <c r="F79" s="1673"/>
      <c r="G79" s="1673"/>
      <c r="H79" s="1573">
        <v>678964</v>
      </c>
      <c r="I79" s="1582"/>
      <c r="J79" s="1582"/>
      <c r="K79" s="1672">
        <f t="shared" si="11"/>
        <v>678964</v>
      </c>
      <c r="L79" s="1573">
        <v>678964</v>
      </c>
    </row>
    <row r="80" spans="1:14" x14ac:dyDescent="0.2">
      <c r="A80" s="1274" t="s">
        <v>302</v>
      </c>
      <c r="B80" s="503">
        <v>4130</v>
      </c>
      <c r="C80" s="1673"/>
      <c r="D80" s="1673"/>
      <c r="E80" s="1573"/>
      <c r="F80" s="1673"/>
      <c r="G80" s="1673"/>
      <c r="H80" s="1573"/>
      <c r="I80" s="1582"/>
      <c r="J80" s="1582"/>
      <c r="K80" s="1672">
        <f t="shared" si="11"/>
        <v>0</v>
      </c>
      <c r="L80" s="1573"/>
    </row>
    <row r="81" spans="1:12" x14ac:dyDescent="0.2">
      <c r="A81" s="1274" t="s">
        <v>692</v>
      </c>
      <c r="B81" s="503">
        <v>4140</v>
      </c>
      <c r="C81" s="1673"/>
      <c r="D81" s="1673"/>
      <c r="E81" s="1573"/>
      <c r="F81" s="1673"/>
      <c r="G81" s="1673"/>
      <c r="H81" s="1573">
        <v>41400</v>
      </c>
      <c r="I81" s="1582"/>
      <c r="J81" s="1582"/>
      <c r="K81" s="1672">
        <f t="shared" si="11"/>
        <v>41400</v>
      </c>
      <c r="L81" s="1573">
        <v>41400</v>
      </c>
    </row>
    <row r="82" spans="1:12" x14ac:dyDescent="0.2">
      <c r="A82" s="1274" t="s">
        <v>86</v>
      </c>
      <c r="B82" s="503">
        <v>4170</v>
      </c>
      <c r="C82" s="1673"/>
      <c r="D82" s="1673"/>
      <c r="E82" s="1573"/>
      <c r="F82" s="1673"/>
      <c r="G82" s="1673"/>
      <c r="H82" s="1573"/>
      <c r="I82" s="1582"/>
      <c r="J82" s="1582"/>
      <c r="K82" s="1672">
        <f t="shared" si="11"/>
        <v>0</v>
      </c>
      <c r="L82" s="1573"/>
    </row>
    <row r="83" spans="1:12" x14ac:dyDescent="0.2">
      <c r="A83" s="1278" t="s">
        <v>693</v>
      </c>
      <c r="B83" s="512">
        <v>4190</v>
      </c>
      <c r="C83" s="1673"/>
      <c r="D83" s="1673"/>
      <c r="E83" s="1573"/>
      <c r="F83" s="1673"/>
      <c r="G83" s="1673"/>
      <c r="H83" s="1573"/>
      <c r="I83" s="1582"/>
      <c r="J83" s="1582"/>
      <c r="K83" s="1672">
        <f t="shared" si="11"/>
        <v>0</v>
      </c>
      <c r="L83" s="1573"/>
    </row>
    <row r="84" spans="1:12" ht="13.5" thickBot="1" x14ac:dyDescent="0.25">
      <c r="A84" s="1380" t="s">
        <v>1468</v>
      </c>
      <c r="B84" s="1385">
        <v>4100</v>
      </c>
      <c r="C84" s="1673"/>
      <c r="D84" s="1673"/>
      <c r="E84" s="1674">
        <f>SUM(E78:E83)</f>
        <v>0</v>
      </c>
      <c r="F84" s="1673"/>
      <c r="G84" s="1673"/>
      <c r="H84" s="1674">
        <f>SUM(H78:H83)</f>
        <v>720364</v>
      </c>
      <c r="I84" s="1582"/>
      <c r="J84" s="1582"/>
      <c r="K84" s="1674">
        <f>SUM(K78:K83)</f>
        <v>720364</v>
      </c>
      <c r="L84" s="1674">
        <f>SUM(L78:L83)</f>
        <v>720364</v>
      </c>
    </row>
    <row r="85" spans="1:12" ht="12.75" customHeight="1" thickTop="1" thickBot="1" x14ac:dyDescent="0.25">
      <c r="A85" s="1281" t="s">
        <v>253</v>
      </c>
      <c r="B85" s="517">
        <v>4210</v>
      </c>
      <c r="C85" s="1673"/>
      <c r="D85" s="1673"/>
      <c r="E85" s="1683"/>
      <c r="F85" s="1673"/>
      <c r="G85" s="1673"/>
      <c r="H85" s="1630"/>
      <c r="I85" s="1582"/>
      <c r="J85" s="1582"/>
      <c r="K85" s="1681">
        <f>H85</f>
        <v>0</v>
      </c>
      <c r="L85" s="1626"/>
    </row>
    <row r="86" spans="1:12" ht="12.75" customHeight="1" thickTop="1" thickBot="1" x14ac:dyDescent="0.25">
      <c r="A86" s="1282" t="s">
        <v>694</v>
      </c>
      <c r="B86" s="518">
        <v>4220</v>
      </c>
      <c r="C86" s="1673"/>
      <c r="D86" s="1673"/>
      <c r="E86" s="1684"/>
      <c r="F86" s="1673"/>
      <c r="G86" s="1673"/>
      <c r="H86" s="1574"/>
      <c r="I86" s="1582"/>
      <c r="J86" s="1582"/>
      <c r="K86" s="1681">
        <f t="shared" ref="K86:K98" si="12">H86</f>
        <v>0</v>
      </c>
      <c r="L86" s="1626"/>
    </row>
    <row r="87" spans="1:12" ht="14.25" thickTop="1" thickBot="1" x14ac:dyDescent="0.25">
      <c r="A87" s="1283" t="s">
        <v>695</v>
      </c>
      <c r="B87" s="519">
        <v>4230</v>
      </c>
      <c r="C87" s="1673"/>
      <c r="D87" s="1673"/>
      <c r="E87" s="1684"/>
      <c r="F87" s="1673"/>
      <c r="G87" s="1673"/>
      <c r="H87" s="1574"/>
      <c r="I87" s="1582"/>
      <c r="J87" s="1582"/>
      <c r="K87" s="1681">
        <f t="shared" si="12"/>
        <v>0</v>
      </c>
      <c r="L87" s="1626"/>
    </row>
    <row r="88" spans="1:12" ht="12.75" customHeight="1" thickTop="1" thickBot="1" x14ac:dyDescent="0.25">
      <c r="A88" s="1283" t="s">
        <v>760</v>
      </c>
      <c r="B88" s="519">
        <v>4240</v>
      </c>
      <c r="C88" s="1673"/>
      <c r="D88" s="1673"/>
      <c r="E88" s="1684"/>
      <c r="F88" s="1673"/>
      <c r="G88" s="1673"/>
      <c r="H88" s="1574"/>
      <c r="I88" s="1582"/>
      <c r="J88" s="1582"/>
      <c r="K88" s="1681">
        <f t="shared" si="12"/>
        <v>0</v>
      </c>
      <c r="L88" s="1626"/>
    </row>
    <row r="89" spans="1:12" ht="12.75" customHeight="1" thickTop="1" thickBot="1" x14ac:dyDescent="0.25">
      <c r="A89" s="1283" t="s">
        <v>696</v>
      </c>
      <c r="B89" s="519">
        <v>4270</v>
      </c>
      <c r="C89" s="1673"/>
      <c r="D89" s="1673"/>
      <c r="E89" s="1684"/>
      <c r="F89" s="1673"/>
      <c r="G89" s="1673"/>
      <c r="H89" s="1574"/>
      <c r="I89" s="1582"/>
      <c r="J89" s="1582"/>
      <c r="K89" s="1681">
        <f t="shared" si="12"/>
        <v>0</v>
      </c>
      <c r="L89" s="1626"/>
    </row>
    <row r="90" spans="1:12" ht="12.75" customHeight="1" thickTop="1" thickBot="1" x14ac:dyDescent="0.25">
      <c r="A90" s="1283" t="s">
        <v>681</v>
      </c>
      <c r="B90" s="519">
        <v>4280</v>
      </c>
      <c r="C90" s="1673"/>
      <c r="D90" s="1673"/>
      <c r="E90" s="1684"/>
      <c r="F90" s="1673"/>
      <c r="G90" s="1673"/>
      <c r="H90" s="1574"/>
      <c r="I90" s="1582"/>
      <c r="J90" s="1582"/>
      <c r="K90" s="1681">
        <f t="shared" si="12"/>
        <v>0</v>
      </c>
      <c r="L90" s="1626"/>
    </row>
    <row r="91" spans="1:12" ht="12.75" customHeight="1" thickTop="1" thickBot="1" x14ac:dyDescent="0.25">
      <c r="A91" s="1283" t="s">
        <v>682</v>
      </c>
      <c r="B91" s="519">
        <v>4290</v>
      </c>
      <c r="C91" s="1673"/>
      <c r="D91" s="1673"/>
      <c r="E91" s="1684"/>
      <c r="F91" s="1673"/>
      <c r="G91" s="1673"/>
      <c r="H91" s="1574"/>
      <c r="I91" s="1582"/>
      <c r="J91" s="1582"/>
      <c r="K91" s="1681">
        <f t="shared" si="12"/>
        <v>0</v>
      </c>
      <c r="L91" s="1626"/>
    </row>
    <row r="92" spans="1:12" ht="14.25" thickTop="1" thickBot="1" x14ac:dyDescent="0.25">
      <c r="A92" s="1386" t="s">
        <v>1543</v>
      </c>
      <c r="B92" s="1385">
        <v>4200</v>
      </c>
      <c r="C92" s="1673"/>
      <c r="D92" s="1673"/>
      <c r="E92" s="1684"/>
      <c r="F92" s="1673"/>
      <c r="G92" s="1673"/>
      <c r="H92" s="1674">
        <f>SUM(H85:H91)</f>
        <v>0</v>
      </c>
      <c r="I92" s="1582"/>
      <c r="J92" s="1582"/>
      <c r="K92" s="1681">
        <f t="shared" si="12"/>
        <v>0</v>
      </c>
      <c r="L92" s="1674">
        <f>SUM(L85:L91)</f>
        <v>0</v>
      </c>
    </row>
    <row r="93" spans="1:12" ht="14.25" thickTop="1" thickBot="1" x14ac:dyDescent="0.25">
      <c r="A93" s="1282" t="s">
        <v>683</v>
      </c>
      <c r="B93" s="520">
        <v>4310</v>
      </c>
      <c r="C93" s="1673"/>
      <c r="D93" s="1673"/>
      <c r="E93" s="1684"/>
      <c r="F93" s="1673"/>
      <c r="G93" s="1673"/>
      <c r="H93" s="1685"/>
      <c r="I93" s="1582"/>
      <c r="J93" s="1582"/>
      <c r="K93" s="1681">
        <f t="shared" si="12"/>
        <v>0</v>
      </c>
      <c r="L93" s="1628"/>
    </row>
    <row r="94" spans="1:12" ht="12.75" customHeight="1" thickTop="1" thickBot="1" x14ac:dyDescent="0.25">
      <c r="A94" s="1283" t="s">
        <v>684</v>
      </c>
      <c r="B94" s="519">
        <v>4320</v>
      </c>
      <c r="C94" s="1673"/>
      <c r="D94" s="1673"/>
      <c r="E94" s="1684"/>
      <c r="F94" s="1673"/>
      <c r="G94" s="1673"/>
      <c r="H94" s="1574"/>
      <c r="I94" s="1582"/>
      <c r="J94" s="1582"/>
      <c r="K94" s="1681">
        <f t="shared" si="12"/>
        <v>0</v>
      </c>
      <c r="L94" s="1626"/>
    </row>
    <row r="95" spans="1:12" ht="15" customHeight="1" thickTop="1" thickBot="1" x14ac:dyDescent="0.25">
      <c r="A95" s="1283" t="s">
        <v>1471</v>
      </c>
      <c r="B95" s="519">
        <v>4330</v>
      </c>
      <c r="C95" s="1673"/>
      <c r="D95" s="1673"/>
      <c r="E95" s="1684"/>
      <c r="F95" s="1673"/>
      <c r="G95" s="1673"/>
      <c r="H95" s="1574"/>
      <c r="I95" s="1582"/>
      <c r="J95" s="1582"/>
      <c r="K95" s="1681">
        <f t="shared" si="12"/>
        <v>0</v>
      </c>
      <c r="L95" s="1626"/>
    </row>
    <row r="96" spans="1:12" ht="14.25" thickTop="1" thickBot="1" x14ac:dyDescent="0.25">
      <c r="A96" s="1283" t="s">
        <v>685</v>
      </c>
      <c r="B96" s="519">
        <v>4340</v>
      </c>
      <c r="C96" s="1673"/>
      <c r="D96" s="1673"/>
      <c r="E96" s="1684"/>
      <c r="F96" s="1673"/>
      <c r="G96" s="1673"/>
      <c r="H96" s="1574"/>
      <c r="I96" s="1582"/>
      <c r="J96" s="1582"/>
      <c r="K96" s="1681">
        <f t="shared" si="12"/>
        <v>0</v>
      </c>
      <c r="L96" s="1626"/>
    </row>
    <row r="97" spans="1:14" ht="12.75" customHeight="1" thickTop="1" thickBot="1" x14ac:dyDescent="0.25">
      <c r="A97" s="1283" t="s">
        <v>758</v>
      </c>
      <c r="B97" s="519">
        <v>4370</v>
      </c>
      <c r="C97" s="1673"/>
      <c r="D97" s="1673"/>
      <c r="E97" s="1684"/>
      <c r="F97" s="1673"/>
      <c r="G97" s="1673"/>
      <c r="H97" s="1574"/>
      <c r="I97" s="1582"/>
      <c r="J97" s="1582"/>
      <c r="K97" s="1681">
        <f t="shared" si="12"/>
        <v>0</v>
      </c>
      <c r="L97" s="1626"/>
    </row>
    <row r="98" spans="1:14" ht="14.25" thickTop="1" thickBot="1" x14ac:dyDescent="0.25">
      <c r="A98" s="1283" t="s">
        <v>759</v>
      </c>
      <c r="B98" s="519">
        <v>4380</v>
      </c>
      <c r="C98" s="1673"/>
      <c r="D98" s="1673"/>
      <c r="E98" s="1686"/>
      <c r="F98" s="1673"/>
      <c r="G98" s="1673"/>
      <c r="H98" s="1574"/>
      <c r="I98" s="1582"/>
      <c r="J98" s="1582"/>
      <c r="K98" s="1681">
        <f t="shared" si="12"/>
        <v>0</v>
      </c>
      <c r="L98" s="1626"/>
    </row>
    <row r="99" spans="1:14" ht="14.25" thickTop="1" thickBot="1" x14ac:dyDescent="0.25">
      <c r="A99" s="1283" t="s">
        <v>364</v>
      </c>
      <c r="B99" s="519">
        <v>4390</v>
      </c>
      <c r="C99" s="1673"/>
      <c r="D99" s="1673"/>
      <c r="E99" s="1628"/>
      <c r="F99" s="1673"/>
      <c r="G99" s="1673"/>
      <c r="H99" s="1574"/>
      <c r="I99" s="1582"/>
      <c r="J99" s="1582"/>
      <c r="K99" s="1681">
        <f>SUM(E99,H99)</f>
        <v>0</v>
      </c>
      <c r="L99" s="1626"/>
    </row>
    <row r="100" spans="1:14" ht="14.25" thickTop="1" thickBot="1" x14ac:dyDescent="0.25">
      <c r="A100" s="1386" t="s">
        <v>1469</v>
      </c>
      <c r="B100" s="1387">
        <v>4300</v>
      </c>
      <c r="C100" s="1673"/>
      <c r="D100" s="1673"/>
      <c r="E100" s="1681">
        <f>SUM(E93:E99)</f>
        <v>0</v>
      </c>
      <c r="F100" s="1673"/>
      <c r="G100" s="1673"/>
      <c r="H100" s="1681">
        <f>SUM(H93:H99)</f>
        <v>0</v>
      </c>
      <c r="I100" s="1582"/>
      <c r="J100" s="1582"/>
      <c r="K100" s="1681">
        <f>SUM(K93:K99)</f>
        <v>0</v>
      </c>
      <c r="L100" s="1681">
        <f>SUM(L93:L99)</f>
        <v>0</v>
      </c>
    </row>
    <row r="101" spans="1:14" ht="12.75" customHeight="1" thickTop="1" thickBot="1" x14ac:dyDescent="0.25">
      <c r="A101" s="1280" t="s">
        <v>1472</v>
      </c>
      <c r="B101" s="521" t="s">
        <v>925</v>
      </c>
      <c r="C101" s="1673"/>
      <c r="D101" s="1673"/>
      <c r="E101" s="1627"/>
      <c r="F101" s="1673"/>
      <c r="G101" s="1673"/>
      <c r="H101" s="1627"/>
      <c r="I101" s="1582"/>
      <c r="J101" s="1582"/>
      <c r="K101" s="1687">
        <f>SUM(C101:J101)</f>
        <v>0</v>
      </c>
      <c r="L101" s="1626"/>
    </row>
    <row r="102" spans="1:14" ht="12.75" customHeight="1" thickTop="1" thickBot="1" x14ac:dyDescent="0.25">
      <c r="A102" s="1380" t="s">
        <v>1470</v>
      </c>
      <c r="B102" s="1385">
        <v>4000</v>
      </c>
      <c r="C102" s="1673"/>
      <c r="D102" s="1673"/>
      <c r="E102" s="1681">
        <f>SUM(E84,E92,E100,E101)</f>
        <v>0</v>
      </c>
      <c r="F102" s="1673"/>
      <c r="G102" s="1673"/>
      <c r="H102" s="1681">
        <f>SUM(H84,H92,H100,H101)</f>
        <v>720364</v>
      </c>
      <c r="I102" s="1582"/>
      <c r="J102" s="1582"/>
      <c r="K102" s="1681">
        <f>SUM(K84,K92,K100,K101)</f>
        <v>720364</v>
      </c>
      <c r="L102" s="1681">
        <f>SUM(L84,L92,L100,L101)</f>
        <v>720364</v>
      </c>
    </row>
    <row r="103" spans="1:14" s="516" customFormat="1" ht="15.75" customHeight="1" thickTop="1" x14ac:dyDescent="0.2">
      <c r="A103" s="1350" t="s">
        <v>510</v>
      </c>
      <c r="B103" s="1347" t="s">
        <v>489</v>
      </c>
      <c r="C103" s="1673"/>
      <c r="D103" s="1673"/>
      <c r="E103" s="1673"/>
      <c r="F103" s="1673"/>
      <c r="G103" s="1673"/>
      <c r="H103" s="1675"/>
      <c r="I103" s="1575"/>
      <c r="J103" s="1575"/>
      <c r="K103" s="1675"/>
      <c r="L103" s="1675"/>
      <c r="M103" s="179"/>
      <c r="N103" s="179"/>
    </row>
    <row r="104" spans="1:14" s="524" customFormat="1" ht="15.75" customHeight="1" x14ac:dyDescent="0.2">
      <c r="A104" s="522" t="s">
        <v>611</v>
      </c>
      <c r="B104" s="523"/>
      <c r="C104" s="1673"/>
      <c r="D104" s="1673"/>
      <c r="E104" s="1673"/>
      <c r="F104" s="1673"/>
      <c r="G104" s="1673"/>
      <c r="H104" s="1676"/>
      <c r="I104" s="1575"/>
      <c r="J104" s="1575"/>
      <c r="K104" s="1676"/>
      <c r="L104" s="1676"/>
      <c r="M104" s="502"/>
      <c r="N104" s="502"/>
    </row>
    <row r="105" spans="1:14" s="493" customFormat="1" x14ac:dyDescent="0.2">
      <c r="A105" s="1274" t="s">
        <v>87</v>
      </c>
      <c r="B105" s="503">
        <v>5110</v>
      </c>
      <c r="C105" s="1673"/>
      <c r="D105" s="1673"/>
      <c r="E105" s="1673"/>
      <c r="F105" s="1673"/>
      <c r="G105" s="1673"/>
      <c r="H105" s="1586"/>
      <c r="I105" s="1575"/>
      <c r="J105" s="1575"/>
      <c r="K105" s="1672">
        <f>H105</f>
        <v>0</v>
      </c>
      <c r="L105" s="1586"/>
      <c r="M105" s="205"/>
      <c r="N105" s="205"/>
    </row>
    <row r="106" spans="1:14" s="493" customFormat="1" x14ac:dyDescent="0.2">
      <c r="A106" s="1274" t="s">
        <v>88</v>
      </c>
      <c r="B106" s="503">
        <v>5120</v>
      </c>
      <c r="C106" s="1673"/>
      <c r="D106" s="1673"/>
      <c r="E106" s="1673"/>
      <c r="F106" s="1673"/>
      <c r="G106" s="1673"/>
      <c r="H106" s="1573"/>
      <c r="I106" s="1575"/>
      <c r="J106" s="1575"/>
      <c r="K106" s="1672">
        <f>H106</f>
        <v>0</v>
      </c>
      <c r="L106" s="1573"/>
      <c r="M106" s="205"/>
      <c r="N106" s="205"/>
    </row>
    <row r="107" spans="1:14" s="493" customFormat="1" ht="12.75" customHeight="1" x14ac:dyDescent="0.2">
      <c r="A107" s="1274" t="s">
        <v>1160</v>
      </c>
      <c r="B107" s="503">
        <v>5130</v>
      </c>
      <c r="C107" s="1673"/>
      <c r="D107" s="1673"/>
      <c r="E107" s="1673"/>
      <c r="F107" s="1673"/>
      <c r="G107" s="1673"/>
      <c r="H107" s="1573"/>
      <c r="I107" s="1575"/>
      <c r="J107" s="1575"/>
      <c r="K107" s="1672">
        <f>H107</f>
        <v>0</v>
      </c>
      <c r="L107" s="1573"/>
      <c r="M107" s="205"/>
      <c r="N107" s="205"/>
    </row>
    <row r="108" spans="1:14" s="493" customFormat="1" x14ac:dyDescent="0.2">
      <c r="A108" s="1274" t="s">
        <v>89</v>
      </c>
      <c r="B108" s="503" t="s">
        <v>585</v>
      </c>
      <c r="C108" s="1673"/>
      <c r="D108" s="1673"/>
      <c r="E108" s="1673"/>
      <c r="F108" s="1673"/>
      <c r="G108" s="1673"/>
      <c r="H108" s="1573"/>
      <c r="I108" s="1575"/>
      <c r="J108" s="1575"/>
      <c r="K108" s="1672">
        <f>H108</f>
        <v>0</v>
      </c>
      <c r="L108" s="1573"/>
      <c r="M108" s="205"/>
      <c r="N108" s="205"/>
    </row>
    <row r="109" spans="1:14" s="493" customFormat="1" x14ac:dyDescent="0.2">
      <c r="A109" s="1274" t="s">
        <v>252</v>
      </c>
      <c r="B109" s="512">
        <v>5150</v>
      </c>
      <c r="C109" s="1673"/>
      <c r="D109" s="1673"/>
      <c r="E109" s="1673"/>
      <c r="F109" s="1673"/>
      <c r="G109" s="1673"/>
      <c r="H109" s="1573"/>
      <c r="I109" s="1575"/>
      <c r="J109" s="1575"/>
      <c r="K109" s="1672">
        <f>H109</f>
        <v>0</v>
      </c>
      <c r="L109" s="1573"/>
      <c r="M109" s="205"/>
      <c r="N109" s="205"/>
    </row>
    <row r="110" spans="1:14" s="493" customFormat="1" ht="12.75" customHeight="1" thickBot="1" x14ac:dyDescent="0.25">
      <c r="A110" s="1380" t="s">
        <v>1093</v>
      </c>
      <c r="B110" s="1383" t="s">
        <v>713</v>
      </c>
      <c r="C110" s="1673"/>
      <c r="D110" s="1673"/>
      <c r="E110" s="1673"/>
      <c r="F110" s="1673"/>
      <c r="G110" s="1673"/>
      <c r="H110" s="1674">
        <f>SUM(H105:H109)</f>
        <v>0</v>
      </c>
      <c r="I110" s="1575"/>
      <c r="J110" s="1575"/>
      <c r="K110" s="1674">
        <f>SUM(K105:K109)</f>
        <v>0</v>
      </c>
      <c r="L110" s="1674">
        <f>SUM(L105:L109)</f>
        <v>0</v>
      </c>
      <c r="M110" s="205"/>
      <c r="N110" s="205"/>
    </row>
    <row r="111" spans="1:14" s="493" customFormat="1" ht="12.75" customHeight="1" thickTop="1" thickBot="1" x14ac:dyDescent="0.25">
      <c r="A111" s="1284" t="s">
        <v>365</v>
      </c>
      <c r="B111" s="525" t="s">
        <v>38</v>
      </c>
      <c r="C111" s="1673"/>
      <c r="D111" s="1673"/>
      <c r="E111" s="1673"/>
      <c r="F111" s="1673"/>
      <c r="G111" s="1673"/>
      <c r="H111" s="1630"/>
      <c r="I111" s="1575"/>
      <c r="J111" s="1575"/>
      <c r="K111" s="1688">
        <f>H111</f>
        <v>0</v>
      </c>
      <c r="L111" s="1628"/>
      <c r="M111" s="205"/>
      <c r="N111" s="205"/>
    </row>
    <row r="112" spans="1:14" s="493" customFormat="1" ht="12.75" customHeight="1" thickTop="1" thickBot="1" x14ac:dyDescent="0.25">
      <c r="A112" s="1380" t="s">
        <v>633</v>
      </c>
      <c r="B112" s="1381" t="s">
        <v>489</v>
      </c>
      <c r="C112" s="1673"/>
      <c r="D112" s="1673"/>
      <c r="E112" s="1673"/>
      <c r="F112" s="1673"/>
      <c r="G112" s="1673"/>
      <c r="H112" s="1674">
        <f>SUM(H110:H111)</f>
        <v>0</v>
      </c>
      <c r="I112" s="1575"/>
      <c r="J112" s="1575"/>
      <c r="K112" s="1674">
        <f>SUM(K110:K111)</f>
        <v>0</v>
      </c>
      <c r="L112" s="1681">
        <f>SUM(L110,L111)</f>
        <v>0</v>
      </c>
      <c r="M112" s="205"/>
      <c r="N112" s="205"/>
    </row>
    <row r="113" spans="1:14" s="254" customFormat="1" ht="15.75" customHeight="1" thickTop="1" thickBot="1" x14ac:dyDescent="0.25">
      <c r="A113" s="1344" t="s">
        <v>511</v>
      </c>
      <c r="B113" s="1351" t="s">
        <v>856</v>
      </c>
      <c r="C113" s="1676"/>
      <c r="D113" s="1676"/>
      <c r="E113" s="1673"/>
      <c r="F113" s="1673"/>
      <c r="G113" s="1673"/>
      <c r="H113" s="1676"/>
      <c r="I113" s="1575"/>
      <c r="J113" s="1575"/>
      <c r="K113" s="1676"/>
      <c r="L113" s="1627"/>
      <c r="M113" s="502"/>
      <c r="N113" s="502"/>
    </row>
    <row r="114" spans="1:14" ht="12.75" customHeight="1" thickTop="1" thickBot="1" x14ac:dyDescent="0.25">
      <c r="A114" s="1380" t="s">
        <v>48</v>
      </c>
      <c r="B114" s="1388"/>
      <c r="C114" s="1674">
        <f>SUM(C33,C74,C75,C102,C112,C113)</f>
        <v>3811402</v>
      </c>
      <c r="D114" s="1674">
        <f t="shared" ref="D114:K114" si="13">SUM(D33,D74,D75,D102,D112,D113)</f>
        <v>899235</v>
      </c>
      <c r="E114" s="1674">
        <f t="shared" si="13"/>
        <v>183508</v>
      </c>
      <c r="F114" s="1674">
        <f t="shared" si="13"/>
        <v>559188</v>
      </c>
      <c r="G114" s="1674">
        <f t="shared" si="13"/>
        <v>15468</v>
      </c>
      <c r="H114" s="1674">
        <f>SUM(H33,H74,H75,H102,H112,H113)</f>
        <v>814034</v>
      </c>
      <c r="I114" s="1674">
        <f t="shared" si="13"/>
        <v>0</v>
      </c>
      <c r="J114" s="1674">
        <f t="shared" si="13"/>
        <v>0</v>
      </c>
      <c r="K114" s="1674">
        <f t="shared" si="13"/>
        <v>6282835</v>
      </c>
      <c r="L114" s="1674">
        <f>SUM(L33,L74,L75,L102,L112,L113)</f>
        <v>6316973</v>
      </c>
    </row>
    <row r="115" spans="1:14" ht="13.5" thickTop="1" x14ac:dyDescent="0.2">
      <c r="A115" s="2262" t="s">
        <v>989</v>
      </c>
      <c r="B115" s="2263"/>
      <c r="C115" s="1675"/>
      <c r="D115" s="1675"/>
      <c r="E115" s="1675"/>
      <c r="F115" s="1675"/>
      <c r="G115" s="1675"/>
      <c r="H115" s="1675"/>
      <c r="I115" s="1675"/>
      <c r="J115" s="1675"/>
      <c r="K115" s="1689">
        <f>'Revenues 9-14'!C268-'Expenditures 15-22'!K114</f>
        <v>-390454</v>
      </c>
      <c r="L115" s="1675"/>
    </row>
    <row r="116" spans="1:14" s="175" customFormat="1" ht="9" customHeight="1" x14ac:dyDescent="0.2">
      <c r="A116" s="526"/>
      <c r="B116" s="527"/>
      <c r="C116" s="1690"/>
      <c r="D116" s="1690"/>
      <c r="E116" s="1690"/>
      <c r="F116" s="1690"/>
      <c r="G116" s="1690"/>
      <c r="H116" s="1690"/>
      <c r="I116" s="1690"/>
      <c r="J116" s="1690"/>
      <c r="K116" s="1690"/>
      <c r="L116" s="1690"/>
      <c r="M116" s="205"/>
      <c r="N116" s="205"/>
    </row>
    <row r="117" spans="1:14" s="528" customFormat="1" ht="16.7" customHeight="1" x14ac:dyDescent="0.2">
      <c r="A117" s="2267" t="s">
        <v>293</v>
      </c>
      <c r="B117" s="2268"/>
      <c r="C117" s="1691"/>
      <c r="D117" s="1692"/>
      <c r="E117" s="1692"/>
      <c r="F117" s="1692"/>
      <c r="G117" s="1692"/>
      <c r="H117" s="1692"/>
      <c r="I117" s="1692"/>
      <c r="J117" s="1692"/>
      <c r="K117" s="1692"/>
      <c r="L117" s="1693"/>
      <c r="M117" s="170"/>
      <c r="N117" s="170"/>
    </row>
    <row r="118" spans="1:14" ht="15.75" customHeight="1" x14ac:dyDescent="0.2">
      <c r="A118" s="1352" t="s">
        <v>1028</v>
      </c>
      <c r="B118" s="1353" t="s">
        <v>565</v>
      </c>
      <c r="C118" s="1673"/>
      <c r="D118" s="1673"/>
      <c r="E118" s="1673"/>
      <c r="F118" s="1673"/>
      <c r="G118" s="1673"/>
      <c r="H118" s="1673"/>
      <c r="I118" s="1673"/>
      <c r="J118" s="1673"/>
      <c r="K118" s="1673"/>
      <c r="L118" s="1673"/>
    </row>
    <row r="119" spans="1:14" ht="15.75" customHeight="1" x14ac:dyDescent="0.2">
      <c r="A119" s="529" t="s">
        <v>587</v>
      </c>
      <c r="B119" s="508"/>
      <c r="C119" s="1676"/>
      <c r="D119" s="1676"/>
      <c r="E119" s="1676"/>
      <c r="F119" s="1673"/>
      <c r="G119" s="1673"/>
      <c r="H119" s="1676"/>
      <c r="I119" s="1673"/>
      <c r="J119" s="1673"/>
      <c r="K119" s="1676"/>
      <c r="L119" s="1676"/>
    </row>
    <row r="120" spans="1:14" ht="12.75" customHeight="1" x14ac:dyDescent="0.2">
      <c r="A120" s="1278" t="s">
        <v>1963</v>
      </c>
      <c r="B120" s="512" t="s">
        <v>711</v>
      </c>
      <c r="C120" s="1573"/>
      <c r="D120" s="1573"/>
      <c r="E120" s="1573"/>
      <c r="F120" s="1573"/>
      <c r="G120" s="1573"/>
      <c r="H120" s="1573"/>
      <c r="I120" s="1574"/>
      <c r="J120" s="1574"/>
      <c r="K120" s="1672">
        <f>SUM(C120:J120)</f>
        <v>0</v>
      </c>
      <c r="L120" s="1573"/>
    </row>
    <row r="121" spans="1:14" ht="15.75" customHeight="1" x14ac:dyDescent="0.2">
      <c r="A121" s="530" t="s">
        <v>608</v>
      </c>
      <c r="B121" s="508"/>
      <c r="C121" s="1617"/>
      <c r="D121" s="1617"/>
      <c r="E121" s="1617"/>
      <c r="F121" s="1617"/>
      <c r="G121" s="1617"/>
      <c r="H121" s="1617"/>
      <c r="I121" s="1673"/>
      <c r="J121" s="1673"/>
      <c r="K121" s="1676"/>
      <c r="L121" s="1617"/>
    </row>
    <row r="122" spans="1:14" ht="13.5" thickBot="1" x14ac:dyDescent="0.25">
      <c r="A122" s="1274" t="s">
        <v>1059</v>
      </c>
      <c r="B122" s="503">
        <v>2510</v>
      </c>
      <c r="C122" s="1573"/>
      <c r="D122" s="1573"/>
      <c r="E122" s="1573"/>
      <c r="F122" s="1573"/>
      <c r="G122" s="1573"/>
      <c r="H122" s="1573"/>
      <c r="I122" s="1574"/>
      <c r="J122" s="1574"/>
      <c r="K122" s="1674">
        <f>SUM(C122:J122)</f>
        <v>0</v>
      </c>
      <c r="L122" s="1573"/>
    </row>
    <row r="123" spans="1:14" ht="14.25" thickTop="1" thickBot="1" x14ac:dyDescent="0.25">
      <c r="A123" s="1274" t="s">
        <v>4</v>
      </c>
      <c r="B123" s="503">
        <v>2530</v>
      </c>
      <c r="C123" s="1573"/>
      <c r="D123" s="1573"/>
      <c r="E123" s="1573"/>
      <c r="F123" s="1573"/>
      <c r="G123" s="1573"/>
      <c r="H123" s="1573"/>
      <c r="I123" s="1574"/>
      <c r="J123" s="1574"/>
      <c r="K123" s="1674">
        <f>SUM(C123:J123)</f>
        <v>0</v>
      </c>
      <c r="L123" s="1573"/>
    </row>
    <row r="124" spans="1:14" ht="14.25" thickTop="1" thickBot="1" x14ac:dyDescent="0.25">
      <c r="A124" s="1274" t="s">
        <v>195</v>
      </c>
      <c r="B124" s="503">
        <v>2540</v>
      </c>
      <c r="C124" s="1573">
        <v>296690</v>
      </c>
      <c r="D124" s="1573">
        <v>50511</v>
      </c>
      <c r="E124" s="1573">
        <v>130398</v>
      </c>
      <c r="F124" s="1573">
        <v>56829</v>
      </c>
      <c r="G124" s="1573"/>
      <c r="H124" s="1573"/>
      <c r="I124" s="1574"/>
      <c r="J124" s="1574"/>
      <c r="K124" s="1674">
        <f>SUM(C124:J124)</f>
        <v>534428</v>
      </c>
      <c r="L124" s="1573">
        <v>516948</v>
      </c>
    </row>
    <row r="125" spans="1:14" ht="14.25" thickTop="1" thickBot="1" x14ac:dyDescent="0.25">
      <c r="A125" s="1274" t="s">
        <v>947</v>
      </c>
      <c r="B125" s="503">
        <v>2550</v>
      </c>
      <c r="C125" s="1573"/>
      <c r="D125" s="1573"/>
      <c r="E125" s="1573"/>
      <c r="F125" s="1573"/>
      <c r="G125" s="1573"/>
      <c r="H125" s="1573"/>
      <c r="I125" s="1574"/>
      <c r="J125" s="1574"/>
      <c r="K125" s="1674">
        <f>SUM(C125:J125)</f>
        <v>0</v>
      </c>
      <c r="L125" s="1573"/>
    </row>
    <row r="126" spans="1:14" ht="14.25" thickTop="1" thickBot="1" x14ac:dyDescent="0.25">
      <c r="A126" s="1274" t="s">
        <v>100</v>
      </c>
      <c r="B126" s="503">
        <v>2560</v>
      </c>
      <c r="C126" s="1694"/>
      <c r="D126" s="1694"/>
      <c r="E126" s="1694"/>
      <c r="F126" s="1694"/>
      <c r="G126" s="1573"/>
      <c r="H126" s="1694"/>
      <c r="I126" s="1579"/>
      <c r="J126" s="1673"/>
      <c r="K126" s="1674">
        <f>SUM(C126:J126)</f>
        <v>0</v>
      </c>
      <c r="L126" s="1573"/>
    </row>
    <row r="127" spans="1:14" ht="12.75" customHeight="1" thickTop="1" thickBot="1" x14ac:dyDescent="0.25">
      <c r="A127" s="1380" t="s">
        <v>714</v>
      </c>
      <c r="B127" s="1381" t="s">
        <v>35</v>
      </c>
      <c r="C127" s="1674">
        <f>SUM(C122:C126)</f>
        <v>296690</v>
      </c>
      <c r="D127" s="1674">
        <f t="shared" ref="D127:L127" si="14">SUM(D122:D126)</f>
        <v>50511</v>
      </c>
      <c r="E127" s="1674">
        <f t="shared" si="14"/>
        <v>130398</v>
      </c>
      <c r="F127" s="1674">
        <f t="shared" si="14"/>
        <v>56829</v>
      </c>
      <c r="G127" s="1674">
        <f t="shared" si="14"/>
        <v>0</v>
      </c>
      <c r="H127" s="1674">
        <f t="shared" si="14"/>
        <v>0</v>
      </c>
      <c r="I127" s="1674">
        <f t="shared" si="14"/>
        <v>0</v>
      </c>
      <c r="J127" s="1674">
        <f t="shared" si="14"/>
        <v>0</v>
      </c>
      <c r="K127" s="1674">
        <f t="shared" si="14"/>
        <v>534428</v>
      </c>
      <c r="L127" s="1674">
        <f t="shared" si="14"/>
        <v>516948</v>
      </c>
    </row>
    <row r="128" spans="1:14" ht="12.75" customHeight="1" thickTop="1" x14ac:dyDescent="0.2">
      <c r="A128" s="1281" t="s">
        <v>973</v>
      </c>
      <c r="B128" s="531" t="s">
        <v>570</v>
      </c>
      <c r="C128" s="1695"/>
      <c r="D128" s="1695"/>
      <c r="E128" s="1695"/>
      <c r="F128" s="1695"/>
      <c r="G128" s="1695"/>
      <c r="H128" s="1695"/>
      <c r="I128" s="1630"/>
      <c r="J128" s="1630"/>
      <c r="K128" s="1696">
        <f>SUM(C128:J128)</f>
        <v>0</v>
      </c>
      <c r="L128" s="1695"/>
    </row>
    <row r="129" spans="1:14" ht="12.75" customHeight="1" thickBot="1" x14ac:dyDescent="0.25">
      <c r="A129" s="1389" t="s">
        <v>806</v>
      </c>
      <c r="B129" s="1390" t="s">
        <v>565</v>
      </c>
      <c r="C129" s="1681">
        <f>SUM(C120,C127,C128)</f>
        <v>296690</v>
      </c>
      <c r="D129" s="1681">
        <f t="shared" ref="D129:L129" si="15">SUM(D120,D127,D128)</f>
        <v>50511</v>
      </c>
      <c r="E129" s="1681">
        <f t="shared" si="15"/>
        <v>130398</v>
      </c>
      <c r="F129" s="1681">
        <f t="shared" si="15"/>
        <v>56829</v>
      </c>
      <c r="G129" s="1681">
        <f t="shared" si="15"/>
        <v>0</v>
      </c>
      <c r="H129" s="1681">
        <f t="shared" si="15"/>
        <v>0</v>
      </c>
      <c r="I129" s="1681">
        <f t="shared" si="15"/>
        <v>0</v>
      </c>
      <c r="J129" s="1681">
        <f t="shared" si="15"/>
        <v>0</v>
      </c>
      <c r="K129" s="1681">
        <f t="shared" si="15"/>
        <v>534428</v>
      </c>
      <c r="L129" s="1681">
        <f t="shared" si="15"/>
        <v>516948</v>
      </c>
    </row>
    <row r="130" spans="1:14" ht="15.75" customHeight="1" thickTop="1" thickBot="1" x14ac:dyDescent="0.25">
      <c r="A130" s="1348" t="s">
        <v>1029</v>
      </c>
      <c r="B130" s="1349" t="s">
        <v>571</v>
      </c>
      <c r="C130" s="1651"/>
      <c r="D130" s="1651"/>
      <c r="E130" s="1651"/>
      <c r="F130" s="1651"/>
      <c r="G130" s="1651"/>
      <c r="H130" s="1651"/>
      <c r="I130" s="1627"/>
      <c r="J130" s="1627"/>
      <c r="K130" s="1674">
        <f>SUM(C130:J130)</f>
        <v>0</v>
      </c>
      <c r="L130" s="1651"/>
    </row>
    <row r="131" spans="1:14" ht="15.75" customHeight="1" thickTop="1" x14ac:dyDescent="0.2">
      <c r="A131" s="1354" t="s">
        <v>612</v>
      </c>
      <c r="B131" s="1347" t="s">
        <v>855</v>
      </c>
      <c r="C131" s="1575"/>
      <c r="D131" s="1575"/>
      <c r="E131" s="1645"/>
      <c r="F131" s="1575"/>
      <c r="G131" s="1575"/>
      <c r="H131" s="1645"/>
      <c r="I131" s="1575"/>
      <c r="J131" s="1575"/>
      <c r="K131" s="1645"/>
      <c r="L131" s="1645"/>
    </row>
    <row r="132" spans="1:14" s="361" customFormat="1" ht="13.5" customHeight="1" x14ac:dyDescent="0.2">
      <c r="A132" s="532" t="s">
        <v>610</v>
      </c>
      <c r="B132" s="533"/>
      <c r="C132" s="1575"/>
      <c r="D132" s="1575"/>
      <c r="E132" s="1617"/>
      <c r="F132" s="1575"/>
      <c r="G132" s="1575"/>
      <c r="H132" s="1617"/>
      <c r="I132" s="1575"/>
      <c r="J132" s="1575"/>
      <c r="K132" s="1617"/>
      <c r="L132" s="1617"/>
      <c r="M132" s="201"/>
      <c r="N132" s="201"/>
    </row>
    <row r="133" spans="1:14" s="361" customFormat="1" ht="13.5" customHeight="1" x14ac:dyDescent="0.2">
      <c r="A133" s="1261" t="s">
        <v>493</v>
      </c>
      <c r="B133" s="1474" t="s">
        <v>1816</v>
      </c>
      <c r="C133" s="1575"/>
      <c r="D133" s="1575"/>
      <c r="E133" s="1685"/>
      <c r="F133" s="1575"/>
      <c r="G133" s="1575"/>
      <c r="H133" s="1685"/>
      <c r="I133" s="1575"/>
      <c r="J133" s="1575"/>
      <c r="K133" s="1697">
        <f>SUM(E133,H133)</f>
        <v>0</v>
      </c>
      <c r="L133" s="1685"/>
      <c r="M133" s="201"/>
      <c r="N133" s="201"/>
    </row>
    <row r="134" spans="1:14" x14ac:dyDescent="0.2">
      <c r="A134" s="1274" t="s">
        <v>301</v>
      </c>
      <c r="B134" s="503">
        <v>4120</v>
      </c>
      <c r="C134" s="1673"/>
      <c r="D134" s="1673"/>
      <c r="E134" s="1583"/>
      <c r="F134" s="1673"/>
      <c r="G134" s="1673"/>
      <c r="H134" s="1586"/>
      <c r="I134" s="1582"/>
      <c r="J134" s="1673"/>
      <c r="K134" s="1678">
        <f>SUM(E134,H134)</f>
        <v>0</v>
      </c>
      <c r="L134" s="1586"/>
    </row>
    <row r="135" spans="1:14" x14ac:dyDescent="0.2">
      <c r="A135" s="1274" t="s">
        <v>692</v>
      </c>
      <c r="B135" s="503">
        <v>4140</v>
      </c>
      <c r="C135" s="1673"/>
      <c r="D135" s="1673"/>
      <c r="E135" s="1574"/>
      <c r="F135" s="1673"/>
      <c r="G135" s="1673"/>
      <c r="H135" s="1573"/>
      <c r="I135" s="1582"/>
      <c r="J135" s="1673"/>
      <c r="K135" s="1678">
        <f>SUM(E135,H135)</f>
        <v>0</v>
      </c>
      <c r="L135" s="1573"/>
    </row>
    <row r="136" spans="1:14" x14ac:dyDescent="0.2">
      <c r="A136" s="1278" t="s">
        <v>693</v>
      </c>
      <c r="B136" s="512">
        <v>4190</v>
      </c>
      <c r="C136" s="1673"/>
      <c r="D136" s="1673"/>
      <c r="E136" s="1574"/>
      <c r="F136" s="1673"/>
      <c r="G136" s="1673"/>
      <c r="H136" s="1573"/>
      <c r="I136" s="1582"/>
      <c r="J136" s="1673"/>
      <c r="K136" s="1678">
        <f>SUM(E136,H136)</f>
        <v>0</v>
      </c>
      <c r="L136" s="1573"/>
    </row>
    <row r="137" spans="1:14" ht="12.75" customHeight="1" thickBot="1" x14ac:dyDescent="0.25">
      <c r="A137" s="1380" t="s">
        <v>477</v>
      </c>
      <c r="B137" s="1385">
        <v>4100</v>
      </c>
      <c r="C137" s="1673"/>
      <c r="D137" s="1673"/>
      <c r="E137" s="1674">
        <f>SUM(E133:E136)</f>
        <v>0</v>
      </c>
      <c r="F137" s="1673"/>
      <c r="G137" s="1673"/>
      <c r="H137" s="1674">
        <f>SUM(H133:H136)</f>
        <v>0</v>
      </c>
      <c r="I137" s="1582"/>
      <c r="J137" s="1673"/>
      <c r="K137" s="1674">
        <f>SUM(K133:K136)</f>
        <v>0</v>
      </c>
      <c r="L137" s="1674">
        <f>SUM(L133:L136)</f>
        <v>0</v>
      </c>
    </row>
    <row r="138" spans="1:14" ht="12.75" customHeight="1" thickTop="1" thickBot="1" x14ac:dyDescent="0.25">
      <c r="A138" s="1280" t="s">
        <v>96</v>
      </c>
      <c r="B138" s="521" t="s">
        <v>925</v>
      </c>
      <c r="C138" s="1673"/>
      <c r="D138" s="1673"/>
      <c r="E138" s="1584"/>
      <c r="F138" s="1673"/>
      <c r="G138" s="1673"/>
      <c r="H138" s="1651"/>
      <c r="I138" s="1582"/>
      <c r="J138" s="1673"/>
      <c r="K138" s="1678">
        <f>SUM(E138,H138)</f>
        <v>0</v>
      </c>
      <c r="L138" s="1651"/>
    </row>
    <row r="139" spans="1:14" ht="12.75" customHeight="1" thickTop="1" thickBot="1" x14ac:dyDescent="0.25">
      <c r="A139" s="1380" t="s">
        <v>1470</v>
      </c>
      <c r="B139" s="1385">
        <v>4000</v>
      </c>
      <c r="C139" s="1673"/>
      <c r="D139" s="1673"/>
      <c r="E139" s="1674">
        <f>SUM(E137,E138)</f>
        <v>0</v>
      </c>
      <c r="F139" s="1673"/>
      <c r="G139" s="1673"/>
      <c r="H139" s="1687">
        <f>SUM(H137:H138)</f>
        <v>0</v>
      </c>
      <c r="I139" s="1582"/>
      <c r="J139" s="1673"/>
      <c r="K139" s="1678">
        <f>SUM(K137,K138)</f>
        <v>0</v>
      </c>
      <c r="L139" s="1687">
        <f>SUM(L137,L138)</f>
        <v>0</v>
      </c>
    </row>
    <row r="140" spans="1:14" ht="15.75" customHeight="1" thickTop="1" x14ac:dyDescent="0.2">
      <c r="A140" s="1350" t="s">
        <v>1030</v>
      </c>
      <c r="B140" s="1351" t="s">
        <v>489</v>
      </c>
      <c r="C140" s="1673"/>
      <c r="D140" s="1673"/>
      <c r="E140" s="1684"/>
      <c r="F140" s="1684"/>
      <c r="G140" s="1684"/>
      <c r="H140" s="1683"/>
      <c r="I140" s="1582"/>
      <c r="J140" s="1684"/>
      <c r="K140" s="1683"/>
      <c r="L140" s="1683"/>
    </row>
    <row r="141" spans="1:14" ht="15.75" customHeight="1" x14ac:dyDescent="0.2">
      <c r="A141" s="530" t="s">
        <v>611</v>
      </c>
      <c r="B141" s="508"/>
      <c r="C141" s="1673"/>
      <c r="D141" s="1673"/>
      <c r="E141" s="1673"/>
      <c r="F141" s="1673"/>
      <c r="G141" s="1673"/>
      <c r="H141" s="1676"/>
      <c r="I141" s="1575"/>
      <c r="J141" s="1673"/>
      <c r="K141" s="1676"/>
      <c r="L141" s="1676"/>
    </row>
    <row r="142" spans="1:14" x14ac:dyDescent="0.2">
      <c r="A142" s="1274" t="s">
        <v>87</v>
      </c>
      <c r="B142" s="503">
        <v>5110</v>
      </c>
      <c r="C142" s="1673"/>
      <c r="D142" s="1673"/>
      <c r="E142" s="1673"/>
      <c r="F142" s="1673"/>
      <c r="G142" s="1673"/>
      <c r="H142" s="1586"/>
      <c r="I142" s="1575"/>
      <c r="J142" s="1673"/>
      <c r="K142" s="1678">
        <f>SUM(H142)</f>
        <v>0</v>
      </c>
      <c r="L142" s="1586"/>
    </row>
    <row r="143" spans="1:14" x14ac:dyDescent="0.2">
      <c r="A143" s="1274" t="s">
        <v>88</v>
      </c>
      <c r="B143" s="503">
        <v>5120</v>
      </c>
      <c r="C143" s="1673"/>
      <c r="D143" s="1673"/>
      <c r="E143" s="1673"/>
      <c r="F143" s="1673"/>
      <c r="G143" s="1673"/>
      <c r="H143" s="1573"/>
      <c r="I143" s="1575"/>
      <c r="J143" s="1673"/>
      <c r="K143" s="1678">
        <f>SUM(H143)</f>
        <v>0</v>
      </c>
      <c r="L143" s="1573"/>
    </row>
    <row r="144" spans="1:14" ht="12.75" customHeight="1" x14ac:dyDescent="0.2">
      <c r="A144" s="1274" t="s">
        <v>1160</v>
      </c>
      <c r="B144" s="512" t="s">
        <v>613</v>
      </c>
      <c r="C144" s="1673"/>
      <c r="D144" s="1673"/>
      <c r="E144" s="1673"/>
      <c r="F144" s="1673"/>
      <c r="G144" s="1673"/>
      <c r="H144" s="1573"/>
      <c r="I144" s="1575"/>
      <c r="J144" s="1673"/>
      <c r="K144" s="1678">
        <f>SUM(H144)</f>
        <v>0</v>
      </c>
      <c r="L144" s="1573"/>
    </row>
    <row r="145" spans="1:14" x14ac:dyDescent="0.2">
      <c r="A145" s="1274" t="s">
        <v>89</v>
      </c>
      <c r="B145" s="503" t="s">
        <v>585</v>
      </c>
      <c r="C145" s="1673"/>
      <c r="D145" s="1673"/>
      <c r="E145" s="1673"/>
      <c r="F145" s="1673"/>
      <c r="G145" s="1673"/>
      <c r="H145" s="1573"/>
      <c r="I145" s="1575"/>
      <c r="J145" s="1673"/>
      <c r="K145" s="1678">
        <f>SUM(H145)</f>
        <v>0</v>
      </c>
      <c r="L145" s="1573"/>
    </row>
    <row r="146" spans="1:14" ht="12.75" customHeight="1" x14ac:dyDescent="0.2">
      <c r="A146" s="1274" t="s">
        <v>615</v>
      </c>
      <c r="B146" s="503" t="s">
        <v>614</v>
      </c>
      <c r="C146" s="1673"/>
      <c r="D146" s="1673"/>
      <c r="E146" s="1673"/>
      <c r="F146" s="1673"/>
      <c r="G146" s="1673"/>
      <c r="H146" s="1573"/>
      <c r="I146" s="1575"/>
      <c r="J146" s="1673"/>
      <c r="K146" s="1678">
        <f>SUM(H146)</f>
        <v>0</v>
      </c>
      <c r="L146" s="1573"/>
    </row>
    <row r="147" spans="1:14" ht="12.75" customHeight="1" thickBot="1" x14ac:dyDescent="0.25">
      <c r="A147" s="1285" t="s">
        <v>622</v>
      </c>
      <c r="B147" s="534" t="s">
        <v>713</v>
      </c>
      <c r="C147" s="1673"/>
      <c r="D147" s="1673"/>
      <c r="E147" s="1673"/>
      <c r="F147" s="1673"/>
      <c r="G147" s="1673"/>
      <c r="H147" s="1594">
        <f>SUM(H142:H146)</f>
        <v>0</v>
      </c>
      <c r="I147" s="1575"/>
      <c r="J147" s="1673"/>
      <c r="K147" s="1674">
        <f>SUM(K142:K146)</f>
        <v>0</v>
      </c>
      <c r="L147" s="1594">
        <f>SUM(L142:L146)</f>
        <v>0</v>
      </c>
    </row>
    <row r="148" spans="1:14" ht="15.75" customHeight="1" thickTop="1" x14ac:dyDescent="0.2">
      <c r="A148" s="535" t="s">
        <v>1094</v>
      </c>
      <c r="B148" s="536" t="s">
        <v>38</v>
      </c>
      <c r="C148" s="1673"/>
      <c r="D148" s="1673"/>
      <c r="E148" s="1673"/>
      <c r="F148" s="1673"/>
      <c r="G148" s="1673"/>
      <c r="H148" s="1584"/>
      <c r="I148" s="1575"/>
      <c r="J148" s="1673"/>
      <c r="K148" s="1678">
        <f>SUM(H148)</f>
        <v>0</v>
      </c>
      <c r="L148" s="1599"/>
    </row>
    <row r="149" spans="1:14" ht="12.75" customHeight="1" thickBot="1" x14ac:dyDescent="0.25">
      <c r="A149" s="1277" t="s">
        <v>633</v>
      </c>
      <c r="B149" s="504" t="s">
        <v>489</v>
      </c>
      <c r="C149" s="1673"/>
      <c r="D149" s="1673"/>
      <c r="E149" s="1673"/>
      <c r="F149" s="1673"/>
      <c r="G149" s="1673"/>
      <c r="H149" s="1674">
        <f>SUM(H147,H148)</f>
        <v>0</v>
      </c>
      <c r="I149" s="1575"/>
      <c r="J149" s="1673"/>
      <c r="K149" s="1674">
        <f>SUM(K147:K148)</f>
        <v>0</v>
      </c>
      <c r="L149" s="1674">
        <f>SUM(L142:L146,L148)</f>
        <v>0</v>
      </c>
    </row>
    <row r="150" spans="1:14" ht="15.75" customHeight="1" thickTop="1" thickBot="1" x14ac:dyDescent="0.25">
      <c r="A150" s="1344" t="s">
        <v>1031</v>
      </c>
      <c r="B150" s="1351" t="s">
        <v>856</v>
      </c>
      <c r="C150" s="1673"/>
      <c r="D150" s="1673"/>
      <c r="E150" s="1673"/>
      <c r="F150" s="1673"/>
      <c r="G150" s="1673"/>
      <c r="H150" s="1698"/>
      <c r="I150" s="1617"/>
      <c r="J150" s="1673"/>
      <c r="K150" s="1676"/>
      <c r="L150" s="1649"/>
    </row>
    <row r="151" spans="1:14" ht="12.75" customHeight="1" thickTop="1" thickBot="1" x14ac:dyDescent="0.25">
      <c r="A151" s="2279" t="s">
        <v>616</v>
      </c>
      <c r="B151" s="2259"/>
      <c r="C151" s="1674">
        <f>SUM(C129,C130,C139,C149,C150)</f>
        <v>296690</v>
      </c>
      <c r="D151" s="1674">
        <f t="shared" ref="D151:K151" si="16">SUM(D129,D130,D139,D149,D150)</f>
        <v>50511</v>
      </c>
      <c r="E151" s="1674">
        <f t="shared" si="16"/>
        <v>130398</v>
      </c>
      <c r="F151" s="1674">
        <f t="shared" si="16"/>
        <v>56829</v>
      </c>
      <c r="G151" s="1674">
        <f t="shared" si="16"/>
        <v>0</v>
      </c>
      <c r="H151" s="1674">
        <f t="shared" si="16"/>
        <v>0</v>
      </c>
      <c r="I151" s="1674">
        <f t="shared" si="16"/>
        <v>0</v>
      </c>
      <c r="J151" s="1674">
        <f t="shared" si="16"/>
        <v>0</v>
      </c>
      <c r="K151" s="1674">
        <f t="shared" si="16"/>
        <v>534428</v>
      </c>
      <c r="L151" s="1674">
        <f>SUM(L129,L130,L139,L149,L150)</f>
        <v>516948</v>
      </c>
    </row>
    <row r="152" spans="1:14" ht="12.75" customHeight="1" thickTop="1" x14ac:dyDescent="0.2">
      <c r="A152" s="2282" t="s">
        <v>1168</v>
      </c>
      <c r="B152" s="2283"/>
      <c r="C152" s="1675"/>
      <c r="D152" s="1675"/>
      <c r="E152" s="1675"/>
      <c r="F152" s="1675"/>
      <c r="G152" s="1675"/>
      <c r="H152" s="1675"/>
      <c r="I152" s="1675"/>
      <c r="J152" s="1673"/>
      <c r="K152" s="1689">
        <f>'Revenues 9-14'!D268-'Expenditures 15-22'!K151</f>
        <v>-36898</v>
      </c>
      <c r="L152" s="1675"/>
    </row>
    <row r="153" spans="1:14" s="540" customFormat="1" ht="9" customHeight="1" x14ac:dyDescent="0.2">
      <c r="A153" s="537"/>
      <c r="B153" s="538"/>
      <c r="C153" s="1690"/>
      <c r="D153" s="1690"/>
      <c r="E153" s="1690"/>
      <c r="F153" s="1690"/>
      <c r="G153" s="1690"/>
      <c r="H153" s="1690"/>
      <c r="I153" s="1690"/>
      <c r="J153" s="1690"/>
      <c r="K153" s="1690"/>
      <c r="L153" s="1690"/>
      <c r="M153" s="539"/>
      <c r="N153" s="539"/>
    </row>
    <row r="154" spans="1:14" s="542" customFormat="1" ht="16.7" customHeight="1" x14ac:dyDescent="0.2">
      <c r="A154" s="2267" t="s">
        <v>617</v>
      </c>
      <c r="B154" s="2269"/>
      <c r="C154" s="1691"/>
      <c r="D154" s="1692"/>
      <c r="E154" s="1692"/>
      <c r="F154" s="1692"/>
      <c r="G154" s="1692"/>
      <c r="H154" s="1692"/>
      <c r="I154" s="1692"/>
      <c r="J154" s="1692"/>
      <c r="K154" s="1692"/>
      <c r="L154" s="1693"/>
      <c r="M154" s="541"/>
      <c r="N154" s="541"/>
    </row>
    <row r="155" spans="1:14" s="506" customFormat="1" ht="15.75" customHeight="1" thickBot="1" x14ac:dyDescent="0.25">
      <c r="A155" s="1355" t="s">
        <v>81</v>
      </c>
      <c r="B155" s="1356" t="s">
        <v>855</v>
      </c>
      <c r="C155" s="1673"/>
      <c r="D155" s="1673"/>
      <c r="E155" s="1673"/>
      <c r="F155" s="1673"/>
      <c r="G155" s="1673"/>
      <c r="H155" s="1699"/>
      <c r="I155" s="1673"/>
      <c r="J155" s="1673"/>
      <c r="K155" s="1700"/>
      <c r="L155" s="1699"/>
      <c r="M155" s="505"/>
      <c r="N155" s="505"/>
    </row>
    <row r="156" spans="1:14" s="506" customFormat="1" ht="15.75" customHeight="1" thickTop="1" x14ac:dyDescent="0.2">
      <c r="A156" s="1460" t="s">
        <v>1817</v>
      </c>
      <c r="B156" s="1461"/>
      <c r="C156" s="1673"/>
      <c r="D156" s="1673"/>
      <c r="E156" s="1673"/>
      <c r="F156" s="1673"/>
      <c r="G156" s="1673"/>
      <c r="H156" s="1701"/>
      <c r="I156" s="1673"/>
      <c r="J156" s="1673"/>
      <c r="K156" s="1702"/>
      <c r="L156" s="1701"/>
      <c r="M156" s="505"/>
      <c r="N156" s="505"/>
    </row>
    <row r="157" spans="1:14" s="506" customFormat="1" ht="12" x14ac:dyDescent="0.2">
      <c r="A157" s="1462" t="s">
        <v>493</v>
      </c>
      <c r="B157" s="1463" t="s">
        <v>1816</v>
      </c>
      <c r="C157" s="1673"/>
      <c r="D157" s="1673"/>
      <c r="E157" s="1673"/>
      <c r="F157" s="1673"/>
      <c r="G157" s="1673"/>
      <c r="H157" s="1685"/>
      <c r="I157" s="1673"/>
      <c r="J157" s="1673"/>
      <c r="K157" s="1672">
        <f>H157</f>
        <v>0</v>
      </c>
      <c r="L157" s="1574"/>
      <c r="M157" s="505"/>
      <c r="N157" s="505"/>
    </row>
    <row r="158" spans="1:14" s="506" customFormat="1" ht="12" x14ac:dyDescent="0.2">
      <c r="A158" s="1462" t="s">
        <v>301</v>
      </c>
      <c r="B158" s="1463" t="s">
        <v>1818</v>
      </c>
      <c r="C158" s="1673"/>
      <c r="D158" s="1673"/>
      <c r="E158" s="1673"/>
      <c r="F158" s="1673"/>
      <c r="G158" s="1673"/>
      <c r="H158" s="1574"/>
      <c r="I158" s="1673"/>
      <c r="J158" s="1673"/>
      <c r="K158" s="1672">
        <f>H158</f>
        <v>0</v>
      </c>
      <c r="L158" s="1574"/>
      <c r="M158" s="505"/>
      <c r="N158" s="505"/>
    </row>
    <row r="159" spans="1:14" s="506" customFormat="1" ht="12" x14ac:dyDescent="0.2">
      <c r="A159" s="1462" t="s">
        <v>1819</v>
      </c>
      <c r="B159" s="1463" t="s">
        <v>554</v>
      </c>
      <c r="C159" s="1673"/>
      <c r="D159" s="1673"/>
      <c r="E159" s="1673"/>
      <c r="F159" s="1673"/>
      <c r="G159" s="1673"/>
      <c r="H159" s="1574"/>
      <c r="I159" s="1673"/>
      <c r="J159" s="1673"/>
      <c r="K159" s="1672">
        <f>H159</f>
        <v>0</v>
      </c>
      <c r="L159" s="1574"/>
      <c r="M159" s="505"/>
      <c r="N159" s="505"/>
    </row>
    <row r="160" spans="1:14" s="506" customFormat="1" ht="15.75" customHeight="1" thickBot="1" x14ac:dyDescent="0.25">
      <c r="A160" s="1464" t="s">
        <v>1820</v>
      </c>
      <c r="B160" s="1465" t="s">
        <v>855</v>
      </c>
      <c r="C160" s="1673"/>
      <c r="D160" s="1673"/>
      <c r="E160" s="1673"/>
      <c r="F160" s="1673"/>
      <c r="G160" s="1673"/>
      <c r="H160" s="1594">
        <f>SUM(H157:H159)</f>
        <v>0</v>
      </c>
      <c r="I160" s="1673"/>
      <c r="J160" s="1673"/>
      <c r="K160" s="1674">
        <f>SUM(K157:K159)</f>
        <v>0</v>
      </c>
      <c r="L160" s="1594">
        <f>SUM(L157:L159)</f>
        <v>0</v>
      </c>
      <c r="M160" s="505"/>
      <c r="N160" s="505"/>
    </row>
    <row r="161" spans="1:14" s="254" customFormat="1" ht="15.75" customHeight="1" thickTop="1" x14ac:dyDescent="0.2">
      <c r="A161" s="1350" t="s">
        <v>82</v>
      </c>
      <c r="B161" s="1351" t="s">
        <v>489</v>
      </c>
      <c r="C161" s="1673"/>
      <c r="D161" s="1673"/>
      <c r="E161" s="1673"/>
      <c r="F161" s="1673"/>
      <c r="G161" s="1673"/>
      <c r="H161" s="1673"/>
      <c r="I161" s="1673"/>
      <c r="J161" s="1673"/>
      <c r="K161" s="1673"/>
      <c r="L161" s="1673"/>
      <c r="M161" s="502"/>
      <c r="N161" s="502"/>
    </row>
    <row r="162" spans="1:14" s="254" customFormat="1" ht="15.75" customHeight="1" x14ac:dyDescent="0.2">
      <c r="A162" s="530" t="s">
        <v>611</v>
      </c>
      <c r="B162" s="508"/>
      <c r="C162" s="1673"/>
      <c r="D162" s="1673"/>
      <c r="E162" s="1673"/>
      <c r="F162" s="1673"/>
      <c r="G162" s="1673"/>
      <c r="H162" s="1673"/>
      <c r="I162" s="1673"/>
      <c r="J162" s="1673"/>
      <c r="K162" s="1676"/>
      <c r="L162" s="1676"/>
      <c r="M162" s="502"/>
      <c r="N162" s="502"/>
    </row>
    <row r="163" spans="1:14" x14ac:dyDescent="0.2">
      <c r="A163" s="1274" t="s">
        <v>87</v>
      </c>
      <c r="B163" s="503">
        <v>5110</v>
      </c>
      <c r="C163" s="1673"/>
      <c r="D163" s="1673"/>
      <c r="E163" s="1673"/>
      <c r="F163" s="1673"/>
      <c r="G163" s="1673"/>
      <c r="H163" s="1573"/>
      <c r="I163" s="1673"/>
      <c r="J163" s="1673"/>
      <c r="K163" s="1672">
        <f>SUM(C163:J163)</f>
        <v>0</v>
      </c>
      <c r="L163" s="1573"/>
    </row>
    <row r="164" spans="1:14" x14ac:dyDescent="0.2">
      <c r="A164" s="1274" t="s">
        <v>88</v>
      </c>
      <c r="B164" s="503">
        <v>5120</v>
      </c>
      <c r="C164" s="1673"/>
      <c r="D164" s="1673"/>
      <c r="E164" s="1673"/>
      <c r="F164" s="1673"/>
      <c r="G164" s="1673"/>
      <c r="H164" s="1573"/>
      <c r="I164" s="1673"/>
      <c r="J164" s="1673"/>
      <c r="K164" s="1672">
        <f>SUM(C164:J164)</f>
        <v>0</v>
      </c>
      <c r="L164" s="1573"/>
    </row>
    <row r="165" spans="1:14" ht="12.75" customHeight="1" x14ac:dyDescent="0.2">
      <c r="A165" s="1274" t="s">
        <v>1160</v>
      </c>
      <c r="B165" s="503" t="s">
        <v>613</v>
      </c>
      <c r="C165" s="1673"/>
      <c r="D165" s="1673"/>
      <c r="E165" s="1673"/>
      <c r="F165" s="1673"/>
      <c r="G165" s="1673"/>
      <c r="H165" s="1573"/>
      <c r="I165" s="1673"/>
      <c r="J165" s="1673"/>
      <c r="K165" s="1672">
        <f>SUM(C165:J165)</f>
        <v>0</v>
      </c>
      <c r="L165" s="1573"/>
    </row>
    <row r="166" spans="1:14" x14ac:dyDescent="0.2">
      <c r="A166" s="1274" t="s">
        <v>89</v>
      </c>
      <c r="B166" s="512" t="s">
        <v>585</v>
      </c>
      <c r="C166" s="1673"/>
      <c r="D166" s="1673"/>
      <c r="E166" s="1673"/>
      <c r="F166" s="1673"/>
      <c r="G166" s="1673"/>
      <c r="H166" s="1573"/>
      <c r="I166" s="1673"/>
      <c r="J166" s="1673"/>
      <c r="K166" s="1672">
        <f>SUM(C166:J166)</f>
        <v>0</v>
      </c>
      <c r="L166" s="1573"/>
    </row>
    <row r="167" spans="1:14" ht="12.75" customHeight="1" x14ac:dyDescent="0.2">
      <c r="A167" s="1274" t="s">
        <v>615</v>
      </c>
      <c r="B167" s="503" t="s">
        <v>614</v>
      </c>
      <c r="C167" s="1673"/>
      <c r="D167" s="1673"/>
      <c r="E167" s="1673"/>
      <c r="F167" s="1673"/>
      <c r="G167" s="1673"/>
      <c r="H167" s="1573"/>
      <c r="I167" s="1673"/>
      <c r="J167" s="1673"/>
      <c r="K167" s="1672">
        <f>SUM(C167:J167)</f>
        <v>0</v>
      </c>
      <c r="L167" s="1573"/>
    </row>
    <row r="168" spans="1:14" ht="13.5" thickBot="1" x14ac:dyDescent="0.25">
      <c r="A168" s="1380" t="s">
        <v>274</v>
      </c>
      <c r="B168" s="1383" t="s">
        <v>713</v>
      </c>
      <c r="C168" s="1673"/>
      <c r="D168" s="1673"/>
      <c r="E168" s="1673"/>
      <c r="F168" s="1673"/>
      <c r="G168" s="1673"/>
      <c r="H168" s="1674">
        <f>SUM(H163:H167)</f>
        <v>0</v>
      </c>
      <c r="I168" s="1673"/>
      <c r="J168" s="1673"/>
      <c r="K168" s="1674">
        <f>SUM(K163:K167)</f>
        <v>0</v>
      </c>
      <c r="L168" s="1674">
        <f>SUM(L163:L167)</f>
        <v>0</v>
      </c>
    </row>
    <row r="169" spans="1:14" ht="15.75" customHeight="1" thickTop="1" x14ac:dyDescent="0.2">
      <c r="A169" s="543" t="s">
        <v>83</v>
      </c>
      <c r="B169" s="544" t="s">
        <v>38</v>
      </c>
      <c r="C169" s="1673"/>
      <c r="D169" s="1673"/>
      <c r="E169" s="1673"/>
      <c r="F169" s="1673"/>
      <c r="G169" s="1673"/>
      <c r="H169" s="1695">
        <v>228926</v>
      </c>
      <c r="I169" s="1673"/>
      <c r="J169" s="1673"/>
      <c r="K169" s="1672">
        <f>SUM(C169:H169)</f>
        <v>228926</v>
      </c>
      <c r="L169" s="1695">
        <v>219482</v>
      </c>
    </row>
    <row r="170" spans="1:14" ht="33.75" customHeight="1" x14ac:dyDescent="0.2">
      <c r="A170" s="543" t="s">
        <v>1651</v>
      </c>
      <c r="B170" s="545" t="s">
        <v>31</v>
      </c>
      <c r="C170" s="1673"/>
      <c r="D170" s="1673"/>
      <c r="E170" s="1673"/>
      <c r="F170" s="1673"/>
      <c r="G170" s="1673"/>
      <c r="H170" s="1646">
        <v>259282</v>
      </c>
      <c r="I170" s="1673"/>
      <c r="J170" s="1673"/>
      <c r="K170" s="1672">
        <f>SUM(C170:J170)</f>
        <v>259282</v>
      </c>
      <c r="L170" s="1646">
        <v>160000</v>
      </c>
    </row>
    <row r="171" spans="1:14" ht="15.75" customHeight="1" x14ac:dyDescent="0.2">
      <c r="A171" s="507" t="s">
        <v>761</v>
      </c>
      <c r="B171" s="546" t="s">
        <v>84</v>
      </c>
      <c r="C171" s="1673"/>
      <c r="D171" s="1673"/>
      <c r="E171" s="1573"/>
      <c r="F171" s="1673"/>
      <c r="G171" s="1673"/>
      <c r="H171" s="1646">
        <v>265875</v>
      </c>
      <c r="I171" s="1582"/>
      <c r="J171" s="1673"/>
      <c r="K171" s="1672">
        <f>SUM(C171:J171)</f>
        <v>265875</v>
      </c>
      <c r="L171" s="1646"/>
    </row>
    <row r="172" spans="1:14" ht="12.75" customHeight="1" thickBot="1" x14ac:dyDescent="0.25">
      <c r="A172" s="1380" t="s">
        <v>633</v>
      </c>
      <c r="B172" s="1381" t="s">
        <v>489</v>
      </c>
      <c r="C172" s="1673"/>
      <c r="D172" s="1673"/>
      <c r="E172" s="1681">
        <f>SUM(E168,E169,E170,E171)</f>
        <v>0</v>
      </c>
      <c r="F172" s="1673"/>
      <c r="G172" s="1673"/>
      <c r="H172" s="1681">
        <f>SUM(H168,H169,H170,H171)</f>
        <v>754083</v>
      </c>
      <c r="I172" s="1684"/>
      <c r="J172" s="1673"/>
      <c r="K172" s="1681">
        <f>SUM(K168,K169,K170,K171)</f>
        <v>754083</v>
      </c>
      <c r="L172" s="1681">
        <f>SUM(L168,L169,L170,L171)</f>
        <v>379482</v>
      </c>
    </row>
    <row r="173" spans="1:14" ht="15.75" customHeight="1" thickTop="1" thickBot="1" x14ac:dyDescent="0.25">
      <c r="A173" s="1357" t="s">
        <v>85</v>
      </c>
      <c r="B173" s="1349" t="s">
        <v>856</v>
      </c>
      <c r="C173" s="1673"/>
      <c r="D173" s="1673"/>
      <c r="E173" s="1676"/>
      <c r="F173" s="1673"/>
      <c r="G173" s="1673"/>
      <c r="H173" s="1677"/>
      <c r="I173" s="1684"/>
      <c r="J173" s="1673"/>
      <c r="K173" s="1676"/>
      <c r="L173" s="1651"/>
    </row>
    <row r="174" spans="1:14" ht="12.75" customHeight="1" thickTop="1" thickBot="1" x14ac:dyDescent="0.25">
      <c r="A174" s="1391" t="s">
        <v>90</v>
      </c>
      <c r="B174" s="1392"/>
      <c r="C174" s="1673"/>
      <c r="D174" s="1673"/>
      <c r="E174" s="1681">
        <f>SUM(E172,E173)</f>
        <v>0</v>
      </c>
      <c r="F174" s="1673"/>
      <c r="G174" s="1673"/>
      <c r="H174" s="1681">
        <f>SUM(H160,H172,H173)</f>
        <v>754083</v>
      </c>
      <c r="I174" s="1684"/>
      <c r="J174" s="1673"/>
      <c r="K174" s="1681">
        <f>SUM(K160,K172,K173)</f>
        <v>754083</v>
      </c>
      <c r="L174" s="1681">
        <f>SUM(L160,L172,L173)</f>
        <v>379482</v>
      </c>
    </row>
    <row r="175" spans="1:14" ht="13.5" thickTop="1" x14ac:dyDescent="0.2">
      <c r="A175" s="2262" t="s">
        <v>989</v>
      </c>
      <c r="B175" s="2263"/>
      <c r="C175" s="1673"/>
      <c r="D175" s="1673"/>
      <c r="E175" s="1673"/>
      <c r="F175" s="1673"/>
      <c r="G175" s="1673"/>
      <c r="H175" s="1675"/>
      <c r="I175" s="1673"/>
      <c r="J175" s="1673"/>
      <c r="K175" s="1689">
        <f>'Revenues 9-14'!E268-'Expenditures 15-22'!K174</f>
        <v>-485771</v>
      </c>
      <c r="L175" s="1675"/>
    </row>
    <row r="176" spans="1:14" s="540" customFormat="1" ht="9" customHeight="1" x14ac:dyDescent="0.2">
      <c r="A176" s="537"/>
      <c r="B176" s="547"/>
      <c r="C176" s="1690"/>
      <c r="D176" s="1690"/>
      <c r="E176" s="1690"/>
      <c r="F176" s="1690"/>
      <c r="G176" s="1690"/>
      <c r="H176" s="1690"/>
      <c r="I176" s="1690"/>
      <c r="J176" s="1690"/>
      <c r="K176" s="1690"/>
      <c r="L176" s="1690"/>
      <c r="M176" s="539"/>
      <c r="N176" s="539"/>
    </row>
    <row r="177" spans="1:14" s="321" customFormat="1" ht="16.7" customHeight="1" x14ac:dyDescent="0.2">
      <c r="A177" s="1304" t="s">
        <v>931</v>
      </c>
      <c r="B177" s="1305"/>
      <c r="C177" s="1703"/>
      <c r="D177" s="1704"/>
      <c r="E177" s="1704"/>
      <c r="F177" s="1704"/>
      <c r="G177" s="1704"/>
      <c r="H177" s="1704"/>
      <c r="I177" s="1704"/>
      <c r="J177" s="1704"/>
      <c r="K177" s="1704"/>
      <c r="L177" s="1705"/>
      <c r="M177" s="501"/>
      <c r="N177" s="501"/>
    </row>
    <row r="178" spans="1:14" s="548" customFormat="1" ht="15.75" customHeight="1" x14ac:dyDescent="0.2">
      <c r="A178" s="1358" t="s">
        <v>932</v>
      </c>
      <c r="B178" s="1359"/>
      <c r="C178" s="1673"/>
      <c r="D178" s="1673"/>
      <c r="E178" s="1673"/>
      <c r="F178" s="1673"/>
      <c r="G178" s="1673"/>
      <c r="H178" s="1673"/>
      <c r="I178" s="1673"/>
      <c r="J178" s="1673"/>
      <c r="K178" s="1673"/>
      <c r="L178" s="1673"/>
      <c r="M178" s="539"/>
      <c r="N178" s="539"/>
    </row>
    <row r="179" spans="1:14" s="548" customFormat="1" ht="15.75" customHeight="1" x14ac:dyDescent="0.2">
      <c r="A179" s="549" t="s">
        <v>587</v>
      </c>
      <c r="B179" s="508"/>
      <c r="C179" s="1676"/>
      <c r="D179" s="1676"/>
      <c r="E179" s="1676"/>
      <c r="F179" s="1673"/>
      <c r="G179" s="1673"/>
      <c r="H179" s="1676"/>
      <c r="I179" s="1673"/>
      <c r="J179" s="1673"/>
      <c r="K179" s="1676"/>
      <c r="L179" s="1676"/>
      <c r="M179" s="539"/>
      <c r="N179" s="539"/>
    </row>
    <row r="180" spans="1:14" ht="12.75" customHeight="1" x14ac:dyDescent="0.2">
      <c r="A180" s="1274" t="s">
        <v>1963</v>
      </c>
      <c r="B180" s="503" t="s">
        <v>711</v>
      </c>
      <c r="C180" s="1573"/>
      <c r="D180" s="1573"/>
      <c r="E180" s="1573"/>
      <c r="F180" s="1573"/>
      <c r="G180" s="1573"/>
      <c r="H180" s="1573"/>
      <c r="I180" s="1574"/>
      <c r="J180" s="1574"/>
      <c r="K180" s="1672">
        <f>SUM(C180:J180)</f>
        <v>0</v>
      </c>
      <c r="L180" s="1573"/>
    </row>
    <row r="181" spans="1:14" ht="15.75" customHeight="1" x14ac:dyDescent="0.2">
      <c r="A181" s="509" t="s">
        <v>608</v>
      </c>
      <c r="B181" s="550"/>
      <c r="C181" s="1647"/>
      <c r="D181" s="1647"/>
      <c r="E181" s="1647"/>
      <c r="F181" s="1647"/>
      <c r="G181" s="1647"/>
      <c r="H181" s="1647"/>
      <c r="I181" s="1575"/>
      <c r="J181" s="1575"/>
      <c r="K181" s="1647"/>
      <c r="L181" s="1647"/>
    </row>
    <row r="182" spans="1:14" ht="12.75" customHeight="1" x14ac:dyDescent="0.2">
      <c r="A182" s="1274" t="s">
        <v>947</v>
      </c>
      <c r="B182" s="503">
        <v>2550</v>
      </c>
      <c r="C182" s="1573">
        <v>359836</v>
      </c>
      <c r="D182" s="1573">
        <v>7780</v>
      </c>
      <c r="E182" s="1573">
        <v>40269</v>
      </c>
      <c r="F182" s="1573">
        <v>76290</v>
      </c>
      <c r="G182" s="1573">
        <v>3965</v>
      </c>
      <c r="H182" s="1573"/>
      <c r="I182" s="1574">
        <v>196021</v>
      </c>
      <c r="J182" s="1574"/>
      <c r="K182" s="1672">
        <f>SUM(C182:J182)</f>
        <v>684161</v>
      </c>
      <c r="L182" s="1573">
        <v>698311</v>
      </c>
    </row>
    <row r="183" spans="1:14" ht="12.75" customHeight="1" thickBot="1" x14ac:dyDescent="0.25">
      <c r="A183" s="1279" t="s">
        <v>973</v>
      </c>
      <c r="B183" s="551">
        <v>2900</v>
      </c>
      <c r="C183" s="1649"/>
      <c r="D183" s="1649"/>
      <c r="E183" s="1649"/>
      <c r="F183" s="1649"/>
      <c r="G183" s="1649"/>
      <c r="H183" s="1649"/>
      <c r="I183" s="1628"/>
      <c r="J183" s="1628"/>
      <c r="K183" s="1681">
        <f>SUM(C183:J183)</f>
        <v>0</v>
      </c>
      <c r="L183" s="1649"/>
    </row>
    <row r="184" spans="1:14" ht="12.75" customHeight="1" thickTop="1" thickBot="1" x14ac:dyDescent="0.25">
      <c r="A184" s="1393" t="s">
        <v>806</v>
      </c>
      <c r="B184" s="1381" t="s">
        <v>565</v>
      </c>
      <c r="C184" s="1681">
        <f>SUM(C180,C182,C183)</f>
        <v>359836</v>
      </c>
      <c r="D184" s="1681">
        <f t="shared" ref="D184:J184" si="17">SUM(D180,D182,D183)</f>
        <v>7780</v>
      </c>
      <c r="E184" s="1681">
        <f t="shared" si="17"/>
        <v>40269</v>
      </c>
      <c r="F184" s="1681">
        <f t="shared" si="17"/>
        <v>76290</v>
      </c>
      <c r="G184" s="1681">
        <f t="shared" si="17"/>
        <v>3965</v>
      </c>
      <c r="H184" s="1681">
        <f t="shared" si="17"/>
        <v>0</v>
      </c>
      <c r="I184" s="1681">
        <f t="shared" si="17"/>
        <v>196021</v>
      </c>
      <c r="J184" s="1681">
        <f t="shared" si="17"/>
        <v>0</v>
      </c>
      <c r="K184" s="1681">
        <f>SUM(K180,K182,K183)</f>
        <v>684161</v>
      </c>
      <c r="L184" s="1681">
        <f>SUM(L180, L182:L183)</f>
        <v>698311</v>
      </c>
    </row>
    <row r="185" spans="1:14" ht="15.75" customHeight="1" thickTop="1" thickBot="1" x14ac:dyDescent="0.25">
      <c r="A185" s="1360" t="s">
        <v>933</v>
      </c>
      <c r="B185" s="1349">
        <v>3000</v>
      </c>
      <c r="C185" s="1651"/>
      <c r="D185" s="1651"/>
      <c r="E185" s="1651"/>
      <c r="F185" s="1651"/>
      <c r="G185" s="1651"/>
      <c r="H185" s="1651"/>
      <c r="I185" s="1627"/>
      <c r="J185" s="1627"/>
      <c r="K185" s="1674">
        <f>SUM(C185:J185)</f>
        <v>0</v>
      </c>
      <c r="L185" s="1651"/>
    </row>
    <row r="186" spans="1:14" s="548" customFormat="1" ht="15.75" customHeight="1" thickTop="1" x14ac:dyDescent="0.2">
      <c r="A186" s="1344" t="s">
        <v>91</v>
      </c>
      <c r="B186" s="1347" t="s">
        <v>855</v>
      </c>
      <c r="C186" s="1673"/>
      <c r="D186" s="1673"/>
      <c r="E186" s="1673"/>
      <c r="F186" s="1673"/>
      <c r="G186" s="1673"/>
      <c r="H186" s="1673"/>
      <c r="I186" s="1673"/>
      <c r="J186" s="1673"/>
      <c r="K186" s="1673"/>
      <c r="L186" s="1673"/>
      <c r="M186" s="539"/>
      <c r="N186" s="539"/>
    </row>
    <row r="187" spans="1:14" s="548" customFormat="1" ht="15.75" customHeight="1" x14ac:dyDescent="0.2">
      <c r="A187" s="507" t="s">
        <v>1121</v>
      </c>
      <c r="B187" s="508"/>
      <c r="C187" s="1673"/>
      <c r="D187" s="1673"/>
      <c r="E187" s="1673"/>
      <c r="F187" s="1673"/>
      <c r="G187" s="1673"/>
      <c r="H187" s="1673"/>
      <c r="I187" s="1673"/>
      <c r="J187" s="1673"/>
      <c r="K187" s="1673"/>
      <c r="L187" s="1673"/>
      <c r="M187" s="539"/>
      <c r="N187" s="539"/>
    </row>
    <row r="188" spans="1:14" x14ac:dyDescent="0.2">
      <c r="A188" s="1274" t="s">
        <v>493</v>
      </c>
      <c r="B188" s="503">
        <v>4110</v>
      </c>
      <c r="C188" s="1673"/>
      <c r="D188" s="1673"/>
      <c r="E188" s="1573"/>
      <c r="F188" s="1673"/>
      <c r="G188" s="1673"/>
      <c r="H188" s="1573"/>
      <c r="I188" s="1582"/>
      <c r="J188" s="1673"/>
      <c r="K188" s="1672">
        <f t="shared" ref="K188:K193" si="18">SUM(E188,H188)</f>
        <v>0</v>
      </c>
      <c r="L188" s="1573"/>
    </row>
    <row r="189" spans="1:14" x14ac:dyDescent="0.2">
      <c r="A189" s="1274" t="s">
        <v>301</v>
      </c>
      <c r="B189" s="503">
        <v>4120</v>
      </c>
      <c r="C189" s="1673"/>
      <c r="D189" s="1673"/>
      <c r="E189" s="1573"/>
      <c r="F189" s="1673"/>
      <c r="G189" s="1673"/>
      <c r="H189" s="1573"/>
      <c r="I189" s="1582"/>
      <c r="J189" s="1673"/>
      <c r="K189" s="1672">
        <f t="shared" si="18"/>
        <v>0</v>
      </c>
      <c r="L189" s="1573"/>
    </row>
    <row r="190" spans="1:14" x14ac:dyDescent="0.2">
      <c r="A190" s="1274" t="s">
        <v>302</v>
      </c>
      <c r="B190" s="512">
        <v>4130</v>
      </c>
      <c r="C190" s="1673"/>
      <c r="D190" s="1673"/>
      <c r="E190" s="1573"/>
      <c r="F190" s="1673"/>
      <c r="G190" s="1673"/>
      <c r="H190" s="1573"/>
      <c r="I190" s="1582"/>
      <c r="J190" s="1673"/>
      <c r="K190" s="1672">
        <f t="shared" si="18"/>
        <v>0</v>
      </c>
      <c r="L190" s="1573"/>
    </row>
    <row r="191" spans="1:14" x14ac:dyDescent="0.2">
      <c r="A191" s="1274" t="s">
        <v>692</v>
      </c>
      <c r="B191" s="503">
        <v>4140</v>
      </c>
      <c r="C191" s="1673"/>
      <c r="D191" s="1673"/>
      <c r="E191" s="1573"/>
      <c r="F191" s="1673"/>
      <c r="G191" s="1673"/>
      <c r="H191" s="1573"/>
      <c r="I191" s="1582"/>
      <c r="J191" s="1673"/>
      <c r="K191" s="1672">
        <f t="shared" si="18"/>
        <v>0</v>
      </c>
      <c r="L191" s="1573"/>
    </row>
    <row r="192" spans="1:14" x14ac:dyDescent="0.2">
      <c r="A192" s="1274" t="s">
        <v>86</v>
      </c>
      <c r="B192" s="503">
        <v>4170</v>
      </c>
      <c r="C192" s="1673"/>
      <c r="D192" s="1673"/>
      <c r="E192" s="1573"/>
      <c r="F192" s="1673"/>
      <c r="G192" s="1673"/>
      <c r="H192" s="1573"/>
      <c r="I192" s="1582"/>
      <c r="J192" s="1673"/>
      <c r="K192" s="1672">
        <f t="shared" si="18"/>
        <v>0</v>
      </c>
      <c r="L192" s="1573"/>
    </row>
    <row r="193" spans="1:14" x14ac:dyDescent="0.2">
      <c r="A193" s="1278" t="s">
        <v>693</v>
      </c>
      <c r="B193" s="512">
        <v>4190</v>
      </c>
      <c r="C193" s="1673"/>
      <c r="D193" s="1673"/>
      <c r="E193" s="1573"/>
      <c r="F193" s="1673"/>
      <c r="G193" s="1673"/>
      <c r="H193" s="1573"/>
      <c r="I193" s="1582"/>
      <c r="J193" s="1673"/>
      <c r="K193" s="1672">
        <f t="shared" si="18"/>
        <v>0</v>
      </c>
      <c r="L193" s="1573"/>
    </row>
    <row r="194" spans="1:14" ht="12.75" customHeight="1" thickBot="1" x14ac:dyDescent="0.25">
      <c r="A194" s="1380" t="s">
        <v>1130</v>
      </c>
      <c r="B194" s="1381" t="s">
        <v>555</v>
      </c>
      <c r="C194" s="1673"/>
      <c r="D194" s="1673"/>
      <c r="E194" s="1674">
        <f>SUM(E188:E193)</f>
        <v>0</v>
      </c>
      <c r="F194" s="1673"/>
      <c r="G194" s="1673"/>
      <c r="H194" s="1674">
        <f>SUM(H188:H193)</f>
        <v>0</v>
      </c>
      <c r="I194" s="1582"/>
      <c r="J194" s="1673"/>
      <c r="K194" s="1674">
        <f>SUM(K188:K193)</f>
        <v>0</v>
      </c>
      <c r="L194" s="1674">
        <f>SUM(L188:L193)</f>
        <v>0</v>
      </c>
    </row>
    <row r="195" spans="1:14" ht="15.75" customHeight="1" thickTop="1" x14ac:dyDescent="0.2">
      <c r="A195" s="543" t="s">
        <v>92</v>
      </c>
      <c r="B195" s="552" t="s">
        <v>925</v>
      </c>
      <c r="C195" s="1673"/>
      <c r="D195" s="1673"/>
      <c r="E195" s="1695"/>
      <c r="F195" s="1673"/>
      <c r="G195" s="1673"/>
      <c r="H195" s="1695"/>
      <c r="I195" s="1582"/>
      <c r="J195" s="1673"/>
      <c r="K195" s="1696">
        <f>SUM(E195,H195)</f>
        <v>0</v>
      </c>
      <c r="L195" s="1695"/>
    </row>
    <row r="196" spans="1:14" ht="12.75" customHeight="1" thickBot="1" x14ac:dyDescent="0.25">
      <c r="A196" s="1380" t="s">
        <v>1470</v>
      </c>
      <c r="B196" s="1381" t="s">
        <v>855</v>
      </c>
      <c r="C196" s="1673"/>
      <c r="D196" s="1673"/>
      <c r="E196" s="1681">
        <f>SUM(E194,E195)</f>
        <v>0</v>
      </c>
      <c r="F196" s="1673"/>
      <c r="G196" s="1673"/>
      <c r="H196" s="1681">
        <f>SUM(H194,H195)</f>
        <v>0</v>
      </c>
      <c r="I196" s="1582"/>
      <c r="J196" s="1673"/>
      <c r="K196" s="1681">
        <f>SUM(K194,K195)</f>
        <v>0</v>
      </c>
      <c r="L196" s="1681">
        <f>SUM(L194,L195)</f>
        <v>0</v>
      </c>
    </row>
    <row r="197" spans="1:14" s="548" customFormat="1" ht="15.75" customHeight="1" thickTop="1" x14ac:dyDescent="0.2">
      <c r="A197" s="1350" t="s">
        <v>934</v>
      </c>
      <c r="B197" s="1347" t="s">
        <v>489</v>
      </c>
      <c r="C197" s="1673"/>
      <c r="D197" s="1673"/>
      <c r="E197" s="1673"/>
      <c r="F197" s="1673"/>
      <c r="G197" s="1673"/>
      <c r="H197" s="1673"/>
      <c r="I197" s="1673"/>
      <c r="J197" s="1673"/>
      <c r="K197" s="1673"/>
      <c r="L197" s="1673"/>
      <c r="M197" s="539"/>
      <c r="N197" s="539"/>
    </row>
    <row r="198" spans="1:14" s="548" customFormat="1" ht="15.75" customHeight="1" x14ac:dyDescent="0.2">
      <c r="A198" s="530" t="s">
        <v>93</v>
      </c>
      <c r="B198" s="508"/>
      <c r="C198" s="1673"/>
      <c r="D198" s="1673"/>
      <c r="E198" s="1673"/>
      <c r="F198" s="1673"/>
      <c r="G198" s="1673"/>
      <c r="H198" s="1673"/>
      <c r="I198" s="1673"/>
      <c r="J198" s="1673"/>
      <c r="K198" s="1673"/>
      <c r="L198" s="1673"/>
      <c r="M198" s="539"/>
      <c r="N198" s="539"/>
    </row>
    <row r="199" spans="1:14" x14ac:dyDescent="0.2">
      <c r="A199" s="1274" t="s">
        <v>87</v>
      </c>
      <c r="B199" s="503">
        <v>5110</v>
      </c>
      <c r="C199" s="1673"/>
      <c r="D199" s="1673"/>
      <c r="E199" s="1673"/>
      <c r="F199" s="1673"/>
      <c r="G199" s="1673"/>
      <c r="H199" s="1573"/>
      <c r="I199" s="1673"/>
      <c r="J199" s="1673"/>
      <c r="K199" s="1672">
        <f>SUM(H199)</f>
        <v>0</v>
      </c>
      <c r="L199" s="1573"/>
    </row>
    <row r="200" spans="1:14" x14ac:dyDescent="0.2">
      <c r="A200" s="1274" t="s">
        <v>88</v>
      </c>
      <c r="B200" s="503">
        <v>5120</v>
      </c>
      <c r="C200" s="1673"/>
      <c r="D200" s="1673"/>
      <c r="E200" s="1673"/>
      <c r="F200" s="1673"/>
      <c r="G200" s="1673"/>
      <c r="H200" s="1573"/>
      <c r="I200" s="1673"/>
      <c r="J200" s="1673"/>
      <c r="K200" s="1672">
        <f>SUM(H200)</f>
        <v>0</v>
      </c>
      <c r="L200" s="1573"/>
    </row>
    <row r="201" spans="1:14" ht="12.75" customHeight="1" x14ac:dyDescent="0.2">
      <c r="A201" s="1274" t="s">
        <v>1160</v>
      </c>
      <c r="B201" s="512" t="s">
        <v>613</v>
      </c>
      <c r="C201" s="1673"/>
      <c r="D201" s="1673"/>
      <c r="E201" s="1673"/>
      <c r="F201" s="1673"/>
      <c r="G201" s="1673"/>
      <c r="H201" s="1573"/>
      <c r="I201" s="1673"/>
      <c r="J201" s="1673"/>
      <c r="K201" s="1672">
        <f>SUM(H201)</f>
        <v>0</v>
      </c>
      <c r="L201" s="1573"/>
    </row>
    <row r="202" spans="1:14" x14ac:dyDescent="0.2">
      <c r="A202" s="1274" t="s">
        <v>89</v>
      </c>
      <c r="B202" s="503" t="s">
        <v>585</v>
      </c>
      <c r="C202" s="1673"/>
      <c r="D202" s="1673"/>
      <c r="E202" s="1673"/>
      <c r="F202" s="1673"/>
      <c r="G202" s="1673"/>
      <c r="H202" s="1573"/>
      <c r="I202" s="1673"/>
      <c r="J202" s="1673"/>
      <c r="K202" s="1672">
        <f>SUM(H202)</f>
        <v>0</v>
      </c>
      <c r="L202" s="1573"/>
    </row>
    <row r="203" spans="1:14" x14ac:dyDescent="0.2">
      <c r="A203" s="1286" t="s">
        <v>615</v>
      </c>
      <c r="B203" s="503" t="s">
        <v>614</v>
      </c>
      <c r="C203" s="1673"/>
      <c r="D203" s="1673"/>
      <c r="E203" s="1673"/>
      <c r="F203" s="1673"/>
      <c r="G203" s="1673"/>
      <c r="H203" s="1577"/>
      <c r="I203" s="1673"/>
      <c r="J203" s="1673"/>
      <c r="K203" s="1672">
        <f>SUM(H203)</f>
        <v>0</v>
      </c>
      <c r="L203" s="1577"/>
    </row>
    <row r="204" spans="1:14" ht="13.5" thickBot="1" x14ac:dyDescent="0.25">
      <c r="A204" s="1380" t="s">
        <v>274</v>
      </c>
      <c r="B204" s="1381" t="s">
        <v>713</v>
      </c>
      <c r="C204" s="1673"/>
      <c r="D204" s="1673"/>
      <c r="E204" s="1673"/>
      <c r="F204" s="1673"/>
      <c r="G204" s="1673"/>
      <c r="H204" s="1674">
        <f>SUM(H199:H203)</f>
        <v>0</v>
      </c>
      <c r="I204" s="1673"/>
      <c r="J204" s="1673"/>
      <c r="K204" s="1674">
        <f>SUM(K199:K203)</f>
        <v>0</v>
      </c>
      <c r="L204" s="1674">
        <f>SUM(L199:L203)</f>
        <v>0</v>
      </c>
    </row>
    <row r="205" spans="1:14" ht="15.75" customHeight="1" thickTop="1" x14ac:dyDescent="0.2">
      <c r="A205" s="553" t="s">
        <v>83</v>
      </c>
      <c r="B205" s="554" t="s">
        <v>38</v>
      </c>
      <c r="C205" s="1673"/>
      <c r="D205" s="1673"/>
      <c r="E205" s="1673"/>
      <c r="F205" s="1673"/>
      <c r="G205" s="1673"/>
      <c r="H205" s="1630"/>
      <c r="I205" s="1673"/>
      <c r="J205" s="1673"/>
      <c r="K205" s="1696">
        <f>SUM(H205)</f>
        <v>0</v>
      </c>
      <c r="L205" s="1630"/>
    </row>
    <row r="206" spans="1:14" ht="30" customHeight="1" x14ac:dyDescent="0.2">
      <c r="A206" s="555" t="s">
        <v>1652</v>
      </c>
      <c r="B206" s="546" t="s">
        <v>31</v>
      </c>
      <c r="C206" s="1673"/>
      <c r="D206" s="1673"/>
      <c r="E206" s="1673"/>
      <c r="F206" s="1673"/>
      <c r="G206" s="1673"/>
      <c r="H206" s="1573"/>
      <c r="I206" s="1673"/>
      <c r="J206" s="1673"/>
      <c r="K206" s="1672">
        <f>SUM(H206)</f>
        <v>0</v>
      </c>
      <c r="L206" s="1573"/>
    </row>
    <row r="207" spans="1:14" ht="15.75" customHeight="1" x14ac:dyDescent="0.2">
      <c r="A207" s="507" t="s">
        <v>761</v>
      </c>
      <c r="B207" s="546" t="s">
        <v>84</v>
      </c>
      <c r="C207" s="1673"/>
      <c r="D207" s="1673"/>
      <c r="E207" s="1673"/>
      <c r="F207" s="1673"/>
      <c r="G207" s="1673"/>
      <c r="H207" s="1574"/>
      <c r="I207" s="1673"/>
      <c r="J207" s="1673"/>
      <c r="K207" s="1672">
        <f>H207</f>
        <v>0</v>
      </c>
      <c r="L207" s="1573"/>
    </row>
    <row r="208" spans="1:14" ht="12.75" customHeight="1" thickBot="1" x14ac:dyDescent="0.25">
      <c r="A208" s="1389" t="s">
        <v>633</v>
      </c>
      <c r="B208" s="1390" t="s">
        <v>489</v>
      </c>
      <c r="C208" s="1673"/>
      <c r="D208" s="1673"/>
      <c r="E208" s="1673"/>
      <c r="F208" s="1673"/>
      <c r="G208" s="1673"/>
      <c r="H208" s="1681">
        <f>SUM(H204,H205,H206,H207)</f>
        <v>0</v>
      </c>
      <c r="I208" s="1673"/>
      <c r="J208" s="1673"/>
      <c r="K208" s="1681">
        <f>SUM(K204,K205,K206,K207)</f>
        <v>0</v>
      </c>
      <c r="L208" s="1681">
        <f>SUM(L204,L205,L206,L207)</f>
        <v>0</v>
      </c>
    </row>
    <row r="209" spans="1:14" ht="15.75" customHeight="1" thickTop="1" thickBot="1" x14ac:dyDescent="0.25">
      <c r="A209" s="1344" t="s">
        <v>867</v>
      </c>
      <c r="B209" s="1351" t="s">
        <v>856</v>
      </c>
      <c r="C209" s="1676"/>
      <c r="D209" s="1676"/>
      <c r="E209" s="1676"/>
      <c r="F209" s="1676"/>
      <c r="G209" s="1676"/>
      <c r="H209" s="1676"/>
      <c r="I209" s="1673"/>
      <c r="J209" s="1673"/>
      <c r="K209" s="1676"/>
      <c r="L209" s="1651"/>
    </row>
    <row r="210" spans="1:14" ht="12.75" customHeight="1" thickTop="1" thickBot="1" x14ac:dyDescent="0.25">
      <c r="A210" s="1394" t="s">
        <v>275</v>
      </c>
      <c r="B210" s="1395"/>
      <c r="C210" s="1674">
        <f>SUM(C184,C185)</f>
        <v>359836</v>
      </c>
      <c r="D210" s="1674">
        <f>SUM(D184,D185)</f>
        <v>7780</v>
      </c>
      <c r="E210" s="1674">
        <f>SUM(E184,E185,E196)</f>
        <v>40269</v>
      </c>
      <c r="F210" s="1674">
        <f>SUM(F184,F185)</f>
        <v>76290</v>
      </c>
      <c r="G210" s="1674">
        <f>SUM(G184,G185)</f>
        <v>3965</v>
      </c>
      <c r="H210" s="1674">
        <f>SUM(H184,H185,H196,H208,H209)</f>
        <v>0</v>
      </c>
      <c r="I210" s="1674">
        <f>SUM(I184,I185)</f>
        <v>196021</v>
      </c>
      <c r="J210" s="1674">
        <f>SUM(J184,J185)</f>
        <v>0</v>
      </c>
      <c r="K210" s="1672">
        <f>SUM(K184,K185,K196,K208,K209)</f>
        <v>684161</v>
      </c>
      <c r="L210" s="1674">
        <f>SUM(L184,L185,L196,L208,L209)</f>
        <v>698311</v>
      </c>
    </row>
    <row r="211" spans="1:14" ht="13.5" thickTop="1" x14ac:dyDescent="0.2">
      <c r="A211" s="2262" t="s">
        <v>989</v>
      </c>
      <c r="B211" s="2263"/>
      <c r="C211" s="1675"/>
      <c r="D211" s="1675"/>
      <c r="E211" s="1675"/>
      <c r="F211" s="1675"/>
      <c r="G211" s="1675"/>
      <c r="H211" s="1675"/>
      <c r="I211" s="1673"/>
      <c r="J211" s="1673"/>
      <c r="K211" s="1689">
        <f>'Revenues 9-14'!F268-'Expenditures 15-22'!K210</f>
        <v>33732</v>
      </c>
      <c r="L211" s="1675"/>
    </row>
    <row r="212" spans="1:14" s="540" customFormat="1" ht="9" customHeight="1" x14ac:dyDescent="0.2">
      <c r="A212" s="537"/>
      <c r="B212" s="547"/>
      <c r="C212" s="1690"/>
      <c r="D212" s="1690"/>
      <c r="E212" s="1690"/>
      <c r="F212" s="1690"/>
      <c r="G212" s="1690"/>
      <c r="H212" s="1690"/>
      <c r="I212" s="1690"/>
      <c r="J212" s="1690"/>
      <c r="K212" s="1690"/>
      <c r="L212" s="1690"/>
      <c r="M212" s="539"/>
      <c r="N212" s="539"/>
    </row>
    <row r="213" spans="1:14" s="321" customFormat="1" ht="16.7" customHeight="1" x14ac:dyDescent="0.2">
      <c r="A213" s="2284" t="s">
        <v>959</v>
      </c>
      <c r="B213" s="2285"/>
      <c r="C213" s="1703"/>
      <c r="D213" s="1704"/>
      <c r="E213" s="1704"/>
      <c r="F213" s="1704"/>
      <c r="G213" s="1704"/>
      <c r="H213" s="1704"/>
      <c r="I213" s="1704"/>
      <c r="J213" s="1704"/>
      <c r="K213" s="1704"/>
      <c r="L213" s="1705"/>
      <c r="M213" s="501"/>
      <c r="N213" s="501"/>
    </row>
    <row r="214" spans="1:14" s="548" customFormat="1" ht="15.75" customHeight="1" x14ac:dyDescent="0.2">
      <c r="A214" s="1361" t="s">
        <v>868</v>
      </c>
      <c r="B214" s="1353" t="s">
        <v>566</v>
      </c>
      <c r="C214" s="1673"/>
      <c r="D214" s="1676"/>
      <c r="E214" s="1673"/>
      <c r="F214" s="1673"/>
      <c r="G214" s="1673"/>
      <c r="H214" s="1673"/>
      <c r="I214" s="1673"/>
      <c r="J214" s="1673"/>
      <c r="K214" s="1676"/>
      <c r="L214" s="1676"/>
      <c r="M214" s="539"/>
      <c r="N214" s="539"/>
    </row>
    <row r="215" spans="1:14" x14ac:dyDescent="0.2">
      <c r="A215" s="1274" t="s">
        <v>955</v>
      </c>
      <c r="B215" s="503">
        <v>1100</v>
      </c>
      <c r="C215" s="1673"/>
      <c r="D215" s="1573">
        <v>36624</v>
      </c>
      <c r="E215" s="1673"/>
      <c r="F215" s="1673"/>
      <c r="G215" s="1673"/>
      <c r="H215" s="1673"/>
      <c r="I215" s="1673"/>
      <c r="J215" s="1673"/>
      <c r="K215" s="1672">
        <f>D215</f>
        <v>36624</v>
      </c>
      <c r="L215" s="1573">
        <v>35930</v>
      </c>
    </row>
    <row r="216" spans="1:14" x14ac:dyDescent="0.2">
      <c r="A216" s="1274" t="s">
        <v>162</v>
      </c>
      <c r="B216" s="503" t="s">
        <v>961</v>
      </c>
      <c r="C216" s="1673"/>
      <c r="D216" s="1574">
        <v>3909</v>
      </c>
      <c r="E216" s="1673"/>
      <c r="F216" s="1673"/>
      <c r="G216" s="1673"/>
      <c r="H216" s="1673"/>
      <c r="I216" s="1673"/>
      <c r="J216" s="1673"/>
      <c r="K216" s="1672">
        <f t="shared" ref="K216:K228" si="19">D216</f>
        <v>3909</v>
      </c>
      <c r="L216" s="1573">
        <v>3950</v>
      </c>
    </row>
    <row r="217" spans="1:14" x14ac:dyDescent="0.2">
      <c r="A217" s="1274" t="s">
        <v>163</v>
      </c>
      <c r="B217" s="503">
        <v>1200</v>
      </c>
      <c r="C217" s="1673"/>
      <c r="D217" s="1573">
        <v>6121</v>
      </c>
      <c r="E217" s="1673"/>
      <c r="F217" s="1673"/>
      <c r="G217" s="1673"/>
      <c r="H217" s="1673"/>
      <c r="I217" s="1673"/>
      <c r="J217" s="1673"/>
      <c r="K217" s="1672">
        <f t="shared" si="19"/>
        <v>6121</v>
      </c>
      <c r="L217" s="1573">
        <v>6100</v>
      </c>
    </row>
    <row r="218" spans="1:14" x14ac:dyDescent="0.2">
      <c r="A218" s="1274" t="s">
        <v>276</v>
      </c>
      <c r="B218" s="503" t="s">
        <v>962</v>
      </c>
      <c r="C218" s="1673"/>
      <c r="D218" s="1574"/>
      <c r="E218" s="1673"/>
      <c r="F218" s="1673"/>
      <c r="G218" s="1673"/>
      <c r="H218" s="1673"/>
      <c r="I218" s="1673"/>
      <c r="J218" s="1673"/>
      <c r="K218" s="1672">
        <f t="shared" si="19"/>
        <v>0</v>
      </c>
      <c r="L218" s="1573"/>
    </row>
    <row r="219" spans="1:14" x14ac:dyDescent="0.2">
      <c r="A219" s="1274" t="s">
        <v>277</v>
      </c>
      <c r="B219" s="503">
        <v>1250</v>
      </c>
      <c r="C219" s="1673"/>
      <c r="D219" s="1573">
        <v>1010</v>
      </c>
      <c r="E219" s="1673"/>
      <c r="F219" s="1673"/>
      <c r="G219" s="1673"/>
      <c r="H219" s="1673"/>
      <c r="I219" s="1673"/>
      <c r="J219" s="1673"/>
      <c r="K219" s="1672">
        <f t="shared" si="19"/>
        <v>1010</v>
      </c>
      <c r="L219" s="1573">
        <v>1128</v>
      </c>
    </row>
    <row r="220" spans="1:14" x14ac:dyDescent="0.2">
      <c r="A220" s="1274" t="s">
        <v>278</v>
      </c>
      <c r="B220" s="503" t="s">
        <v>160</v>
      </c>
      <c r="C220" s="1673"/>
      <c r="D220" s="1574"/>
      <c r="E220" s="1673"/>
      <c r="F220" s="1673"/>
      <c r="G220" s="1673"/>
      <c r="H220" s="1673"/>
      <c r="I220" s="1673"/>
      <c r="J220" s="1673"/>
      <c r="K220" s="1672">
        <f t="shared" si="19"/>
        <v>0</v>
      </c>
      <c r="L220" s="1573"/>
    </row>
    <row r="221" spans="1:14" x14ac:dyDescent="0.2">
      <c r="A221" s="1274" t="s">
        <v>956</v>
      </c>
      <c r="B221" s="503">
        <v>1300</v>
      </c>
      <c r="C221" s="1673"/>
      <c r="D221" s="1573">
        <v>519</v>
      </c>
      <c r="E221" s="1673"/>
      <c r="F221" s="1673"/>
      <c r="G221" s="1673"/>
      <c r="H221" s="1673"/>
      <c r="I221" s="1673"/>
      <c r="J221" s="1673"/>
      <c r="K221" s="1672">
        <f t="shared" si="19"/>
        <v>519</v>
      </c>
      <c r="L221" s="1573"/>
    </row>
    <row r="222" spans="1:14" x14ac:dyDescent="0.2">
      <c r="A222" s="1274" t="s">
        <v>718</v>
      </c>
      <c r="B222" s="503">
        <v>1400</v>
      </c>
      <c r="C222" s="1673"/>
      <c r="D222" s="1573">
        <v>1573</v>
      </c>
      <c r="E222" s="1673"/>
      <c r="F222" s="1673"/>
      <c r="G222" s="1673"/>
      <c r="H222" s="1673"/>
      <c r="I222" s="1673"/>
      <c r="J222" s="1673"/>
      <c r="K222" s="1672">
        <f t="shared" si="19"/>
        <v>1573</v>
      </c>
      <c r="L222" s="1573">
        <v>1205</v>
      </c>
    </row>
    <row r="223" spans="1:14" x14ac:dyDescent="0.2">
      <c r="A223" s="1274" t="s">
        <v>957</v>
      </c>
      <c r="B223" s="503">
        <v>1500</v>
      </c>
      <c r="C223" s="1673"/>
      <c r="D223" s="1573">
        <v>2828</v>
      </c>
      <c r="E223" s="1673"/>
      <c r="F223" s="1673"/>
      <c r="G223" s="1673"/>
      <c r="H223" s="1673"/>
      <c r="I223" s="1673"/>
      <c r="J223" s="1673"/>
      <c r="K223" s="1672">
        <f t="shared" si="19"/>
        <v>2828</v>
      </c>
      <c r="L223" s="1573"/>
    </row>
    <row r="224" spans="1:14" x14ac:dyDescent="0.2">
      <c r="A224" s="1274" t="s">
        <v>958</v>
      </c>
      <c r="B224" s="503">
        <v>1600</v>
      </c>
      <c r="C224" s="1673"/>
      <c r="D224" s="1573"/>
      <c r="E224" s="1673"/>
      <c r="F224" s="1673"/>
      <c r="G224" s="1673"/>
      <c r="H224" s="1673"/>
      <c r="I224" s="1673"/>
      <c r="J224" s="1673"/>
      <c r="K224" s="1672">
        <f t="shared" si="19"/>
        <v>0</v>
      </c>
      <c r="L224" s="1573"/>
    </row>
    <row r="225" spans="1:12" x14ac:dyDescent="0.2">
      <c r="A225" s="1274" t="s">
        <v>980</v>
      </c>
      <c r="B225" s="503">
        <v>1650</v>
      </c>
      <c r="C225" s="1673"/>
      <c r="D225" s="1573"/>
      <c r="E225" s="1673"/>
      <c r="F225" s="1673"/>
      <c r="G225" s="1673"/>
      <c r="H225" s="1673"/>
      <c r="I225" s="1673"/>
      <c r="J225" s="1673"/>
      <c r="K225" s="1672">
        <f t="shared" si="19"/>
        <v>0</v>
      </c>
      <c r="L225" s="1573"/>
    </row>
    <row r="226" spans="1:12" x14ac:dyDescent="0.2">
      <c r="A226" s="1274" t="s">
        <v>719</v>
      </c>
      <c r="B226" s="503" t="s">
        <v>161</v>
      </c>
      <c r="C226" s="1673"/>
      <c r="D226" s="1574">
        <v>520</v>
      </c>
      <c r="E226" s="1673"/>
      <c r="F226" s="1673"/>
      <c r="G226" s="1673"/>
      <c r="H226" s="1673"/>
      <c r="I226" s="1673"/>
      <c r="J226" s="1673"/>
      <c r="K226" s="1672">
        <f t="shared" si="19"/>
        <v>520</v>
      </c>
      <c r="L226" s="1573">
        <v>560</v>
      </c>
    </row>
    <row r="227" spans="1:12" x14ac:dyDescent="0.2">
      <c r="A227" s="1274" t="s">
        <v>1078</v>
      </c>
      <c r="B227" s="503">
        <v>1800</v>
      </c>
      <c r="C227" s="1673"/>
      <c r="D227" s="1573"/>
      <c r="E227" s="1673"/>
      <c r="F227" s="1673"/>
      <c r="G227" s="1673"/>
      <c r="H227" s="1673"/>
      <c r="I227" s="1673"/>
      <c r="J227" s="1673"/>
      <c r="K227" s="1672">
        <f t="shared" si="19"/>
        <v>0</v>
      </c>
      <c r="L227" s="1573"/>
    </row>
    <row r="228" spans="1:12" x14ac:dyDescent="0.2">
      <c r="A228" s="1274" t="s">
        <v>1079</v>
      </c>
      <c r="B228" s="503">
        <v>1900</v>
      </c>
      <c r="C228" s="1673"/>
      <c r="D228" s="1573"/>
      <c r="E228" s="1673"/>
      <c r="F228" s="1673"/>
      <c r="G228" s="1673"/>
      <c r="H228" s="1673"/>
      <c r="I228" s="1673"/>
      <c r="J228" s="1673"/>
      <c r="K228" s="1672">
        <f t="shared" si="19"/>
        <v>0</v>
      </c>
      <c r="L228" s="1573"/>
    </row>
    <row r="229" spans="1:12" ht="12.75" customHeight="1" thickBot="1" x14ac:dyDescent="0.25">
      <c r="A229" s="1380" t="s">
        <v>710</v>
      </c>
      <c r="B229" s="1383" t="s">
        <v>566</v>
      </c>
      <c r="C229" s="1673"/>
      <c r="D229" s="1674">
        <f>SUM(D215:D228)</f>
        <v>53104</v>
      </c>
      <c r="E229" s="1673"/>
      <c r="F229" s="1673"/>
      <c r="G229" s="1673"/>
      <c r="H229" s="1673"/>
      <c r="I229" s="1673"/>
      <c r="J229" s="1673"/>
      <c r="K229" s="1674">
        <f>SUM(K215:K228)</f>
        <v>53104</v>
      </c>
      <c r="L229" s="1674">
        <f>SUM(L215:L228)</f>
        <v>48873</v>
      </c>
    </row>
    <row r="230" spans="1:12" ht="15.75" customHeight="1" thickTop="1" x14ac:dyDescent="0.2">
      <c r="A230" s="1350" t="s">
        <v>869</v>
      </c>
      <c r="B230" s="1351" t="s">
        <v>565</v>
      </c>
      <c r="C230" s="1673"/>
      <c r="D230" s="1673"/>
      <c r="E230" s="1673"/>
      <c r="F230" s="1673"/>
      <c r="G230" s="1673"/>
      <c r="H230" s="1673"/>
      <c r="I230" s="1673"/>
      <c r="J230" s="1673"/>
      <c r="K230" s="1673"/>
      <c r="L230" s="1673"/>
    </row>
    <row r="231" spans="1:12" ht="15.75" customHeight="1" x14ac:dyDescent="0.2">
      <c r="A231" s="530" t="s">
        <v>587</v>
      </c>
      <c r="B231" s="508"/>
      <c r="C231" s="1673"/>
      <c r="D231" s="1673"/>
      <c r="E231" s="1673"/>
      <c r="F231" s="1673"/>
      <c r="G231" s="1673"/>
      <c r="H231" s="1673"/>
      <c r="I231" s="1673"/>
      <c r="J231" s="1673"/>
      <c r="K231" s="1673"/>
      <c r="L231" s="1673"/>
    </row>
    <row r="232" spans="1:12" x14ac:dyDescent="0.2">
      <c r="A232" s="1274" t="s">
        <v>1080</v>
      </c>
      <c r="B232" s="503">
        <v>2110</v>
      </c>
      <c r="C232" s="1673"/>
      <c r="D232" s="1573"/>
      <c r="E232" s="1673"/>
      <c r="F232" s="1673"/>
      <c r="G232" s="1673"/>
      <c r="H232" s="1673"/>
      <c r="I232" s="1673"/>
      <c r="J232" s="1673"/>
      <c r="K232" s="1672">
        <f t="shared" ref="K232:K237" si="20">D232</f>
        <v>0</v>
      </c>
      <c r="L232" s="1573"/>
    </row>
    <row r="233" spans="1:12" x14ac:dyDescent="0.2">
      <c r="A233" s="1274" t="s">
        <v>1081</v>
      </c>
      <c r="B233" s="503">
        <v>2120</v>
      </c>
      <c r="C233" s="1673"/>
      <c r="D233" s="1573">
        <v>1116</v>
      </c>
      <c r="E233" s="1673"/>
      <c r="F233" s="1673"/>
      <c r="G233" s="1673"/>
      <c r="H233" s="1673"/>
      <c r="I233" s="1673"/>
      <c r="J233" s="1673"/>
      <c r="K233" s="1672">
        <f t="shared" si="20"/>
        <v>1116</v>
      </c>
      <c r="L233" s="1573">
        <v>1106</v>
      </c>
    </row>
    <row r="234" spans="1:12" x14ac:dyDescent="0.2">
      <c r="A234" s="1274" t="s">
        <v>196</v>
      </c>
      <c r="B234" s="503">
        <v>2130</v>
      </c>
      <c r="C234" s="1673"/>
      <c r="D234" s="1573"/>
      <c r="E234" s="1673"/>
      <c r="F234" s="1673"/>
      <c r="G234" s="1673"/>
      <c r="H234" s="1673"/>
      <c r="I234" s="1673"/>
      <c r="J234" s="1673"/>
      <c r="K234" s="1672">
        <f t="shared" si="20"/>
        <v>0</v>
      </c>
      <c r="L234" s="1573"/>
    </row>
    <row r="235" spans="1:12" x14ac:dyDescent="0.2">
      <c r="A235" s="1274" t="s">
        <v>197</v>
      </c>
      <c r="B235" s="503">
        <v>2140</v>
      </c>
      <c r="C235" s="1673"/>
      <c r="D235" s="1573"/>
      <c r="E235" s="1673"/>
      <c r="F235" s="1673"/>
      <c r="G235" s="1673"/>
      <c r="H235" s="1673"/>
      <c r="I235" s="1673"/>
      <c r="J235" s="1673"/>
      <c r="K235" s="1672">
        <f t="shared" si="20"/>
        <v>0</v>
      </c>
      <c r="L235" s="1573"/>
    </row>
    <row r="236" spans="1:12" x14ac:dyDescent="0.2">
      <c r="A236" s="1274" t="s">
        <v>198</v>
      </c>
      <c r="B236" s="503">
        <v>2150</v>
      </c>
      <c r="C236" s="1673"/>
      <c r="D236" s="1573"/>
      <c r="E236" s="1673"/>
      <c r="F236" s="1673"/>
      <c r="G236" s="1673"/>
      <c r="H236" s="1673"/>
      <c r="I236" s="1673"/>
      <c r="J236" s="1673"/>
      <c r="K236" s="1672">
        <f t="shared" si="20"/>
        <v>0</v>
      </c>
      <c r="L236" s="1573"/>
    </row>
    <row r="237" spans="1:12" x14ac:dyDescent="0.2">
      <c r="A237" s="1274" t="s">
        <v>164</v>
      </c>
      <c r="B237" s="503">
        <v>2190</v>
      </c>
      <c r="C237" s="1673"/>
      <c r="D237" s="1573"/>
      <c r="E237" s="1673"/>
      <c r="F237" s="1673"/>
      <c r="G237" s="1673"/>
      <c r="H237" s="1673"/>
      <c r="I237" s="1673"/>
      <c r="J237" s="1673"/>
      <c r="K237" s="1672">
        <f t="shared" si="20"/>
        <v>0</v>
      </c>
      <c r="L237" s="1573"/>
    </row>
    <row r="238" spans="1:12" ht="12.75" customHeight="1" thickBot="1" x14ac:dyDescent="0.25">
      <c r="A238" s="1380" t="s">
        <v>556</v>
      </c>
      <c r="B238" s="1383" t="s">
        <v>711</v>
      </c>
      <c r="C238" s="1673"/>
      <c r="D238" s="1674">
        <f>SUM(D232:D237)</f>
        <v>1116</v>
      </c>
      <c r="E238" s="1673"/>
      <c r="F238" s="1673"/>
      <c r="G238" s="1673"/>
      <c r="H238" s="1673"/>
      <c r="I238" s="1673"/>
      <c r="J238" s="1673"/>
      <c r="K238" s="1674">
        <f>SUM(K232:K237)</f>
        <v>1116</v>
      </c>
      <c r="L238" s="1674">
        <f>SUM(L232:L237)</f>
        <v>1106</v>
      </c>
    </row>
    <row r="239" spans="1:12" ht="15.75" customHeight="1" thickTop="1" x14ac:dyDescent="0.2">
      <c r="A239" s="509" t="s">
        <v>588</v>
      </c>
      <c r="B239" s="514"/>
      <c r="C239" s="1673"/>
      <c r="D239" s="1677"/>
      <c r="E239" s="1673"/>
      <c r="F239" s="1673"/>
      <c r="G239" s="1673"/>
      <c r="H239" s="1673"/>
      <c r="I239" s="1673"/>
      <c r="J239" s="1673"/>
      <c r="K239" s="1677"/>
      <c r="L239" s="1677"/>
    </row>
    <row r="240" spans="1:12" x14ac:dyDescent="0.2">
      <c r="A240" s="1274" t="s">
        <v>809</v>
      </c>
      <c r="B240" s="503">
        <v>2210</v>
      </c>
      <c r="C240" s="1673"/>
      <c r="D240" s="1586"/>
      <c r="E240" s="1673"/>
      <c r="F240" s="1673"/>
      <c r="G240" s="1673"/>
      <c r="H240" s="1673"/>
      <c r="I240" s="1673"/>
      <c r="J240" s="1673"/>
      <c r="K240" s="1678">
        <f>D240</f>
        <v>0</v>
      </c>
      <c r="L240" s="1586"/>
    </row>
    <row r="241" spans="1:12" x14ac:dyDescent="0.2">
      <c r="A241" s="1274" t="s">
        <v>810</v>
      </c>
      <c r="B241" s="503">
        <v>2220</v>
      </c>
      <c r="C241" s="1673"/>
      <c r="D241" s="1573">
        <v>8635</v>
      </c>
      <c r="E241" s="1673"/>
      <c r="F241" s="1673"/>
      <c r="G241" s="1673"/>
      <c r="H241" s="1673"/>
      <c r="I241" s="1673"/>
      <c r="J241" s="1673"/>
      <c r="K241" s="1678">
        <f>D241</f>
        <v>8635</v>
      </c>
      <c r="L241" s="1573">
        <v>8094</v>
      </c>
    </row>
    <row r="242" spans="1:12" x14ac:dyDescent="0.2">
      <c r="A242" s="1274" t="s">
        <v>811</v>
      </c>
      <c r="B242" s="503">
        <v>2230</v>
      </c>
      <c r="C242" s="1673"/>
      <c r="D242" s="1573"/>
      <c r="E242" s="1673"/>
      <c r="F242" s="1673"/>
      <c r="G242" s="1673"/>
      <c r="H242" s="1673"/>
      <c r="I242" s="1673"/>
      <c r="J242" s="1673"/>
      <c r="K242" s="1678">
        <f>D242</f>
        <v>0</v>
      </c>
      <c r="L242" s="1573"/>
    </row>
    <row r="243" spans="1:12" ht="12.75" customHeight="1" thickBot="1" x14ac:dyDescent="0.25">
      <c r="A243" s="1396" t="s">
        <v>557</v>
      </c>
      <c r="B243" s="1397">
        <v>2200</v>
      </c>
      <c r="C243" s="1673"/>
      <c r="D243" s="1674">
        <f>SUM(D240:D242)</f>
        <v>8635</v>
      </c>
      <c r="E243" s="1673"/>
      <c r="F243" s="1673"/>
      <c r="G243" s="1673"/>
      <c r="H243" s="1673"/>
      <c r="I243" s="1673"/>
      <c r="J243" s="1673"/>
      <c r="K243" s="1674">
        <f>SUM(K240:K242)</f>
        <v>8635</v>
      </c>
      <c r="L243" s="1674">
        <f>SUM(L240:L242)</f>
        <v>8094</v>
      </c>
    </row>
    <row r="244" spans="1:12" ht="15.75" customHeight="1" thickTop="1" x14ac:dyDescent="0.2">
      <c r="A244" s="509" t="s">
        <v>606</v>
      </c>
      <c r="B244" s="556"/>
      <c r="C244" s="1673"/>
      <c r="D244" s="1677"/>
      <c r="E244" s="1673"/>
      <c r="F244" s="1673"/>
      <c r="G244" s="1673"/>
      <c r="H244" s="1673"/>
      <c r="I244" s="1673"/>
      <c r="J244" s="1673"/>
      <c r="K244" s="1677"/>
      <c r="L244" s="1677"/>
    </row>
    <row r="245" spans="1:12" x14ac:dyDescent="0.2">
      <c r="A245" s="1274" t="s">
        <v>812</v>
      </c>
      <c r="B245" s="503">
        <v>2310</v>
      </c>
      <c r="C245" s="1673"/>
      <c r="D245" s="1586"/>
      <c r="E245" s="1673"/>
      <c r="F245" s="1673"/>
      <c r="G245" s="1673"/>
      <c r="H245" s="1673"/>
      <c r="I245" s="1673"/>
      <c r="J245" s="1673"/>
      <c r="K245" s="1678">
        <f>D245</f>
        <v>0</v>
      </c>
      <c r="L245" s="1586"/>
    </row>
    <row r="246" spans="1:12" x14ac:dyDescent="0.2">
      <c r="A246" s="1274" t="s">
        <v>813</v>
      </c>
      <c r="B246" s="503">
        <v>2320</v>
      </c>
      <c r="C246" s="1673"/>
      <c r="D246" s="1573">
        <v>1676</v>
      </c>
      <c r="E246" s="1673"/>
      <c r="F246" s="1673"/>
      <c r="G246" s="1673"/>
      <c r="H246" s="1673"/>
      <c r="I246" s="1673"/>
      <c r="J246" s="1673"/>
      <c r="K246" s="1678">
        <f t="shared" ref="K246:K256" si="21">D246</f>
        <v>1676</v>
      </c>
      <c r="L246" s="1573">
        <v>1707</v>
      </c>
    </row>
    <row r="247" spans="1:12" x14ac:dyDescent="0.2">
      <c r="A247" s="1274" t="s">
        <v>814</v>
      </c>
      <c r="B247" s="503">
        <v>2330</v>
      </c>
      <c r="C247" s="1673"/>
      <c r="D247" s="1573"/>
      <c r="E247" s="1673"/>
      <c r="F247" s="1673"/>
      <c r="G247" s="1673"/>
      <c r="H247" s="1673"/>
      <c r="I247" s="1673"/>
      <c r="J247" s="1673"/>
      <c r="K247" s="1678">
        <f t="shared" si="21"/>
        <v>0</v>
      </c>
      <c r="L247" s="1573"/>
    </row>
    <row r="248" spans="1:12" x14ac:dyDescent="0.2">
      <c r="A248" s="1275" t="s">
        <v>296</v>
      </c>
      <c r="B248" s="494" t="s">
        <v>279</v>
      </c>
      <c r="C248" s="1673"/>
      <c r="D248" s="1579"/>
      <c r="E248" s="1673"/>
      <c r="F248" s="1673"/>
      <c r="G248" s="1673"/>
      <c r="H248" s="1673"/>
      <c r="I248" s="1673"/>
      <c r="J248" s="1673"/>
      <c r="K248" s="1678">
        <f t="shared" si="21"/>
        <v>0</v>
      </c>
      <c r="L248" s="1573"/>
    </row>
    <row r="249" spans="1:12" x14ac:dyDescent="0.2">
      <c r="A249" s="1276" t="s">
        <v>1782</v>
      </c>
      <c r="B249" s="557" t="s">
        <v>280</v>
      </c>
      <c r="C249" s="1673"/>
      <c r="D249" s="1579"/>
      <c r="E249" s="1673"/>
      <c r="F249" s="1673"/>
      <c r="G249" s="1673"/>
      <c r="H249" s="1673"/>
      <c r="I249" s="1673"/>
      <c r="J249" s="1673"/>
      <c r="K249" s="1678">
        <f t="shared" si="21"/>
        <v>0</v>
      </c>
      <c r="L249" s="1573"/>
    </row>
    <row r="250" spans="1:12" x14ac:dyDescent="0.2">
      <c r="A250" s="1275" t="s">
        <v>1783</v>
      </c>
      <c r="B250" s="494" t="s">
        <v>281</v>
      </c>
      <c r="C250" s="1673"/>
      <c r="D250" s="1579"/>
      <c r="E250" s="1673"/>
      <c r="F250" s="1673"/>
      <c r="G250" s="1673"/>
      <c r="H250" s="1673"/>
      <c r="I250" s="1673"/>
      <c r="J250" s="1673"/>
      <c r="K250" s="1678">
        <f t="shared" si="21"/>
        <v>0</v>
      </c>
      <c r="L250" s="1573"/>
    </row>
    <row r="251" spans="1:12" x14ac:dyDescent="0.2">
      <c r="A251" s="1275" t="s">
        <v>236</v>
      </c>
      <c r="B251" s="494" t="s">
        <v>282</v>
      </c>
      <c r="C251" s="1673"/>
      <c r="D251" s="1579"/>
      <c r="E251" s="1673"/>
      <c r="F251" s="1673"/>
      <c r="G251" s="1673"/>
      <c r="H251" s="1673"/>
      <c r="I251" s="1673"/>
      <c r="J251" s="1673"/>
      <c r="K251" s="1678">
        <f t="shared" si="21"/>
        <v>0</v>
      </c>
      <c r="L251" s="1573"/>
    </row>
    <row r="252" spans="1:12" x14ac:dyDescent="0.2">
      <c r="A252" s="1275" t="s">
        <v>697</v>
      </c>
      <c r="B252" s="494" t="s">
        <v>283</v>
      </c>
      <c r="C252" s="1673"/>
      <c r="D252" s="1579"/>
      <c r="E252" s="1673"/>
      <c r="F252" s="1673"/>
      <c r="G252" s="1673"/>
      <c r="H252" s="1673"/>
      <c r="I252" s="1673"/>
      <c r="J252" s="1673"/>
      <c r="K252" s="1678">
        <f t="shared" si="21"/>
        <v>0</v>
      </c>
      <c r="L252" s="1573"/>
    </row>
    <row r="253" spans="1:12" x14ac:dyDescent="0.2">
      <c r="A253" s="1275" t="s">
        <v>237</v>
      </c>
      <c r="B253" s="494" t="s">
        <v>284</v>
      </c>
      <c r="C253" s="1673"/>
      <c r="D253" s="1579"/>
      <c r="E253" s="1673"/>
      <c r="F253" s="1673"/>
      <c r="G253" s="1673"/>
      <c r="H253" s="1673"/>
      <c r="I253" s="1673"/>
      <c r="J253" s="1673"/>
      <c r="K253" s="1678">
        <f t="shared" si="21"/>
        <v>0</v>
      </c>
      <c r="L253" s="1573"/>
    </row>
    <row r="254" spans="1:12" ht="22.5" x14ac:dyDescent="0.2">
      <c r="A254" s="1275" t="s">
        <v>1022</v>
      </c>
      <c r="B254" s="557" t="s">
        <v>285</v>
      </c>
      <c r="C254" s="1673"/>
      <c r="D254" s="1579"/>
      <c r="E254" s="1673"/>
      <c r="F254" s="1673"/>
      <c r="G254" s="1673"/>
      <c r="H254" s="1673"/>
      <c r="I254" s="1673"/>
      <c r="J254" s="1673"/>
      <c r="K254" s="1678">
        <f t="shared" si="21"/>
        <v>0</v>
      </c>
      <c r="L254" s="1573"/>
    </row>
    <row r="255" spans="1:12" x14ac:dyDescent="0.2">
      <c r="A255" s="1275" t="s">
        <v>1023</v>
      </c>
      <c r="B255" s="494" t="s">
        <v>286</v>
      </c>
      <c r="C255" s="1673"/>
      <c r="D255" s="1579"/>
      <c r="E255" s="1673"/>
      <c r="F255" s="1673"/>
      <c r="G255" s="1673"/>
      <c r="H255" s="1673"/>
      <c r="I255" s="1673"/>
      <c r="J255" s="1673"/>
      <c r="K255" s="1678">
        <f t="shared" si="21"/>
        <v>0</v>
      </c>
      <c r="L255" s="1573"/>
    </row>
    <row r="256" spans="1:12" x14ac:dyDescent="0.2">
      <c r="A256" s="1275" t="s">
        <v>965</v>
      </c>
      <c r="B256" s="503" t="s">
        <v>287</v>
      </c>
      <c r="C256" s="1673"/>
      <c r="D256" s="1579"/>
      <c r="E256" s="1673"/>
      <c r="F256" s="1673"/>
      <c r="G256" s="1673"/>
      <c r="H256" s="1673"/>
      <c r="I256" s="1673"/>
      <c r="J256" s="1673"/>
      <c r="K256" s="1678">
        <f t="shared" si="21"/>
        <v>0</v>
      </c>
      <c r="L256" s="1573"/>
    </row>
    <row r="257" spans="1:14" ht="12.75" customHeight="1" thickBot="1" x14ac:dyDescent="0.25">
      <c r="A257" s="1380" t="s">
        <v>712</v>
      </c>
      <c r="B257" s="1398">
        <v>2300</v>
      </c>
      <c r="C257" s="1673"/>
      <c r="D257" s="1674">
        <f>SUM(D245:D256)</f>
        <v>1676</v>
      </c>
      <c r="E257" s="1673"/>
      <c r="F257" s="1673"/>
      <c r="G257" s="1673"/>
      <c r="H257" s="1673"/>
      <c r="I257" s="1673"/>
      <c r="J257" s="1673"/>
      <c r="K257" s="1674">
        <f>SUM(K245:K256)</f>
        <v>1676</v>
      </c>
      <c r="L257" s="1674">
        <f>SUM(L245:L256)</f>
        <v>1707</v>
      </c>
    </row>
    <row r="258" spans="1:14" ht="15.75" customHeight="1" thickTop="1" x14ac:dyDescent="0.2">
      <c r="A258" s="509" t="s">
        <v>607</v>
      </c>
      <c r="B258" s="558"/>
      <c r="C258" s="1673"/>
      <c r="D258" s="1677"/>
      <c r="E258" s="1673"/>
      <c r="F258" s="1673"/>
      <c r="G258" s="1673"/>
      <c r="H258" s="1673"/>
      <c r="I258" s="1673"/>
      <c r="J258" s="1673"/>
      <c r="K258" s="1677"/>
      <c r="L258" s="1677"/>
    </row>
    <row r="259" spans="1:14" x14ac:dyDescent="0.2">
      <c r="A259" s="1274" t="s">
        <v>1058</v>
      </c>
      <c r="B259" s="559">
        <v>2410</v>
      </c>
      <c r="C259" s="1673"/>
      <c r="D259" s="1586">
        <v>15867</v>
      </c>
      <c r="E259" s="1673"/>
      <c r="F259" s="1673"/>
      <c r="G259" s="1673"/>
      <c r="H259" s="1673"/>
      <c r="I259" s="1673"/>
      <c r="J259" s="1673"/>
      <c r="K259" s="1678">
        <f>D259</f>
        <v>15867</v>
      </c>
      <c r="L259" s="1586">
        <v>13460</v>
      </c>
    </row>
    <row r="260" spans="1:14" s="493" customFormat="1" x14ac:dyDescent="0.2">
      <c r="A260" s="1292" t="s">
        <v>1781</v>
      </c>
      <c r="B260" s="512">
        <v>2490</v>
      </c>
      <c r="C260" s="1673"/>
      <c r="D260" s="1573"/>
      <c r="E260" s="1673"/>
      <c r="F260" s="1673"/>
      <c r="G260" s="1673"/>
      <c r="H260" s="1673"/>
      <c r="I260" s="1673"/>
      <c r="J260" s="1673"/>
      <c r="K260" s="1678">
        <f>D260</f>
        <v>0</v>
      </c>
      <c r="L260" s="1573"/>
      <c r="M260" s="205"/>
      <c r="N260" s="205"/>
    </row>
    <row r="261" spans="1:14" ht="12.75" customHeight="1" thickBot="1" x14ac:dyDescent="0.25">
      <c r="A261" s="1394" t="s">
        <v>261</v>
      </c>
      <c r="B261" s="1399" t="s">
        <v>34</v>
      </c>
      <c r="C261" s="1673"/>
      <c r="D261" s="1674">
        <f>SUM(D259:D260)</f>
        <v>15867</v>
      </c>
      <c r="E261" s="1673"/>
      <c r="F261" s="1673"/>
      <c r="G261" s="1673"/>
      <c r="H261" s="1673"/>
      <c r="I261" s="1673"/>
      <c r="J261" s="1673"/>
      <c r="K261" s="1674">
        <f>SUM(K259:K260)</f>
        <v>15867</v>
      </c>
      <c r="L261" s="1674">
        <f>SUM(L259:L260)</f>
        <v>13460</v>
      </c>
    </row>
    <row r="262" spans="1:14" ht="15.75" customHeight="1" thickTop="1" x14ac:dyDescent="0.2">
      <c r="A262" s="509" t="s">
        <v>608</v>
      </c>
      <c r="B262" s="558"/>
      <c r="C262" s="1673"/>
      <c r="D262" s="1673"/>
      <c r="E262" s="1673"/>
      <c r="F262" s="1673"/>
      <c r="G262" s="1673"/>
      <c r="H262" s="1673"/>
      <c r="I262" s="1673"/>
      <c r="J262" s="1673"/>
      <c r="K262" s="1677"/>
      <c r="L262" s="1677"/>
    </row>
    <row r="263" spans="1:14" x14ac:dyDescent="0.2">
      <c r="A263" s="1274" t="s">
        <v>1059</v>
      </c>
      <c r="B263" s="559">
        <v>2510</v>
      </c>
      <c r="C263" s="1673"/>
      <c r="D263" s="1573"/>
      <c r="E263" s="1673"/>
      <c r="F263" s="1673"/>
      <c r="G263" s="1673"/>
      <c r="H263" s="1673"/>
      <c r="I263" s="1673"/>
      <c r="J263" s="1673"/>
      <c r="K263" s="1678">
        <f>D263</f>
        <v>0</v>
      </c>
      <c r="L263" s="1586"/>
    </row>
    <row r="264" spans="1:14" x14ac:dyDescent="0.2">
      <c r="A264" s="1274" t="s">
        <v>460</v>
      </c>
      <c r="B264" s="559">
        <v>2520</v>
      </c>
      <c r="C264" s="1673"/>
      <c r="D264" s="1573">
        <v>6535</v>
      </c>
      <c r="E264" s="1673"/>
      <c r="F264" s="1673"/>
      <c r="G264" s="1673"/>
      <c r="H264" s="1673"/>
      <c r="I264" s="1673"/>
      <c r="J264" s="1673"/>
      <c r="K264" s="1678">
        <f t="shared" ref="K264:K269" si="22">D264</f>
        <v>6535</v>
      </c>
      <c r="L264" s="1573">
        <v>6506</v>
      </c>
    </row>
    <row r="265" spans="1:14" x14ac:dyDescent="0.2">
      <c r="A265" s="1274" t="s">
        <v>4</v>
      </c>
      <c r="B265" s="503">
        <v>2530</v>
      </c>
      <c r="C265" s="1673"/>
      <c r="D265" s="1573"/>
      <c r="E265" s="1673"/>
      <c r="F265" s="1673"/>
      <c r="G265" s="1673"/>
      <c r="H265" s="1673"/>
      <c r="I265" s="1673"/>
      <c r="J265" s="1673"/>
      <c r="K265" s="1678">
        <f t="shared" si="22"/>
        <v>0</v>
      </c>
      <c r="L265" s="1573"/>
    </row>
    <row r="266" spans="1:14" x14ac:dyDescent="0.2">
      <c r="A266" s="1274" t="s">
        <v>195</v>
      </c>
      <c r="B266" s="503">
        <v>2540</v>
      </c>
      <c r="C266" s="1673"/>
      <c r="D266" s="1573">
        <v>40847</v>
      </c>
      <c r="E266" s="1673"/>
      <c r="F266" s="1673"/>
      <c r="G266" s="1673"/>
      <c r="H266" s="1673"/>
      <c r="I266" s="1673"/>
      <c r="J266" s="1673"/>
      <c r="K266" s="1678">
        <f t="shared" si="22"/>
        <v>40847</v>
      </c>
      <c r="L266" s="1573">
        <v>43050</v>
      </c>
    </row>
    <row r="267" spans="1:14" x14ac:dyDescent="0.2">
      <c r="A267" s="1274" t="s">
        <v>947</v>
      </c>
      <c r="B267" s="503">
        <v>2550</v>
      </c>
      <c r="C267" s="1673"/>
      <c r="D267" s="1573">
        <v>48595</v>
      </c>
      <c r="E267" s="1673"/>
      <c r="F267" s="1673"/>
      <c r="G267" s="1673"/>
      <c r="H267" s="1673"/>
      <c r="I267" s="1673"/>
      <c r="J267" s="1673"/>
      <c r="K267" s="1678">
        <f t="shared" si="22"/>
        <v>48595</v>
      </c>
      <c r="L267" s="1573">
        <v>48893</v>
      </c>
    </row>
    <row r="268" spans="1:14" x14ac:dyDescent="0.2">
      <c r="A268" s="1274" t="s">
        <v>100</v>
      </c>
      <c r="B268" s="503">
        <v>2560</v>
      </c>
      <c r="C268" s="1673"/>
      <c r="D268" s="1573">
        <v>17611</v>
      </c>
      <c r="E268" s="1673"/>
      <c r="F268" s="1673"/>
      <c r="G268" s="1673"/>
      <c r="H268" s="1673"/>
      <c r="I268" s="1673"/>
      <c r="J268" s="1673"/>
      <c r="K268" s="1678">
        <f t="shared" si="22"/>
        <v>17611</v>
      </c>
      <c r="L268" s="1573">
        <v>23427</v>
      </c>
    </row>
    <row r="269" spans="1:14" x14ac:dyDescent="0.2">
      <c r="A269" s="1274" t="s">
        <v>101</v>
      </c>
      <c r="B269" s="503">
        <v>2570</v>
      </c>
      <c r="C269" s="1673"/>
      <c r="D269" s="1573"/>
      <c r="E269" s="1673"/>
      <c r="F269" s="1673"/>
      <c r="G269" s="1673"/>
      <c r="H269" s="1673"/>
      <c r="I269" s="1673"/>
      <c r="J269" s="1673"/>
      <c r="K269" s="1678">
        <f t="shared" si="22"/>
        <v>0</v>
      </c>
      <c r="L269" s="1573"/>
    </row>
    <row r="270" spans="1:14" ht="12.75" customHeight="1" thickBot="1" x14ac:dyDescent="0.25">
      <c r="A270" s="1380" t="s">
        <v>714</v>
      </c>
      <c r="B270" s="1383" t="s">
        <v>35</v>
      </c>
      <c r="C270" s="1673"/>
      <c r="D270" s="1674">
        <f>SUM(D263:D269)</f>
        <v>113588</v>
      </c>
      <c r="E270" s="1673"/>
      <c r="F270" s="1673"/>
      <c r="G270" s="1673"/>
      <c r="H270" s="1673"/>
      <c r="I270" s="1673"/>
      <c r="J270" s="1673"/>
      <c r="K270" s="1674">
        <f>SUM(K263:K269)</f>
        <v>113588</v>
      </c>
      <c r="L270" s="1674">
        <f>SUM(L263:L269)</f>
        <v>121876</v>
      </c>
    </row>
    <row r="271" spans="1:14" ht="15.75" customHeight="1" thickTop="1" x14ac:dyDescent="0.2">
      <c r="A271" s="543" t="s">
        <v>609</v>
      </c>
      <c r="B271" s="510"/>
      <c r="C271" s="1673"/>
      <c r="D271" s="1677"/>
      <c r="E271" s="1673"/>
      <c r="F271" s="1673"/>
      <c r="G271" s="1673"/>
      <c r="H271" s="1673"/>
      <c r="I271" s="1673"/>
      <c r="J271" s="1673"/>
      <c r="K271" s="1677"/>
      <c r="L271" s="1677"/>
    </row>
    <row r="272" spans="1:14" x14ac:dyDescent="0.2">
      <c r="A272" s="1274" t="s">
        <v>1051</v>
      </c>
      <c r="B272" s="503">
        <v>2610</v>
      </c>
      <c r="C272" s="1673"/>
      <c r="D272" s="1586"/>
      <c r="E272" s="1673"/>
      <c r="F272" s="1673"/>
      <c r="G272" s="1673"/>
      <c r="H272" s="1673"/>
      <c r="I272" s="1673"/>
      <c r="J272" s="1673"/>
      <c r="K272" s="1678">
        <f>D272</f>
        <v>0</v>
      </c>
      <c r="L272" s="1586"/>
    </row>
    <row r="273" spans="1:12" x14ac:dyDescent="0.2">
      <c r="A273" s="1274" t="s">
        <v>603</v>
      </c>
      <c r="B273" s="512">
        <v>2620</v>
      </c>
      <c r="C273" s="1673"/>
      <c r="D273" s="1573"/>
      <c r="E273" s="1673"/>
      <c r="F273" s="1673"/>
      <c r="G273" s="1673"/>
      <c r="H273" s="1673"/>
      <c r="I273" s="1673"/>
      <c r="J273" s="1673"/>
      <c r="K273" s="1678">
        <f>D273</f>
        <v>0</v>
      </c>
      <c r="L273" s="1573"/>
    </row>
    <row r="274" spans="1:12" ht="12" customHeight="1" x14ac:dyDescent="0.2">
      <c r="A274" s="1274" t="s">
        <v>1052</v>
      </c>
      <c r="B274" s="503">
        <v>2630</v>
      </c>
      <c r="C274" s="1673"/>
      <c r="D274" s="1573"/>
      <c r="E274" s="1673"/>
      <c r="F274" s="1673"/>
      <c r="G274" s="1673"/>
      <c r="H274" s="1673"/>
      <c r="I274" s="1673"/>
      <c r="J274" s="1673"/>
      <c r="K274" s="1678">
        <f>D274</f>
        <v>0</v>
      </c>
      <c r="L274" s="1573"/>
    </row>
    <row r="275" spans="1:12" x14ac:dyDescent="0.2">
      <c r="A275" s="1274" t="s">
        <v>400</v>
      </c>
      <c r="B275" s="503">
        <v>2640</v>
      </c>
      <c r="C275" s="1673"/>
      <c r="D275" s="1573"/>
      <c r="E275" s="1673"/>
      <c r="F275" s="1673"/>
      <c r="G275" s="1673"/>
      <c r="H275" s="1673"/>
      <c r="I275" s="1673"/>
      <c r="J275" s="1673"/>
      <c r="K275" s="1678">
        <f>D275</f>
        <v>0</v>
      </c>
      <c r="L275" s="1573"/>
    </row>
    <row r="276" spans="1:12" x14ac:dyDescent="0.2">
      <c r="A276" s="1274" t="s">
        <v>401</v>
      </c>
      <c r="B276" s="503">
        <v>2660</v>
      </c>
      <c r="C276" s="1673"/>
      <c r="D276" s="1573"/>
      <c r="E276" s="1673"/>
      <c r="F276" s="1673"/>
      <c r="G276" s="1673"/>
      <c r="H276" s="1673"/>
      <c r="I276" s="1673"/>
      <c r="J276" s="1673"/>
      <c r="K276" s="1678">
        <f>D276</f>
        <v>0</v>
      </c>
      <c r="L276" s="1573"/>
    </row>
    <row r="277" spans="1:12" ht="12.75" customHeight="1" thickBot="1" x14ac:dyDescent="0.25">
      <c r="A277" s="1393" t="s">
        <v>37</v>
      </c>
      <c r="B277" s="1381" t="s">
        <v>36</v>
      </c>
      <c r="C277" s="1673"/>
      <c r="D277" s="1674">
        <f>SUM(D272:D276)</f>
        <v>0</v>
      </c>
      <c r="E277" s="1673"/>
      <c r="F277" s="1673"/>
      <c r="G277" s="1673"/>
      <c r="H277" s="1673"/>
      <c r="I277" s="1673"/>
      <c r="J277" s="1673"/>
      <c r="K277" s="1674">
        <f>SUM(K272:K276)</f>
        <v>0</v>
      </c>
      <c r="L277" s="1674">
        <f>SUM(L272:L276)</f>
        <v>0</v>
      </c>
    </row>
    <row r="278" spans="1:12" ht="13.5" customHeight="1" thickTop="1" x14ac:dyDescent="0.2">
      <c r="A278" s="1280" t="s">
        <v>973</v>
      </c>
      <c r="B278" s="531" t="s">
        <v>570</v>
      </c>
      <c r="C278" s="1673"/>
      <c r="D278" s="1695"/>
      <c r="E278" s="1673"/>
      <c r="F278" s="1673"/>
      <c r="G278" s="1673"/>
      <c r="H278" s="1673"/>
      <c r="I278" s="1673"/>
      <c r="J278" s="1673"/>
      <c r="K278" s="1696">
        <f>D278</f>
        <v>0</v>
      </c>
      <c r="L278" s="1695"/>
    </row>
    <row r="279" spans="1:12" ht="12.75" customHeight="1" thickBot="1" x14ac:dyDescent="0.25">
      <c r="A279" s="1400" t="s">
        <v>806</v>
      </c>
      <c r="B279" s="1387">
        <v>2000</v>
      </c>
      <c r="C279" s="1673"/>
      <c r="D279" s="1681">
        <f>SUM(D238,D243,D257,D261,D270,D277,D278)</f>
        <v>140882</v>
      </c>
      <c r="E279" s="1673"/>
      <c r="F279" s="1673"/>
      <c r="G279" s="1673"/>
      <c r="H279" s="1673"/>
      <c r="I279" s="1673"/>
      <c r="J279" s="1673"/>
      <c r="K279" s="1681">
        <f>SUM(K238,K243,K257,K261,K270,K277,K278)</f>
        <v>140882</v>
      </c>
      <c r="L279" s="1681">
        <f>SUM(L238,L243,L257,L261,L270,L277,L278)</f>
        <v>146243</v>
      </c>
    </row>
    <row r="280" spans="1:12" ht="15.75" customHeight="1" thickTop="1" thickBot="1" x14ac:dyDescent="0.25">
      <c r="A280" s="1362" t="s">
        <v>870</v>
      </c>
      <c r="B280" s="1351">
        <v>3000</v>
      </c>
      <c r="C280" s="1673"/>
      <c r="D280" s="1651"/>
      <c r="E280" s="1673"/>
      <c r="F280" s="1673"/>
      <c r="G280" s="1673"/>
      <c r="H280" s="1673"/>
      <c r="I280" s="1673"/>
      <c r="J280" s="1673"/>
      <c r="K280" s="1687">
        <f>D280</f>
        <v>0</v>
      </c>
      <c r="L280" s="1651"/>
    </row>
    <row r="281" spans="1:12" ht="15.75" customHeight="1" thickTop="1" x14ac:dyDescent="0.2">
      <c r="A281" s="1352" t="s">
        <v>141</v>
      </c>
      <c r="B281" s="1353" t="s">
        <v>855</v>
      </c>
      <c r="C281" s="1673"/>
      <c r="D281" s="1645"/>
      <c r="E281" s="1673"/>
      <c r="F281" s="1673"/>
      <c r="G281" s="1673"/>
      <c r="H281" s="1673"/>
      <c r="I281" s="1673"/>
      <c r="J281" s="1673"/>
      <c r="K281" s="1673"/>
      <c r="L281" s="1673"/>
    </row>
    <row r="282" spans="1:12" ht="15.75" customHeight="1" x14ac:dyDescent="0.2">
      <c r="A282" s="1466" t="s">
        <v>493</v>
      </c>
      <c r="B282" s="562" t="s">
        <v>1816</v>
      </c>
      <c r="C282" s="1673"/>
      <c r="D282" s="1574"/>
      <c r="E282" s="1673"/>
      <c r="F282" s="1673"/>
      <c r="G282" s="1673"/>
      <c r="H282" s="1673"/>
      <c r="I282" s="1673"/>
      <c r="J282" s="1673"/>
      <c r="K282" s="1672">
        <f>D282</f>
        <v>0</v>
      </c>
      <c r="L282" s="1574"/>
    </row>
    <row r="283" spans="1:12" x14ac:dyDescent="0.2">
      <c r="A283" s="1274" t="s">
        <v>301</v>
      </c>
      <c r="B283" s="503">
        <v>4120</v>
      </c>
      <c r="C283" s="1673"/>
      <c r="D283" s="1573"/>
      <c r="E283" s="1673"/>
      <c r="F283" s="1673"/>
      <c r="G283" s="1673"/>
      <c r="H283" s="1673"/>
      <c r="I283" s="1673"/>
      <c r="J283" s="1673"/>
      <c r="K283" s="1672">
        <f>D283</f>
        <v>0</v>
      </c>
      <c r="L283" s="1573"/>
    </row>
    <row r="284" spans="1:12" x14ac:dyDescent="0.2">
      <c r="A284" s="1274" t="s">
        <v>692</v>
      </c>
      <c r="B284" s="503">
        <v>4140</v>
      </c>
      <c r="C284" s="1673"/>
      <c r="D284" s="1574"/>
      <c r="E284" s="1673"/>
      <c r="F284" s="1673"/>
      <c r="G284" s="1673"/>
      <c r="H284" s="1673"/>
      <c r="I284" s="1673"/>
      <c r="J284" s="1673"/>
      <c r="K284" s="1672">
        <f>D284</f>
        <v>0</v>
      </c>
      <c r="L284" s="1573"/>
    </row>
    <row r="285" spans="1:12" ht="12.75" customHeight="1" thickBot="1" x14ac:dyDescent="0.25">
      <c r="A285" s="1380" t="s">
        <v>1470</v>
      </c>
      <c r="B285" s="1381" t="s">
        <v>855</v>
      </c>
      <c r="C285" s="1673"/>
      <c r="D285" s="1674">
        <f>SUM(D282:D284)</f>
        <v>0</v>
      </c>
      <c r="E285" s="1673"/>
      <c r="F285" s="1673"/>
      <c r="G285" s="1673"/>
      <c r="H285" s="1673"/>
      <c r="I285" s="1673"/>
      <c r="J285" s="1673"/>
      <c r="K285" s="1674">
        <f>SUM(K282:K284)</f>
        <v>0</v>
      </c>
      <c r="L285" s="1674">
        <f>SUM(L282:L284)</f>
        <v>0</v>
      </c>
    </row>
    <row r="286" spans="1:12" ht="15.75" customHeight="1" thickTop="1" x14ac:dyDescent="0.2">
      <c r="A286" s="1350" t="s">
        <v>871</v>
      </c>
      <c r="B286" s="1347" t="s">
        <v>489</v>
      </c>
      <c r="C286" s="1673"/>
      <c r="D286" s="1673"/>
      <c r="E286" s="1673"/>
      <c r="F286" s="1673"/>
      <c r="G286" s="1673"/>
      <c r="H286" s="1673"/>
      <c r="I286" s="1673"/>
      <c r="J286" s="1673"/>
      <c r="K286" s="1673"/>
      <c r="L286" s="1673"/>
    </row>
    <row r="287" spans="1:12" ht="15.75" customHeight="1" x14ac:dyDescent="0.2">
      <c r="A287" s="530" t="s">
        <v>93</v>
      </c>
      <c r="B287" s="508"/>
      <c r="C287" s="1673"/>
      <c r="D287" s="1673"/>
      <c r="E287" s="1673"/>
      <c r="F287" s="1673"/>
      <c r="G287" s="1673"/>
      <c r="H287" s="1676"/>
      <c r="I287" s="1673"/>
      <c r="J287" s="1673"/>
      <c r="K287" s="1673"/>
      <c r="L287" s="1673"/>
    </row>
    <row r="288" spans="1:12" x14ac:dyDescent="0.2">
      <c r="A288" s="1274" t="s">
        <v>87</v>
      </c>
      <c r="B288" s="503">
        <v>5110</v>
      </c>
      <c r="C288" s="1673"/>
      <c r="D288" s="1673"/>
      <c r="E288" s="1673"/>
      <c r="F288" s="1673"/>
      <c r="G288" s="1673"/>
      <c r="H288" s="1573"/>
      <c r="I288" s="1673"/>
      <c r="J288" s="1673"/>
      <c r="K288" s="1672">
        <f>H288</f>
        <v>0</v>
      </c>
      <c r="L288" s="1573"/>
    </row>
    <row r="289" spans="1:14" x14ac:dyDescent="0.2">
      <c r="A289" s="1274" t="s">
        <v>88</v>
      </c>
      <c r="B289" s="503">
        <v>5120</v>
      </c>
      <c r="C289" s="1673"/>
      <c r="D289" s="1673"/>
      <c r="E289" s="1673"/>
      <c r="F289" s="1673"/>
      <c r="G289" s="1673"/>
      <c r="H289" s="1573"/>
      <c r="I289" s="1673"/>
      <c r="J289" s="1673"/>
      <c r="K289" s="1672">
        <f>H289</f>
        <v>0</v>
      </c>
      <c r="L289" s="1573"/>
    </row>
    <row r="290" spans="1:14" ht="12.75" customHeight="1" x14ac:dyDescent="0.2">
      <c r="A290" s="1274" t="s">
        <v>1160</v>
      </c>
      <c r="B290" s="512" t="s">
        <v>613</v>
      </c>
      <c r="C290" s="1673"/>
      <c r="D290" s="1673"/>
      <c r="E290" s="1673"/>
      <c r="F290" s="1673"/>
      <c r="G290" s="1673"/>
      <c r="H290" s="1573"/>
      <c r="I290" s="1673"/>
      <c r="J290" s="1673"/>
      <c r="K290" s="1672">
        <f>H290</f>
        <v>0</v>
      </c>
      <c r="L290" s="1573"/>
    </row>
    <row r="291" spans="1:14" x14ac:dyDescent="0.2">
      <c r="A291" s="1274" t="s">
        <v>89</v>
      </c>
      <c r="B291" s="503" t="s">
        <v>585</v>
      </c>
      <c r="C291" s="1673"/>
      <c r="D291" s="1673"/>
      <c r="E291" s="1673"/>
      <c r="F291" s="1673"/>
      <c r="G291" s="1673"/>
      <c r="H291" s="1573"/>
      <c r="I291" s="1673"/>
      <c r="J291" s="1673"/>
      <c r="K291" s="1672">
        <f>H291</f>
        <v>0</v>
      </c>
      <c r="L291" s="1573"/>
    </row>
    <row r="292" spans="1:14" x14ac:dyDescent="0.2">
      <c r="A292" s="1274" t="s">
        <v>757</v>
      </c>
      <c r="B292" s="503" t="s">
        <v>614</v>
      </c>
      <c r="C292" s="1673"/>
      <c r="D292" s="1673"/>
      <c r="E292" s="1673"/>
      <c r="F292" s="1673"/>
      <c r="G292" s="1673"/>
      <c r="H292" s="1573"/>
      <c r="I292" s="1673"/>
      <c r="J292" s="1673"/>
      <c r="K292" s="1672">
        <f>H292</f>
        <v>0</v>
      </c>
      <c r="L292" s="1573"/>
    </row>
    <row r="293" spans="1:14" ht="12.75" customHeight="1" thickBot="1" x14ac:dyDescent="0.25">
      <c r="A293" s="1380" t="s">
        <v>481</v>
      </c>
      <c r="B293" s="1381" t="s">
        <v>489</v>
      </c>
      <c r="C293" s="1673"/>
      <c r="D293" s="1673"/>
      <c r="E293" s="1673"/>
      <c r="F293" s="1673"/>
      <c r="G293" s="1673"/>
      <c r="H293" s="1674">
        <f>SUM(H288:H292)</f>
        <v>0</v>
      </c>
      <c r="I293" s="1673"/>
      <c r="J293" s="1673"/>
      <c r="K293" s="1674">
        <f>SUM(K288:K292)</f>
        <v>0</v>
      </c>
      <c r="L293" s="1674">
        <f>SUM(L288:L292)</f>
        <v>0</v>
      </c>
    </row>
    <row r="294" spans="1:14" ht="15.75" customHeight="1" thickTop="1" thickBot="1" x14ac:dyDescent="0.25">
      <c r="A294" s="1363" t="s">
        <v>872</v>
      </c>
      <c r="B294" s="1351" t="s">
        <v>856</v>
      </c>
      <c r="C294" s="1673"/>
      <c r="D294" s="1676"/>
      <c r="E294" s="1673"/>
      <c r="F294" s="1673"/>
      <c r="G294" s="1673"/>
      <c r="H294" s="1706"/>
      <c r="I294" s="1673"/>
      <c r="J294" s="1673"/>
      <c r="K294" s="1706"/>
      <c r="L294" s="1653"/>
    </row>
    <row r="295" spans="1:14" ht="12.75" customHeight="1" thickTop="1" thickBot="1" x14ac:dyDescent="0.25">
      <c r="A295" s="2280" t="s">
        <v>502</v>
      </c>
      <c r="B295" s="2281"/>
      <c r="C295" s="1673"/>
      <c r="D295" s="1674">
        <f>SUM(D229,D279,D280,D285)</f>
        <v>193986</v>
      </c>
      <c r="E295" s="1673"/>
      <c r="F295" s="1673"/>
      <c r="G295" s="1673"/>
      <c r="H295" s="1674">
        <f>H293</f>
        <v>0</v>
      </c>
      <c r="I295" s="1673"/>
      <c r="J295" s="1673"/>
      <c r="K295" s="1674">
        <f>SUM(K229,K279,K280,K285,K293,K294)</f>
        <v>193986</v>
      </c>
      <c r="L295" s="1674">
        <f>SUM(L229,L279,L280,L285,L293,L294)</f>
        <v>195116</v>
      </c>
    </row>
    <row r="296" spans="1:14" ht="13.5" thickTop="1" x14ac:dyDescent="0.2">
      <c r="A296" s="2262" t="s">
        <v>989</v>
      </c>
      <c r="B296" s="2263"/>
      <c r="C296" s="1673"/>
      <c r="D296" s="1675"/>
      <c r="E296" s="1673"/>
      <c r="F296" s="1673"/>
      <c r="G296" s="1673"/>
      <c r="H296" s="1707"/>
      <c r="I296" s="1673"/>
      <c r="J296" s="1673"/>
      <c r="K296" s="1689">
        <f>'Revenues 9-14'!G268-'Expenditures 15-22'!K295</f>
        <v>42948</v>
      </c>
      <c r="L296" s="1707"/>
    </row>
    <row r="297" spans="1:14" s="540" customFormat="1" ht="9" customHeight="1" x14ac:dyDescent="0.2">
      <c r="A297" s="537"/>
      <c r="B297" s="547"/>
      <c r="C297" s="1690"/>
      <c r="D297" s="1690"/>
      <c r="E297" s="1690"/>
      <c r="F297" s="1690"/>
      <c r="G297" s="1690"/>
      <c r="H297" s="1690"/>
      <c r="I297" s="1690"/>
      <c r="J297" s="1690"/>
      <c r="K297" s="1690"/>
      <c r="L297" s="1690"/>
      <c r="M297" s="539"/>
      <c r="N297" s="539"/>
    </row>
    <row r="298" spans="1:14" ht="16.7" customHeight="1" x14ac:dyDescent="0.2">
      <c r="A298" s="2272" t="s">
        <v>142</v>
      </c>
      <c r="B298" s="2266"/>
      <c r="C298" s="1703"/>
      <c r="D298" s="1704"/>
      <c r="E298" s="1704"/>
      <c r="F298" s="1704"/>
      <c r="G298" s="1704"/>
      <c r="H298" s="1704"/>
      <c r="I298" s="1704"/>
      <c r="J298" s="1704"/>
      <c r="K298" s="1704"/>
      <c r="L298" s="1705"/>
    </row>
    <row r="299" spans="1:14" ht="15.75" customHeight="1" x14ac:dyDescent="0.2">
      <c r="A299" s="1350" t="s">
        <v>143</v>
      </c>
      <c r="B299" s="1353" t="s">
        <v>565</v>
      </c>
      <c r="C299" s="1673"/>
      <c r="D299" s="1673"/>
      <c r="E299" s="1673"/>
      <c r="F299" s="1673"/>
      <c r="G299" s="1673"/>
      <c r="H299" s="1673"/>
      <c r="I299" s="1673"/>
      <c r="J299" s="1673"/>
      <c r="K299" s="1673"/>
      <c r="L299" s="1673"/>
    </row>
    <row r="300" spans="1:14" ht="15.75" customHeight="1" x14ac:dyDescent="0.2">
      <c r="A300" s="560" t="s">
        <v>608</v>
      </c>
      <c r="B300" s="514"/>
      <c r="C300" s="1676"/>
      <c r="D300" s="1676"/>
      <c r="E300" s="1676"/>
      <c r="F300" s="1676"/>
      <c r="G300" s="1676"/>
      <c r="H300" s="1676"/>
      <c r="I300" s="1673"/>
      <c r="J300" s="1673"/>
      <c r="K300" s="1676"/>
      <c r="L300" s="1676"/>
    </row>
    <row r="301" spans="1:14" x14ac:dyDescent="0.2">
      <c r="A301" s="1287" t="s">
        <v>604</v>
      </c>
      <c r="B301" s="561">
        <v>2530</v>
      </c>
      <c r="C301" s="1573"/>
      <c r="D301" s="1573"/>
      <c r="E301" s="1573">
        <v>124937</v>
      </c>
      <c r="F301" s="1573">
        <v>9206</v>
      </c>
      <c r="G301" s="1573">
        <v>1955204</v>
      </c>
      <c r="H301" s="1573"/>
      <c r="I301" s="1574"/>
      <c r="J301" s="1574"/>
      <c r="K301" s="1672">
        <f>SUM(C301:J301)</f>
        <v>2089347</v>
      </c>
      <c r="L301" s="1574">
        <v>1700271</v>
      </c>
    </row>
    <row r="302" spans="1:14" ht="13.5" customHeight="1" x14ac:dyDescent="0.2">
      <c r="A302" s="1287" t="s">
        <v>973</v>
      </c>
      <c r="B302" s="503" t="s">
        <v>570</v>
      </c>
      <c r="C302" s="1573"/>
      <c r="D302" s="1573"/>
      <c r="E302" s="1573"/>
      <c r="F302" s="1573"/>
      <c r="G302" s="1573"/>
      <c r="H302" s="1573"/>
      <c r="I302" s="1574"/>
      <c r="J302" s="1574"/>
      <c r="K302" s="1672">
        <f>SUM(C302:J302)</f>
        <v>0</v>
      </c>
      <c r="L302" s="1573"/>
    </row>
    <row r="303" spans="1:14" ht="12.75" customHeight="1" thickBot="1" x14ac:dyDescent="0.25">
      <c r="A303" s="1380" t="s">
        <v>806</v>
      </c>
      <c r="B303" s="1381" t="s">
        <v>565</v>
      </c>
      <c r="C303" s="1681">
        <f>SUM(C301:C302)</f>
        <v>0</v>
      </c>
      <c r="D303" s="1681">
        <f t="shared" ref="D303:L303" si="23">SUM(D301:D302)</f>
        <v>0</v>
      </c>
      <c r="E303" s="1681">
        <f t="shared" si="23"/>
        <v>124937</v>
      </c>
      <c r="F303" s="1681">
        <f t="shared" si="23"/>
        <v>9206</v>
      </c>
      <c r="G303" s="1681">
        <f t="shared" si="23"/>
        <v>1955204</v>
      </c>
      <c r="H303" s="1681">
        <f t="shared" si="23"/>
        <v>0</v>
      </c>
      <c r="I303" s="1681">
        <f t="shared" si="23"/>
        <v>0</v>
      </c>
      <c r="J303" s="1681">
        <f t="shared" si="23"/>
        <v>0</v>
      </c>
      <c r="K303" s="1681">
        <f t="shared" si="23"/>
        <v>2089347</v>
      </c>
      <c r="L303" s="1681">
        <f t="shared" si="23"/>
        <v>1700271</v>
      </c>
    </row>
    <row r="304" spans="1:14" ht="15.75" customHeight="1" thickTop="1" x14ac:dyDescent="0.2">
      <c r="A304" s="1350" t="s">
        <v>144</v>
      </c>
      <c r="B304" s="1351" t="s">
        <v>855</v>
      </c>
      <c r="C304" s="1673"/>
      <c r="D304" s="1673"/>
      <c r="E304" s="1673"/>
      <c r="F304" s="1673"/>
      <c r="G304" s="1673"/>
      <c r="H304" s="1673"/>
      <c r="I304" s="1673"/>
      <c r="J304" s="1673"/>
      <c r="K304" s="1673"/>
      <c r="L304" s="1673"/>
    </row>
    <row r="305" spans="1:14" ht="15.75" customHeight="1" x14ac:dyDescent="0.2">
      <c r="A305" s="530" t="s">
        <v>891</v>
      </c>
      <c r="B305" s="508"/>
      <c r="C305" s="1673"/>
      <c r="D305" s="1673"/>
      <c r="E305" s="1673"/>
      <c r="F305" s="1673"/>
      <c r="G305" s="1673"/>
      <c r="H305" s="1673"/>
      <c r="I305" s="1673"/>
      <c r="J305" s="1673"/>
      <c r="K305" s="1673"/>
      <c r="L305" s="1673"/>
    </row>
    <row r="306" spans="1:14" x14ac:dyDescent="0.2">
      <c r="A306" s="1288" t="s">
        <v>1821</v>
      </c>
      <c r="B306" s="562" t="s">
        <v>1816</v>
      </c>
      <c r="C306" s="1673"/>
      <c r="D306" s="1673"/>
      <c r="E306" s="1574"/>
      <c r="F306" s="1673"/>
      <c r="G306" s="1673"/>
      <c r="H306" s="1574"/>
      <c r="I306" s="1673"/>
      <c r="J306" s="1673"/>
      <c r="K306" s="1672">
        <f>SUM(E306,H306)</f>
        <v>0</v>
      </c>
      <c r="L306" s="1574"/>
    </row>
    <row r="307" spans="1:14" x14ac:dyDescent="0.2">
      <c r="A307" s="1274" t="s">
        <v>301</v>
      </c>
      <c r="B307" s="503">
        <v>4120</v>
      </c>
      <c r="C307" s="1673"/>
      <c r="D307" s="1673"/>
      <c r="E307" s="1574"/>
      <c r="F307" s="1673"/>
      <c r="G307" s="1673"/>
      <c r="H307" s="1574"/>
      <c r="I307" s="1582"/>
      <c r="J307" s="1673"/>
      <c r="K307" s="1672">
        <f>SUM(E307,H307)</f>
        <v>0</v>
      </c>
      <c r="L307" s="1573"/>
    </row>
    <row r="308" spans="1:14" x14ac:dyDescent="0.2">
      <c r="A308" s="1274" t="s">
        <v>692</v>
      </c>
      <c r="B308" s="503">
        <v>4140</v>
      </c>
      <c r="C308" s="1673"/>
      <c r="D308" s="1673"/>
      <c r="E308" s="1574"/>
      <c r="F308" s="1673"/>
      <c r="G308" s="1673"/>
      <c r="H308" s="1574"/>
      <c r="I308" s="1582"/>
      <c r="J308" s="1673"/>
      <c r="K308" s="1672">
        <f>SUM(E308,H308)</f>
        <v>0</v>
      </c>
      <c r="L308" s="1573"/>
    </row>
    <row r="309" spans="1:14" ht="12.75" customHeight="1" x14ac:dyDescent="0.2">
      <c r="A309" s="1278" t="s">
        <v>693</v>
      </c>
      <c r="B309" s="512">
        <v>4190</v>
      </c>
      <c r="C309" s="1673"/>
      <c r="D309" s="1673"/>
      <c r="E309" s="1574"/>
      <c r="F309" s="1673"/>
      <c r="G309" s="1673"/>
      <c r="H309" s="1574"/>
      <c r="I309" s="1582"/>
      <c r="J309" s="1673"/>
      <c r="K309" s="1672">
        <f>SUM(E309,H309)</f>
        <v>0</v>
      </c>
      <c r="L309" s="1573"/>
    </row>
    <row r="310" spans="1:14" ht="12.75" customHeight="1" thickBot="1" x14ac:dyDescent="0.25">
      <c r="A310" s="1380" t="s">
        <v>1470</v>
      </c>
      <c r="B310" s="1383" t="s">
        <v>855</v>
      </c>
      <c r="C310" s="1673"/>
      <c r="D310" s="1673"/>
      <c r="E310" s="1674">
        <f>SUM(E306:E309)</f>
        <v>0</v>
      </c>
      <c r="F310" s="1673"/>
      <c r="G310" s="1673"/>
      <c r="H310" s="1674">
        <f>SUM(H306:H309)</f>
        <v>0</v>
      </c>
      <c r="I310" s="1582"/>
      <c r="J310" s="1673"/>
      <c r="K310" s="1674">
        <f>SUM(K306:K309)</f>
        <v>0</v>
      </c>
      <c r="L310" s="1681">
        <f>SUM(L306:L309)</f>
        <v>0</v>
      </c>
    </row>
    <row r="311" spans="1:14" ht="15.75" customHeight="1" thickTop="1" thickBot="1" x14ac:dyDescent="0.25">
      <c r="A311" s="1357" t="s">
        <v>889</v>
      </c>
      <c r="B311" s="1349" t="s">
        <v>856</v>
      </c>
      <c r="C311" s="1676"/>
      <c r="D311" s="1676"/>
      <c r="E311" s="1676"/>
      <c r="F311" s="1676"/>
      <c r="G311" s="1676"/>
      <c r="H311" s="1676"/>
      <c r="I311" s="1676"/>
      <c r="J311" s="1673"/>
      <c r="K311" s="1676"/>
      <c r="L311" s="1651"/>
    </row>
    <row r="312" spans="1:14" s="548" customFormat="1" ht="12.75" customHeight="1" thickTop="1" thickBot="1" x14ac:dyDescent="0.25">
      <c r="A312" s="2277" t="s">
        <v>275</v>
      </c>
      <c r="B312" s="2278"/>
      <c r="C312" s="1674">
        <f>SUM(C303)</f>
        <v>0</v>
      </c>
      <c r="D312" s="1674">
        <f>SUM(D303)</f>
        <v>0</v>
      </c>
      <c r="E312" s="1674">
        <f>SUM(E303,E310)</f>
        <v>124937</v>
      </c>
      <c r="F312" s="1674">
        <f>SUM(F303)</f>
        <v>9206</v>
      </c>
      <c r="G312" s="1674">
        <f>SUM(G303)</f>
        <v>1955204</v>
      </c>
      <c r="H312" s="1674">
        <f>SUM(H303,H310)</f>
        <v>0</v>
      </c>
      <c r="I312" s="1674">
        <f>SUM(I303)</f>
        <v>0</v>
      </c>
      <c r="J312" s="1674">
        <f>SUM(J303)</f>
        <v>0</v>
      </c>
      <c r="K312" s="1674">
        <f>SUM(K303,K310,K311)</f>
        <v>2089347</v>
      </c>
      <c r="L312" s="1674">
        <f>SUM(L303,L310,L311)</f>
        <v>1700271</v>
      </c>
      <c r="M312" s="539"/>
      <c r="N312" s="539"/>
    </row>
    <row r="313" spans="1:14" ht="13.5" thickTop="1" x14ac:dyDescent="0.2">
      <c r="A313" s="2273" t="s">
        <v>989</v>
      </c>
      <c r="B313" s="2274"/>
      <c r="C313" s="1677"/>
      <c r="D313" s="1677"/>
      <c r="E313" s="1677"/>
      <c r="F313" s="1677"/>
      <c r="G313" s="1677"/>
      <c r="H313" s="1677"/>
      <c r="I313" s="1677"/>
      <c r="J313" s="1677"/>
      <c r="K313" s="1696">
        <f>'Revenues 9-14'!H268-'Expenditures 15-22'!K312</f>
        <v>-1740884</v>
      </c>
      <c r="L313" s="1677"/>
    </row>
    <row r="314" spans="1:14" s="540" customFormat="1" ht="9" customHeight="1" x14ac:dyDescent="0.2">
      <c r="A314" s="563"/>
      <c r="B314" s="564"/>
      <c r="C314" s="1708"/>
      <c r="D314" s="1708"/>
      <c r="E314" s="1708"/>
      <c r="F314" s="1708"/>
      <c r="G314" s="1708"/>
      <c r="H314" s="1708"/>
      <c r="I314" s="1708"/>
      <c r="J314" s="1708"/>
      <c r="K314" s="1708"/>
      <c r="L314" s="1708"/>
      <c r="M314" s="539"/>
      <c r="N314" s="539"/>
    </row>
    <row r="315" spans="1:14" ht="16.7" customHeight="1" x14ac:dyDescent="0.2">
      <c r="A315" s="2286" t="s">
        <v>148</v>
      </c>
      <c r="B315" s="2287"/>
      <c r="C315" s="1709"/>
      <c r="D315" s="1710"/>
      <c r="E315" s="1710"/>
      <c r="F315" s="1710"/>
      <c r="G315" s="1710"/>
      <c r="H315" s="1710"/>
      <c r="I315" s="1710"/>
      <c r="J315" s="1710"/>
      <c r="K315" s="1710"/>
      <c r="L315" s="1711"/>
    </row>
    <row r="316" spans="1:14" s="548" customFormat="1" ht="9" customHeight="1" x14ac:dyDescent="0.2">
      <c r="A316" s="563"/>
      <c r="B316" s="564"/>
      <c r="C316" s="1712"/>
      <c r="D316" s="1712"/>
      <c r="E316" s="1712"/>
      <c r="F316" s="1712"/>
      <c r="G316" s="1712"/>
      <c r="H316" s="1712"/>
      <c r="I316" s="1712"/>
      <c r="J316" s="1712"/>
      <c r="K316" s="1712"/>
      <c r="L316" s="1712"/>
      <c r="M316" s="539"/>
      <c r="N316" s="539"/>
    </row>
    <row r="317" spans="1:14" ht="16.7" customHeight="1" x14ac:dyDescent="0.2">
      <c r="A317" s="2288" t="s">
        <v>892</v>
      </c>
      <c r="B317" s="2287"/>
      <c r="C317" s="1709"/>
      <c r="D317" s="1710"/>
      <c r="E317" s="1710"/>
      <c r="F317" s="1710"/>
      <c r="G317" s="1710"/>
      <c r="H317" s="1710"/>
      <c r="I317" s="1710"/>
      <c r="J317" s="1710"/>
      <c r="K317" s="1710"/>
      <c r="L317" s="1711"/>
    </row>
    <row r="318" spans="1:14" s="548" customFormat="1" ht="15.75" customHeight="1" x14ac:dyDescent="0.2">
      <c r="A318" s="565" t="s">
        <v>606</v>
      </c>
      <c r="B318" s="566"/>
      <c r="C318" s="1684"/>
      <c r="D318" s="1684"/>
      <c r="E318" s="1684"/>
      <c r="F318" s="1684"/>
      <c r="G318" s="1684"/>
      <c r="H318" s="1684"/>
      <c r="I318" s="1684"/>
      <c r="J318" s="1684"/>
      <c r="K318" s="1684"/>
      <c r="L318" s="1684"/>
      <c r="M318" s="539"/>
      <c r="N318" s="539"/>
    </row>
    <row r="319" spans="1:14" s="548" customFormat="1" x14ac:dyDescent="0.2">
      <c r="A319" s="1289" t="s">
        <v>296</v>
      </c>
      <c r="B319" s="567" t="s">
        <v>279</v>
      </c>
      <c r="C319" s="1574"/>
      <c r="D319" s="1574"/>
      <c r="E319" s="1574"/>
      <c r="F319" s="1574"/>
      <c r="G319" s="1574"/>
      <c r="H319" s="1574"/>
      <c r="I319" s="1574"/>
      <c r="J319" s="1574"/>
      <c r="K319" s="1672">
        <f>SUM(C319:J319)</f>
        <v>0</v>
      </c>
      <c r="L319" s="1574"/>
      <c r="M319" s="539"/>
      <c r="N319" s="539"/>
    </row>
    <row r="320" spans="1:14" s="548" customFormat="1" x14ac:dyDescent="0.2">
      <c r="A320" s="1293" t="s">
        <v>1782</v>
      </c>
      <c r="B320" s="568" t="s">
        <v>280</v>
      </c>
      <c r="C320" s="1574"/>
      <c r="D320" s="1574"/>
      <c r="E320" s="1574">
        <v>61929</v>
      </c>
      <c r="F320" s="1574"/>
      <c r="G320" s="1574"/>
      <c r="H320" s="1574"/>
      <c r="I320" s="1574"/>
      <c r="J320" s="1574"/>
      <c r="K320" s="1672">
        <f t="shared" ref="K320:K327" si="24">SUM(C320:J320)</f>
        <v>61929</v>
      </c>
      <c r="L320" s="1574">
        <v>55711</v>
      </c>
      <c r="M320" s="539"/>
      <c r="N320" s="539"/>
    </row>
    <row r="321" spans="1:14" s="548" customFormat="1" x14ac:dyDescent="0.2">
      <c r="A321" s="1289" t="s">
        <v>297</v>
      </c>
      <c r="B321" s="567" t="s">
        <v>281</v>
      </c>
      <c r="C321" s="1574"/>
      <c r="D321" s="1574"/>
      <c r="E321" s="1574"/>
      <c r="F321" s="1574"/>
      <c r="G321" s="1574"/>
      <c r="H321" s="1574"/>
      <c r="I321" s="1574"/>
      <c r="J321" s="1574"/>
      <c r="K321" s="1672">
        <f t="shared" si="24"/>
        <v>0</v>
      </c>
      <c r="L321" s="1574"/>
      <c r="M321" s="539"/>
      <c r="N321" s="539"/>
    </row>
    <row r="322" spans="1:14" s="548" customFormat="1" x14ac:dyDescent="0.2">
      <c r="A322" s="1289" t="s">
        <v>236</v>
      </c>
      <c r="B322" s="567" t="s">
        <v>282</v>
      </c>
      <c r="C322" s="1574"/>
      <c r="D322" s="1574"/>
      <c r="E322" s="1574">
        <v>85543</v>
      </c>
      <c r="F322" s="1574"/>
      <c r="G322" s="1574"/>
      <c r="H322" s="1574"/>
      <c r="I322" s="1574"/>
      <c r="J322" s="1574"/>
      <c r="K322" s="1672">
        <f t="shared" si="24"/>
        <v>85543</v>
      </c>
      <c r="L322" s="1574">
        <v>82275</v>
      </c>
      <c r="M322" s="539"/>
      <c r="N322" s="539"/>
    </row>
    <row r="323" spans="1:14" s="548" customFormat="1" x14ac:dyDescent="0.2">
      <c r="A323" s="1289" t="s">
        <v>697</v>
      </c>
      <c r="B323" s="567" t="s">
        <v>283</v>
      </c>
      <c r="C323" s="1574"/>
      <c r="D323" s="1574"/>
      <c r="E323" s="1574"/>
      <c r="F323" s="1574"/>
      <c r="G323" s="1574"/>
      <c r="H323" s="1574"/>
      <c r="I323" s="1574"/>
      <c r="J323" s="1574"/>
      <c r="K323" s="1672">
        <f t="shared" si="24"/>
        <v>0</v>
      </c>
      <c r="L323" s="1574"/>
      <c r="M323" s="539"/>
      <c r="N323" s="539"/>
    </row>
    <row r="324" spans="1:14" s="548" customFormat="1" x14ac:dyDescent="0.2">
      <c r="A324" s="1289" t="s">
        <v>237</v>
      </c>
      <c r="B324" s="567" t="s">
        <v>284</v>
      </c>
      <c r="C324" s="1574"/>
      <c r="D324" s="1574"/>
      <c r="E324" s="1574"/>
      <c r="F324" s="1574"/>
      <c r="G324" s="1574"/>
      <c r="H324" s="1574"/>
      <c r="I324" s="1574"/>
      <c r="J324" s="1574"/>
      <c r="K324" s="1672">
        <f t="shared" si="24"/>
        <v>0</v>
      </c>
      <c r="L324" s="1574"/>
      <c r="M324" s="539"/>
      <c r="N324" s="539"/>
    </row>
    <row r="325" spans="1:14" s="548" customFormat="1" ht="22.5" x14ac:dyDescent="0.2">
      <c r="A325" s="1289" t="s">
        <v>1022</v>
      </c>
      <c r="B325" s="568" t="s">
        <v>285</v>
      </c>
      <c r="C325" s="1574"/>
      <c r="D325" s="1574"/>
      <c r="E325" s="1574">
        <v>995</v>
      </c>
      <c r="F325" s="1574"/>
      <c r="G325" s="1574"/>
      <c r="H325" s="1574"/>
      <c r="I325" s="1574"/>
      <c r="J325" s="1574"/>
      <c r="K325" s="1672">
        <f t="shared" si="24"/>
        <v>995</v>
      </c>
      <c r="L325" s="1574">
        <v>2400</v>
      </c>
      <c r="M325" s="539"/>
      <c r="N325" s="539"/>
    </row>
    <row r="326" spans="1:14" s="548" customFormat="1" x14ac:dyDescent="0.2">
      <c r="A326" s="1289" t="s">
        <v>1023</v>
      </c>
      <c r="B326" s="567" t="s">
        <v>286</v>
      </c>
      <c r="C326" s="1574"/>
      <c r="D326" s="1574"/>
      <c r="E326" s="1574"/>
      <c r="F326" s="1574"/>
      <c r="G326" s="1574"/>
      <c r="H326" s="1574"/>
      <c r="I326" s="1574"/>
      <c r="J326" s="1574"/>
      <c r="K326" s="1672">
        <f t="shared" si="24"/>
        <v>0</v>
      </c>
      <c r="L326" s="1574"/>
      <c r="M326" s="539"/>
      <c r="N326" s="539"/>
    </row>
    <row r="327" spans="1:14" s="548" customFormat="1" x14ac:dyDescent="0.2">
      <c r="A327" s="1289" t="s">
        <v>965</v>
      </c>
      <c r="B327" s="567" t="s">
        <v>287</v>
      </c>
      <c r="C327" s="1574"/>
      <c r="D327" s="1574"/>
      <c r="E327" s="1574">
        <v>13701</v>
      </c>
      <c r="F327" s="1574"/>
      <c r="G327" s="1574"/>
      <c r="H327" s="1574"/>
      <c r="I327" s="1574"/>
      <c r="J327" s="1574"/>
      <c r="K327" s="1672">
        <f t="shared" si="24"/>
        <v>13701</v>
      </c>
      <c r="L327" s="1574">
        <v>24000</v>
      </c>
      <c r="M327" s="539"/>
      <c r="N327" s="539"/>
    </row>
    <row r="328" spans="1:14" s="548" customFormat="1" x14ac:dyDescent="0.2">
      <c r="A328" s="1290" t="s">
        <v>469</v>
      </c>
      <c r="B328" s="562" t="s">
        <v>1122</v>
      </c>
      <c r="C328" s="1579"/>
      <c r="D328" s="1579"/>
      <c r="E328" s="1579"/>
      <c r="F328" s="1579"/>
      <c r="G328" s="1579"/>
      <c r="H328" s="1579"/>
      <c r="I328" s="1579"/>
      <c r="J328" s="1579"/>
      <c r="K328" s="1713">
        <f>SUM(C328:J328)</f>
        <v>0</v>
      </c>
      <c r="L328" s="1579"/>
      <c r="M328" s="539"/>
      <c r="N328" s="539"/>
    </row>
    <row r="329" spans="1:14" s="548" customFormat="1" x14ac:dyDescent="0.2">
      <c r="A329" s="1290" t="s">
        <v>1123</v>
      </c>
      <c r="B329" s="562" t="s">
        <v>1124</v>
      </c>
      <c r="C329" s="1579"/>
      <c r="D329" s="1579"/>
      <c r="E329" s="1579"/>
      <c r="F329" s="1579"/>
      <c r="G329" s="1579"/>
      <c r="H329" s="1579"/>
      <c r="I329" s="1579"/>
      <c r="J329" s="1579"/>
      <c r="K329" s="1713">
        <f>SUM(C329:J329)</f>
        <v>0</v>
      </c>
      <c r="L329" s="1579"/>
      <c r="M329" s="539"/>
      <c r="N329" s="539"/>
    </row>
    <row r="330" spans="1:14" s="548" customFormat="1" ht="12.75" customHeight="1" thickBot="1" x14ac:dyDescent="0.25">
      <c r="A330" s="1401" t="s">
        <v>712</v>
      </c>
      <c r="B330" s="1381" t="s">
        <v>565</v>
      </c>
      <c r="C330" s="1674">
        <f>SUM(C319:C329)</f>
        <v>0</v>
      </c>
      <c r="D330" s="1674">
        <f t="shared" ref="D330:J330" si="25">SUM(D319:D329)</f>
        <v>0</v>
      </c>
      <c r="E330" s="1674">
        <f t="shared" si="25"/>
        <v>162168</v>
      </c>
      <c r="F330" s="1674">
        <f t="shared" si="25"/>
        <v>0</v>
      </c>
      <c r="G330" s="1674">
        <f t="shared" si="25"/>
        <v>0</v>
      </c>
      <c r="H330" s="1674">
        <f t="shared" si="25"/>
        <v>0</v>
      </c>
      <c r="I330" s="1674">
        <f t="shared" si="25"/>
        <v>0</v>
      </c>
      <c r="J330" s="1674">
        <f t="shared" si="25"/>
        <v>0</v>
      </c>
      <c r="K330" s="1674">
        <f>SUM(K319:K329)</f>
        <v>162168</v>
      </c>
      <c r="L330" s="1674">
        <f>SUM(L319:L329)</f>
        <v>164386</v>
      </c>
      <c r="M330" s="539"/>
      <c r="N330" s="539"/>
    </row>
    <row r="331" spans="1:14" s="548" customFormat="1" ht="12.75" customHeight="1" thickTop="1" x14ac:dyDescent="0.2">
      <c r="A331" s="1467" t="s">
        <v>1822</v>
      </c>
      <c r="B331" s="525" t="s">
        <v>855</v>
      </c>
      <c r="C331" s="1714"/>
      <c r="D331" s="1714"/>
      <c r="E331" s="1714"/>
      <c r="F331" s="1714"/>
      <c r="G331" s="1714"/>
      <c r="H331" s="1714"/>
      <c r="I331" s="1714"/>
      <c r="J331" s="1714"/>
      <c r="K331" s="1714"/>
      <c r="L331" s="1714"/>
      <c r="M331" s="539"/>
      <c r="N331" s="539"/>
    </row>
    <row r="332" spans="1:14" s="548" customFormat="1" ht="12.75" customHeight="1" x14ac:dyDescent="0.2">
      <c r="A332" s="1468" t="s">
        <v>493</v>
      </c>
      <c r="B332" s="1463" t="s">
        <v>1816</v>
      </c>
      <c r="C332" s="1714"/>
      <c r="D332" s="1714"/>
      <c r="E332" s="1714"/>
      <c r="F332" s="1714"/>
      <c r="G332" s="1714"/>
      <c r="H332" s="1574"/>
      <c r="I332" s="1714"/>
      <c r="J332" s="1714"/>
      <c r="K332" s="1672">
        <f>H332</f>
        <v>0</v>
      </c>
      <c r="L332" s="1574"/>
      <c r="M332" s="539"/>
      <c r="N332" s="539"/>
    </row>
    <row r="333" spans="1:14" s="548" customFormat="1" ht="12.75" customHeight="1" x14ac:dyDescent="0.2">
      <c r="A333" s="1468" t="s">
        <v>301</v>
      </c>
      <c r="B333" s="1463" t="s">
        <v>1818</v>
      </c>
      <c r="C333" s="1714"/>
      <c r="D333" s="1714"/>
      <c r="E333" s="1714"/>
      <c r="F333" s="1714"/>
      <c r="G333" s="1714"/>
      <c r="H333" s="1574"/>
      <c r="I333" s="1714"/>
      <c r="J333" s="1714"/>
      <c r="K333" s="1672">
        <f>H333</f>
        <v>0</v>
      </c>
      <c r="L333" s="1574"/>
      <c r="M333" s="539"/>
      <c r="N333" s="539"/>
    </row>
    <row r="334" spans="1:14" s="548" customFormat="1" ht="12.75" customHeight="1" thickBot="1" x14ac:dyDescent="0.25">
      <c r="A334" s="1468" t="s">
        <v>1823</v>
      </c>
      <c r="B334" s="1463" t="s">
        <v>855</v>
      </c>
      <c r="C334" s="1714"/>
      <c r="D334" s="1714"/>
      <c r="E334" s="1714"/>
      <c r="F334" s="1714"/>
      <c r="G334" s="1714"/>
      <c r="H334" s="1674">
        <f>SUM(H332:H333)</f>
        <v>0</v>
      </c>
      <c r="I334" s="1714"/>
      <c r="J334" s="1714"/>
      <c r="K334" s="1674">
        <f>SUM(K332:K333)</f>
        <v>0</v>
      </c>
      <c r="L334" s="1674">
        <f>SUM(L332:L333)</f>
        <v>0</v>
      </c>
      <c r="M334" s="539"/>
      <c r="N334" s="539"/>
    </row>
    <row r="335" spans="1:14" ht="15.75" customHeight="1" thickTop="1" x14ac:dyDescent="0.2">
      <c r="A335" s="1354" t="s">
        <v>893</v>
      </c>
      <c r="B335" s="1345" t="s">
        <v>489</v>
      </c>
      <c r="C335" s="1673"/>
      <c r="D335" s="1673"/>
      <c r="E335" s="1673"/>
      <c r="F335" s="1673"/>
      <c r="G335" s="1673"/>
      <c r="H335" s="1673"/>
      <c r="I335" s="1673"/>
      <c r="J335" s="1673"/>
      <c r="K335" s="1673"/>
      <c r="L335" s="1673"/>
    </row>
    <row r="336" spans="1:14" ht="15.75" customHeight="1" x14ac:dyDescent="0.2">
      <c r="A336" s="530" t="s">
        <v>611</v>
      </c>
      <c r="B336" s="508"/>
      <c r="C336" s="1673"/>
      <c r="D336" s="1673"/>
      <c r="E336" s="1673"/>
      <c r="F336" s="1673"/>
      <c r="G336" s="1673"/>
      <c r="H336" s="1676"/>
      <c r="I336" s="1673"/>
      <c r="J336" s="1673"/>
      <c r="K336" s="1676"/>
      <c r="L336" s="1676"/>
    </row>
    <row r="337" spans="1:14" x14ac:dyDescent="0.2">
      <c r="A337" s="1288" t="s">
        <v>87</v>
      </c>
      <c r="B337" s="562" t="s">
        <v>894</v>
      </c>
      <c r="C337" s="1684"/>
      <c r="D337" s="1684"/>
      <c r="E337" s="1684"/>
      <c r="F337" s="1684"/>
      <c r="G337" s="1684"/>
      <c r="H337" s="1583"/>
      <c r="I337" s="1684"/>
      <c r="J337" s="1684"/>
      <c r="K337" s="1672">
        <f>H337</f>
        <v>0</v>
      </c>
      <c r="L337" s="1583"/>
    </row>
    <row r="338" spans="1:14" ht="12.75" customHeight="1" x14ac:dyDescent="0.2">
      <c r="A338" s="1288" t="s">
        <v>1160</v>
      </c>
      <c r="B338" s="562" t="s">
        <v>613</v>
      </c>
      <c r="C338" s="1684"/>
      <c r="D338" s="1684"/>
      <c r="E338" s="1684"/>
      <c r="F338" s="1684"/>
      <c r="G338" s="1684"/>
      <c r="H338" s="1583"/>
      <c r="I338" s="1684"/>
      <c r="J338" s="1684"/>
      <c r="K338" s="1672">
        <f>H338</f>
        <v>0</v>
      </c>
      <c r="L338" s="1583"/>
    </row>
    <row r="339" spans="1:14" x14ac:dyDescent="0.2">
      <c r="A339" s="1274" t="s">
        <v>895</v>
      </c>
      <c r="B339" s="512">
        <v>5150</v>
      </c>
      <c r="C339" s="1684"/>
      <c r="D339" s="1684"/>
      <c r="E339" s="1684"/>
      <c r="F339" s="1684"/>
      <c r="G339" s="1684"/>
      <c r="H339" s="1574"/>
      <c r="I339" s="1684"/>
      <c r="J339" s="1684"/>
      <c r="K339" s="1672">
        <f>H339</f>
        <v>0</v>
      </c>
      <c r="L339" s="1574"/>
    </row>
    <row r="340" spans="1:14" ht="13.5" thickBot="1" x14ac:dyDescent="0.25">
      <c r="A340" s="1396" t="s">
        <v>896</v>
      </c>
      <c r="B340" s="1381" t="s">
        <v>489</v>
      </c>
      <c r="C340" s="1673"/>
      <c r="D340" s="1673"/>
      <c r="E340" s="1673"/>
      <c r="F340" s="1673"/>
      <c r="G340" s="1673"/>
      <c r="H340" s="1594">
        <f>SUM(H337:H339)</f>
        <v>0</v>
      </c>
      <c r="I340" s="1673"/>
      <c r="J340" s="1673"/>
      <c r="K340" s="1594">
        <f>SUM(K337:K339)</f>
        <v>0</v>
      </c>
      <c r="L340" s="1594">
        <f>SUM(L337:L339)</f>
        <v>0</v>
      </c>
    </row>
    <row r="341" spans="1:14" ht="15.75" customHeight="1" thickTop="1" thickBot="1" x14ac:dyDescent="0.25">
      <c r="A341" s="1357" t="s">
        <v>897</v>
      </c>
      <c r="B341" s="1349" t="s">
        <v>856</v>
      </c>
      <c r="C341" s="1673"/>
      <c r="D341" s="1673"/>
      <c r="E341" s="1582"/>
      <c r="F341" s="1575"/>
      <c r="G341" s="1575"/>
      <c r="H341" s="1582"/>
      <c r="I341" s="1582"/>
      <c r="J341" s="1575"/>
      <c r="K341" s="1582"/>
      <c r="L341" s="1651"/>
    </row>
    <row r="342" spans="1:14" ht="12.75" customHeight="1" thickTop="1" thickBot="1" x14ac:dyDescent="0.25">
      <c r="A342" s="1389" t="s">
        <v>502</v>
      </c>
      <c r="B342" s="1402"/>
      <c r="C342" s="1674">
        <f>SUM(C330)</f>
        <v>0</v>
      </c>
      <c r="D342" s="1674">
        <f>SUM(D330)</f>
        <v>0</v>
      </c>
      <c r="E342" s="1674">
        <f>SUM(E330)</f>
        <v>162168</v>
      </c>
      <c r="F342" s="1674">
        <f>SUM(F330)</f>
        <v>0</v>
      </c>
      <c r="G342" s="1674">
        <f>SUM(G330)</f>
        <v>0</v>
      </c>
      <c r="H342" s="1674">
        <f>SUM(H330,H334,H340)</f>
        <v>0</v>
      </c>
      <c r="I342" s="1674">
        <f>SUM(I330)</f>
        <v>0</v>
      </c>
      <c r="J342" s="1674">
        <f>SUM(J330)</f>
        <v>0</v>
      </c>
      <c r="K342" s="1674">
        <f>SUM(K330,K334,K340)</f>
        <v>162168</v>
      </c>
      <c r="L342" s="1681">
        <f>SUM(L330,L334,L340,L341)</f>
        <v>164386</v>
      </c>
    </row>
    <row r="343" spans="1:14" ht="12.75" customHeight="1" thickTop="1" x14ac:dyDescent="0.2">
      <c r="A343" s="2275" t="s">
        <v>989</v>
      </c>
      <c r="B343" s="2276"/>
      <c r="C343" s="1673"/>
      <c r="D343" s="1673"/>
      <c r="E343" s="1673"/>
      <c r="F343" s="1673"/>
      <c r="G343" s="1673"/>
      <c r="H343" s="1673"/>
      <c r="I343" s="1673"/>
      <c r="J343" s="1673"/>
      <c r="K343" s="1689">
        <f>'Revenues 9-14'!J268-'Expenditures 15-22'!K342</f>
        <v>19934</v>
      </c>
      <c r="L343" s="1673"/>
    </row>
    <row r="344" spans="1:14" s="540" customFormat="1" ht="6" customHeight="1" x14ac:dyDescent="0.2">
      <c r="A344" s="537"/>
      <c r="B344" s="538"/>
      <c r="C344" s="1690"/>
      <c r="D344" s="1690"/>
      <c r="E344" s="1690"/>
      <c r="F344" s="1690"/>
      <c r="G344" s="1690"/>
      <c r="H344" s="1690"/>
      <c r="I344" s="1690"/>
      <c r="J344" s="1690"/>
      <c r="K344" s="1690"/>
      <c r="L344" s="1690"/>
      <c r="M344" s="539"/>
      <c r="N344" s="539"/>
    </row>
    <row r="345" spans="1:14" s="542" customFormat="1" ht="16.7" customHeight="1" x14ac:dyDescent="0.2">
      <c r="A345" s="2265" t="s">
        <v>960</v>
      </c>
      <c r="B345" s="2266"/>
      <c r="C345" s="1703"/>
      <c r="D345" s="1704"/>
      <c r="E345" s="1704"/>
      <c r="F345" s="1704"/>
      <c r="G345" s="1704"/>
      <c r="H345" s="1704"/>
      <c r="I345" s="1704"/>
      <c r="J345" s="1704"/>
      <c r="K345" s="1704"/>
      <c r="L345" s="1705"/>
      <c r="M345" s="541"/>
      <c r="N345" s="541"/>
    </row>
    <row r="346" spans="1:14" s="321" customFormat="1" ht="15.75" customHeight="1" x14ac:dyDescent="0.2">
      <c r="A346" s="1361" t="s">
        <v>839</v>
      </c>
      <c r="B346" s="1353" t="s">
        <v>565</v>
      </c>
      <c r="C346" s="1673"/>
      <c r="D346" s="1673"/>
      <c r="E346" s="1673"/>
      <c r="F346" s="1673"/>
      <c r="G346" s="1673"/>
      <c r="H346" s="1673"/>
      <c r="I346" s="1673"/>
      <c r="J346" s="1673"/>
      <c r="K346" s="1673"/>
      <c r="L346" s="1673"/>
      <c r="M346" s="501"/>
      <c r="N346" s="501"/>
    </row>
    <row r="347" spans="1:14" ht="15.75" customHeight="1" x14ac:dyDescent="0.2">
      <c r="A347" s="569" t="s">
        <v>608</v>
      </c>
      <c r="B347" s="570"/>
      <c r="C347" s="1676"/>
      <c r="D347" s="1676"/>
      <c r="E347" s="1676"/>
      <c r="F347" s="1676"/>
      <c r="G347" s="1676"/>
      <c r="H347" s="1676"/>
      <c r="I347" s="1673"/>
      <c r="J347" s="1673"/>
      <c r="K347" s="1676"/>
      <c r="L347" s="1676"/>
    </row>
    <row r="348" spans="1:14" x14ac:dyDescent="0.2">
      <c r="A348" s="1274" t="s">
        <v>4</v>
      </c>
      <c r="B348" s="503">
        <v>2530</v>
      </c>
      <c r="C348" s="1573"/>
      <c r="D348" s="1573"/>
      <c r="E348" s="1573"/>
      <c r="F348" s="1573"/>
      <c r="G348" s="1573"/>
      <c r="H348" s="1573"/>
      <c r="I348" s="1574"/>
      <c r="J348" s="1574"/>
      <c r="K348" s="1672">
        <f>SUM(C348:J348)</f>
        <v>0</v>
      </c>
      <c r="L348" s="1573">
        <v>29482</v>
      </c>
    </row>
    <row r="349" spans="1:14" x14ac:dyDescent="0.2">
      <c r="A349" s="1274" t="s">
        <v>195</v>
      </c>
      <c r="B349" s="503">
        <v>2540</v>
      </c>
      <c r="C349" s="1573"/>
      <c r="D349" s="1573"/>
      <c r="E349" s="1573">
        <v>280</v>
      </c>
      <c r="F349" s="1573">
        <v>6799</v>
      </c>
      <c r="G349" s="1573">
        <v>21482</v>
      </c>
      <c r="H349" s="1573"/>
      <c r="I349" s="1574"/>
      <c r="J349" s="1574"/>
      <c r="K349" s="1672">
        <f>SUM(C349:J349)</f>
        <v>28561</v>
      </c>
      <c r="L349" s="1573">
        <v>5000</v>
      </c>
    </row>
    <row r="350" spans="1:14" ht="12.75" customHeight="1" thickBot="1" x14ac:dyDescent="0.25">
      <c r="A350" s="1380" t="s">
        <v>714</v>
      </c>
      <c r="B350" s="1381" t="s">
        <v>35</v>
      </c>
      <c r="C350" s="1674">
        <f>SUM(C348:C349)</f>
        <v>0</v>
      </c>
      <c r="D350" s="1674">
        <f t="shared" ref="D350:L350" si="26">SUM(D348:D349)</f>
        <v>0</v>
      </c>
      <c r="E350" s="1674">
        <f t="shared" si="26"/>
        <v>280</v>
      </c>
      <c r="F350" s="1674">
        <f t="shared" si="26"/>
        <v>6799</v>
      </c>
      <c r="G350" s="1674">
        <f t="shared" si="26"/>
        <v>21482</v>
      </c>
      <c r="H350" s="1674">
        <f t="shared" si="26"/>
        <v>0</v>
      </c>
      <c r="I350" s="1674">
        <f t="shared" si="26"/>
        <v>0</v>
      </c>
      <c r="J350" s="1674">
        <f t="shared" si="26"/>
        <v>0</v>
      </c>
      <c r="K350" s="1674">
        <f t="shared" si="26"/>
        <v>28561</v>
      </c>
      <c r="L350" s="1674">
        <f t="shared" si="26"/>
        <v>34482</v>
      </c>
    </row>
    <row r="351" spans="1:14" ht="12.75" customHeight="1" thickTop="1" x14ac:dyDescent="0.2">
      <c r="A351" s="1280" t="s">
        <v>973</v>
      </c>
      <c r="B351" s="521" t="s">
        <v>570</v>
      </c>
      <c r="C351" s="1586"/>
      <c r="D351" s="1586"/>
      <c r="E351" s="1586"/>
      <c r="F351" s="1586"/>
      <c r="G351" s="1586"/>
      <c r="H351" s="1586"/>
      <c r="I351" s="1583"/>
      <c r="J351" s="1583"/>
      <c r="K351" s="1715">
        <f>SUM(C351:J351)</f>
        <v>0</v>
      </c>
      <c r="L351" s="1586"/>
    </row>
    <row r="352" spans="1:14" ht="12.75" customHeight="1" thickBot="1" x14ac:dyDescent="0.25">
      <c r="A352" s="1380" t="s">
        <v>620</v>
      </c>
      <c r="B352" s="1383" t="s">
        <v>565</v>
      </c>
      <c r="C352" s="1674">
        <f>SUM(C350:C351)</f>
        <v>0</v>
      </c>
      <c r="D352" s="1674">
        <f t="shared" ref="D352:L352" si="27">SUM(D350:D351)</f>
        <v>0</v>
      </c>
      <c r="E352" s="1674">
        <f t="shared" si="27"/>
        <v>280</v>
      </c>
      <c r="F352" s="1674">
        <f t="shared" si="27"/>
        <v>6799</v>
      </c>
      <c r="G352" s="1674">
        <f t="shared" si="27"/>
        <v>21482</v>
      </c>
      <c r="H352" s="1674">
        <f t="shared" si="27"/>
        <v>0</v>
      </c>
      <c r="I352" s="1674">
        <f t="shared" si="27"/>
        <v>0</v>
      </c>
      <c r="J352" s="1674">
        <f t="shared" si="27"/>
        <v>0</v>
      </c>
      <c r="K352" s="1674">
        <f t="shared" si="27"/>
        <v>28561</v>
      </c>
      <c r="L352" s="1674">
        <f t="shared" si="27"/>
        <v>34482</v>
      </c>
    </row>
    <row r="353" spans="1:14" s="321" customFormat="1" ht="15.75" customHeight="1" thickTop="1" x14ac:dyDescent="0.2">
      <c r="A353" s="1350" t="s">
        <v>621</v>
      </c>
      <c r="B353" s="1347" t="s">
        <v>855</v>
      </c>
      <c r="C353" s="1673"/>
      <c r="D353" s="1673"/>
      <c r="E353" s="1673"/>
      <c r="F353" s="1673"/>
      <c r="G353" s="1673"/>
      <c r="H353" s="1673"/>
      <c r="I353" s="1673"/>
      <c r="J353" s="1673"/>
      <c r="K353" s="1673"/>
      <c r="L353" s="1673"/>
      <c r="M353" s="501"/>
      <c r="N353" s="501"/>
    </row>
    <row r="354" spans="1:14" x14ac:dyDescent="0.2">
      <c r="A354" s="1469" t="s">
        <v>1824</v>
      </c>
      <c r="B354" s="557" t="s">
        <v>1816</v>
      </c>
      <c r="C354" s="1673"/>
      <c r="D354" s="1673"/>
      <c r="E354" s="1673"/>
      <c r="F354" s="1673"/>
      <c r="G354" s="1673"/>
      <c r="H354" s="1579"/>
      <c r="I354" s="1716"/>
      <c r="J354" s="1673"/>
      <c r="K354" s="1713">
        <f>H354</f>
        <v>0</v>
      </c>
      <c r="L354" s="1577"/>
    </row>
    <row r="355" spans="1:14" ht="12.75" customHeight="1" x14ac:dyDescent="0.2">
      <c r="A355" s="1283" t="s">
        <v>1825</v>
      </c>
      <c r="B355" s="562" t="s">
        <v>1818</v>
      </c>
      <c r="C355" s="1673"/>
      <c r="D355" s="1673"/>
      <c r="E355" s="1673"/>
      <c r="F355" s="1673"/>
      <c r="G355" s="1673"/>
      <c r="H355" s="1574"/>
      <c r="I355" s="1716"/>
      <c r="J355" s="1673"/>
      <c r="K355" s="1607">
        <f>H355</f>
        <v>0</v>
      </c>
      <c r="L355" s="1574"/>
    </row>
    <row r="356" spans="1:14" ht="12.75" customHeight="1" x14ac:dyDescent="0.2">
      <c r="A356" s="1469" t="s">
        <v>693</v>
      </c>
      <c r="B356" s="557" t="s">
        <v>554</v>
      </c>
      <c r="C356" s="1673"/>
      <c r="D356" s="1673"/>
      <c r="E356" s="1673"/>
      <c r="F356" s="1673"/>
      <c r="G356" s="1673"/>
      <c r="H356" s="1584"/>
      <c r="I356" s="1716"/>
      <c r="J356" s="1673"/>
      <c r="K356" s="1600">
        <f>H356</f>
        <v>0</v>
      </c>
      <c r="L356" s="1584"/>
    </row>
    <row r="357" spans="1:14" ht="12.75" customHeight="1" thickBot="1" x14ac:dyDescent="0.25">
      <c r="A357" s="1380" t="s">
        <v>1470</v>
      </c>
      <c r="B357" s="1381" t="s">
        <v>855</v>
      </c>
      <c r="C357" s="1673"/>
      <c r="D357" s="1673"/>
      <c r="E357" s="1673"/>
      <c r="F357" s="1673"/>
      <c r="G357" s="1673"/>
      <c r="H357" s="1594">
        <f>SUM(H354:H356)</f>
        <v>0</v>
      </c>
      <c r="I357" s="1716"/>
      <c r="J357" s="1673"/>
      <c r="K357" s="1594">
        <f>SUM(K354:K356)</f>
        <v>0</v>
      </c>
      <c r="L357" s="1594">
        <f>SUM(L354:L356)</f>
        <v>0</v>
      </c>
    </row>
    <row r="358" spans="1:14" s="321" customFormat="1" ht="15.75" customHeight="1" thickTop="1" x14ac:dyDescent="0.2">
      <c r="A358" s="1350" t="s">
        <v>942</v>
      </c>
      <c r="B358" s="1347" t="s">
        <v>489</v>
      </c>
      <c r="C358" s="1673"/>
      <c r="D358" s="1673"/>
      <c r="E358" s="1673"/>
      <c r="F358" s="1673"/>
      <c r="G358" s="1673"/>
      <c r="H358" s="1673"/>
      <c r="I358" s="1673"/>
      <c r="J358" s="1673"/>
      <c r="K358" s="1673"/>
      <c r="L358" s="1673"/>
      <c r="M358" s="501"/>
      <c r="N358" s="501"/>
    </row>
    <row r="359" spans="1:14" s="321" customFormat="1" ht="15.75" customHeight="1" x14ac:dyDescent="0.2">
      <c r="A359" s="530" t="s">
        <v>623</v>
      </c>
      <c r="B359" s="508"/>
      <c r="C359" s="1673"/>
      <c r="D359" s="1673"/>
      <c r="E359" s="1673"/>
      <c r="F359" s="1673"/>
      <c r="G359" s="1673"/>
      <c r="H359" s="1673"/>
      <c r="I359" s="1673"/>
      <c r="J359" s="1673"/>
      <c r="K359" s="1676"/>
      <c r="L359" s="1676"/>
      <c r="M359" s="501"/>
      <c r="N359" s="501"/>
    </row>
    <row r="360" spans="1:14" x14ac:dyDescent="0.2">
      <c r="A360" s="1274" t="s">
        <v>87</v>
      </c>
      <c r="B360" s="503">
        <v>5110</v>
      </c>
      <c r="C360" s="1673"/>
      <c r="D360" s="1673"/>
      <c r="E360" s="1673"/>
      <c r="F360" s="1673"/>
      <c r="G360" s="1673"/>
      <c r="H360" s="1574"/>
      <c r="I360" s="1673"/>
      <c r="J360" s="1673"/>
      <c r="K360" s="1672">
        <f>SUM(C360:J360)</f>
        <v>0</v>
      </c>
      <c r="L360" s="1573"/>
    </row>
    <row r="361" spans="1:14" ht="12.75" customHeight="1" x14ac:dyDescent="0.2">
      <c r="A361" s="1275" t="s">
        <v>615</v>
      </c>
      <c r="B361" s="494" t="s">
        <v>614</v>
      </c>
      <c r="C361" s="1673"/>
      <c r="D361" s="1673"/>
      <c r="E361" s="1673"/>
      <c r="F361" s="1673"/>
      <c r="G361" s="1673"/>
      <c r="H361" s="1574"/>
      <c r="I361" s="1673"/>
      <c r="J361" s="1673"/>
      <c r="K361" s="1672">
        <f>SUM(C361:J361)</f>
        <v>0</v>
      </c>
      <c r="L361" s="1573"/>
    </row>
    <row r="362" spans="1:14" ht="12.75" customHeight="1" thickBot="1" x14ac:dyDescent="0.25">
      <c r="A362" s="1380" t="s">
        <v>622</v>
      </c>
      <c r="B362" s="1381" t="s">
        <v>713</v>
      </c>
      <c r="C362" s="1673"/>
      <c r="D362" s="1673"/>
      <c r="E362" s="1673"/>
      <c r="F362" s="1673"/>
      <c r="G362" s="1673"/>
      <c r="H362" s="1624">
        <f>SUM(H360:H361)</f>
        <v>0</v>
      </c>
      <c r="I362" s="1673"/>
      <c r="J362" s="1673"/>
      <c r="K362" s="1624">
        <f>SUM(K360:K361)</f>
        <v>0</v>
      </c>
      <c r="L362" s="1624">
        <f>SUM(L360:L361)</f>
        <v>0</v>
      </c>
    </row>
    <row r="363" spans="1:14" s="548" customFormat="1" ht="15.75" customHeight="1" thickTop="1" x14ac:dyDescent="0.2">
      <c r="A363" s="535" t="s">
        <v>83</v>
      </c>
      <c r="B363" s="536" t="s">
        <v>38</v>
      </c>
      <c r="C363" s="1684"/>
      <c r="D363" s="1684"/>
      <c r="E363" s="1684"/>
      <c r="F363" s="1684"/>
      <c r="G363" s="1684"/>
      <c r="H363" s="1584"/>
      <c r="I363" s="1684"/>
      <c r="J363" s="1684"/>
      <c r="K363" s="1713">
        <f>SUM(C363:J363)</f>
        <v>0</v>
      </c>
      <c r="L363" s="1584"/>
      <c r="M363" s="539"/>
      <c r="N363" s="539"/>
    </row>
    <row r="364" spans="1:14" s="573" customFormat="1" ht="29.25" customHeight="1" x14ac:dyDescent="0.2">
      <c r="A364" s="571" t="s">
        <v>1653</v>
      </c>
      <c r="B364" s="572">
        <v>5300</v>
      </c>
      <c r="C364" s="1717"/>
      <c r="D364" s="1718"/>
      <c r="E364" s="1718"/>
      <c r="F364" s="1717"/>
      <c r="G364" s="1718"/>
      <c r="H364" s="1719"/>
      <c r="I364" s="1718"/>
      <c r="J364" s="1718"/>
      <c r="K364" s="1672">
        <f>SUM(C364:J364)</f>
        <v>0</v>
      </c>
      <c r="L364" s="1720"/>
    </row>
    <row r="365" spans="1:14" s="548" customFormat="1" ht="12.75" customHeight="1" thickBot="1" x14ac:dyDescent="0.25">
      <c r="A365" s="1291" t="s">
        <v>586</v>
      </c>
      <c r="B365" s="534" t="s">
        <v>489</v>
      </c>
      <c r="C365" s="1684"/>
      <c r="D365" s="1684"/>
      <c r="E365" s="1684"/>
      <c r="F365" s="1684"/>
      <c r="G365" s="1684"/>
      <c r="H365" s="1624">
        <f>SUM(H362,H363,H364)</f>
        <v>0</v>
      </c>
      <c r="I365" s="1684"/>
      <c r="J365" s="1684"/>
      <c r="K365" s="1624">
        <f>SUM(K362,K363,K364)</f>
        <v>0</v>
      </c>
      <c r="L365" s="1624">
        <f>SUM(L362,L363,L364)</f>
        <v>0</v>
      </c>
      <c r="M365" s="539"/>
      <c r="N365" s="539"/>
    </row>
    <row r="366" spans="1:14" s="321" customFormat="1" ht="15.75" customHeight="1" thickTop="1" thickBot="1" x14ac:dyDescent="0.25">
      <c r="A366" s="1344" t="s">
        <v>943</v>
      </c>
      <c r="B366" s="1351" t="s">
        <v>856</v>
      </c>
      <c r="C366" s="1676"/>
      <c r="D366" s="1676"/>
      <c r="E366" s="1676"/>
      <c r="F366" s="1676"/>
      <c r="G366" s="1676"/>
      <c r="H366" s="1676"/>
      <c r="I366" s="1676"/>
      <c r="J366" s="1673"/>
      <c r="K366" s="1676"/>
      <c r="L366" s="1649"/>
      <c r="M366" s="501"/>
      <c r="N366" s="501"/>
    </row>
    <row r="367" spans="1:14" ht="12.75" customHeight="1" thickTop="1" thickBot="1" x14ac:dyDescent="0.25">
      <c r="A367" s="1394" t="s">
        <v>502</v>
      </c>
      <c r="B367" s="1403"/>
      <c r="C367" s="1674">
        <f t="shared" ref="C367:L367" si="28">SUM(C352,C357,C365,C366)</f>
        <v>0</v>
      </c>
      <c r="D367" s="1674">
        <f t="shared" si="28"/>
        <v>0</v>
      </c>
      <c r="E367" s="1674">
        <f t="shared" si="28"/>
        <v>280</v>
      </c>
      <c r="F367" s="1674">
        <f t="shared" si="28"/>
        <v>6799</v>
      </c>
      <c r="G367" s="1674">
        <f t="shared" si="28"/>
        <v>21482</v>
      </c>
      <c r="H367" s="1674">
        <f t="shared" si="28"/>
        <v>0</v>
      </c>
      <c r="I367" s="1674">
        <f t="shared" si="28"/>
        <v>0</v>
      </c>
      <c r="J367" s="1674">
        <f t="shared" si="28"/>
        <v>0</v>
      </c>
      <c r="K367" s="1674">
        <f t="shared" si="28"/>
        <v>28561</v>
      </c>
      <c r="L367" s="1674">
        <f t="shared" si="28"/>
        <v>34482</v>
      </c>
    </row>
    <row r="368" spans="1:14" ht="13.5" thickTop="1" x14ac:dyDescent="0.2">
      <c r="A368" s="2262" t="s">
        <v>989</v>
      </c>
      <c r="B368" s="2263"/>
      <c r="C368" s="1694"/>
      <c r="D368" s="1694"/>
      <c r="E368" s="1677"/>
      <c r="F368" s="1677"/>
      <c r="G368" s="1677"/>
      <c r="H368" s="1677"/>
      <c r="I368" s="1677"/>
      <c r="J368" s="1676"/>
      <c r="K368" s="1672">
        <f>'Revenues 9-14'!K268-'Expenditures 15-22'!K367</f>
        <v>16812</v>
      </c>
      <c r="L368" s="1694"/>
    </row>
  </sheetData>
  <sheetProtection algorithmName="SHA-512" hashValue="djllPdN83Bmbo5b1vW0KgJkNOnpsmjwLoUq5HSUM6jvEqnZtCNFOA67DqUcFw/vOJUdeUmhqTQx2z97V98VxTQ==" saltValue="QBWA3ik7lb5k7bldqqgYRQ=="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5"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&amp;F&amp;RThe accompanying notes are an integral part of these financial statements.</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Value>22</Value>
    </MediaType>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344B1C0D-ABCE-45C7-99C0-B80BAAFF2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524270-6D2D-40B3-AEDC-EBC0C7BBFFF8}">
  <ds:schemaRefs>
    <ds:schemaRef ds:uri="http://purl.org/dc/terms/"/>
    <ds:schemaRef ds:uri="http://schemas.microsoft.com/office/2006/metadata/properties"/>
    <ds:schemaRef ds:uri="http://purl.org/dc/dcmitype/"/>
    <ds:schemaRef ds:uri="http://www.w3.org/XML/1998/namespace"/>
    <ds:schemaRef ds:uri="http://purl.org/dc/elements/1.1/"/>
    <ds:schemaRef ds:uri="http://schemas.microsoft.com/office/2006/documentManagement/types"/>
    <ds:schemaRef ds:uri="http://schemas.microsoft.com/office/infopath/2007/PartnerControls"/>
    <ds:schemaRef ds:uri="http://schemas.microsoft.com/sharepoint/v3"/>
    <ds:schemaRef ds:uri="6ce3111e-7420-4802-b50a-75d4e9a0b980"/>
    <ds:schemaRef ds:uri="http://schemas.openxmlformats.org/package/2006/metadata/core-properties"/>
    <ds:schemaRef ds:uri="4d435f69-8686-490b-bd6d-b153bf22ab50"/>
    <ds:schemaRef ds:uri="d21dc803-237d-4c68-8692-8d731fd291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16</vt:i4>
      </vt:variant>
    </vt:vector>
  </HeadingPairs>
  <TitlesOfParts>
    <vt:vector size="51"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Sheet1</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 SEFA</vt:lpstr>
      <vt:lpstr>SEFA NOTES</vt:lpstr>
      <vt:lpstr>SF&amp;QC Sec-1</vt:lpstr>
      <vt:lpstr>SF&amp;QC Sec-2</vt:lpstr>
      <vt:lpstr>SF&amp;QC Sec-3</vt:lpstr>
      <vt:lpstr>SSPAF</vt:lpstr>
      <vt:lpstr>Sheet2</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(v2).xlsm</dc:title>
  <dc:creator>HEMBERGER DEBRA</dc:creator>
  <cp:lastModifiedBy>HEMBERGER MICHELLE</cp:lastModifiedBy>
  <cp:lastPrinted>2020-08-24T15:32:10Z</cp:lastPrinted>
  <dcterms:created xsi:type="dcterms:W3CDTF">2003-10-29T19:06:34Z</dcterms:created>
  <dcterms:modified xsi:type="dcterms:W3CDTF">2020-10-09T12:46:27Z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