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FB53EF5-FA63-4BB1-87B9-8629E97E389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F20" i="183" s="1"/>
  <c r="E19" i="183"/>
  <c r="F19" i="183" s="1"/>
  <c r="E18" i="183"/>
  <c r="F18" i="183" s="1"/>
  <c r="E17" i="183"/>
  <c r="F17" i="183" s="1"/>
  <c r="B7883" i="106" l="1"/>
  <c r="D7883"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B7719" i="106" s="1"/>
  <c r="D7719"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L22" i="37"/>
  <c r="D24" i="37" l="1"/>
  <c r="B4270" i="106" s="1"/>
  <c r="D4270" i="106" s="1"/>
  <c r="H33" i="118"/>
  <c r="H28" i="118"/>
  <c r="D22" i="37"/>
  <c r="J22" i="37"/>
  <c r="F19" i="7"/>
  <c r="B1807" i="106" s="1"/>
  <c r="D1807" i="106" s="1"/>
  <c r="L13" i="11"/>
  <c r="B2060" i="106" s="1"/>
  <c r="D2060" i="106" s="1"/>
  <c r="L5" i="11"/>
  <c r="B2056" i="106" s="1"/>
  <c r="D2056" i="106" s="1"/>
  <c r="D11" i="37"/>
  <c r="H29" i="118"/>
  <c r="N22" i="3"/>
  <c r="B283" i="106" s="1"/>
  <c r="D283" i="106" s="1"/>
  <c r="B7727" i="106"/>
  <c r="D7727" i="106" s="1"/>
  <c r="D31" i="36"/>
  <c r="L15" i="11"/>
  <c r="B3459" i="106" s="1"/>
  <c r="D3459" i="106" s="1"/>
  <c r="I24" i="12"/>
  <c r="F21" i="8"/>
  <c r="K24" i="12"/>
  <c r="I267" i="5"/>
  <c r="I7" i="4" s="1"/>
  <c r="B4444" i="106" s="1"/>
  <c r="D4444"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B4435" i="106" l="1"/>
  <c r="D4435" i="106" s="1"/>
  <c r="K28" i="118"/>
  <c r="O27" i="118" s="1"/>
  <c r="O29" i="118" s="1"/>
  <c r="L16" i="11"/>
  <c r="B2061" i="106" s="1"/>
  <c r="D2061"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7809" i="106" l="1"/>
  <c r="D7809" i="106" s="1"/>
  <c r="B7813" i="106"/>
  <c r="D7813" i="106" s="1"/>
  <c r="B7810" i="106"/>
  <c r="D7810" i="106" s="1"/>
  <c r="B7814" i="106"/>
  <c r="D7814" i="106" s="1"/>
  <c r="B7811" i="106"/>
  <c r="D7811" i="106" s="1"/>
  <c r="B7815" i="106"/>
  <c r="D7815" i="106" s="1"/>
  <c r="F168" i="34" l="1"/>
  <c r="B7816" i="106"/>
  <c r="D7816" i="106" s="1"/>
  <c r="F167" i="34"/>
  <c r="B7812" i="106"/>
  <c r="D7812" i="106" s="1"/>
  <c r="L334" i="29" l="1"/>
  <c r="K133" i="29"/>
  <c r="B7774" i="106"/>
  <c r="D7774" i="106" s="1"/>
  <c r="B7775" i="106"/>
  <c r="D7775" i="106" s="1"/>
  <c r="K158" i="29"/>
  <c r="B7780" i="106" s="1"/>
  <c r="D7780" i="106" s="1"/>
  <c r="B7779" i="106"/>
  <c r="D7779" i="106" s="1"/>
  <c r="K159" i="29"/>
  <c r="B7782" i="106" s="1"/>
  <c r="D7782" i="106" s="1"/>
  <c r="B7781" i="106"/>
  <c r="D7781" i="106" s="1"/>
  <c r="B7783" i="106"/>
  <c r="D7783" i="106" s="1"/>
  <c r="K282" i="29"/>
  <c r="K332" i="29"/>
  <c r="H334" i="29"/>
  <c r="B7789" i="106" s="1"/>
  <c r="D7789" i="106" s="1"/>
  <c r="B7785" i="106"/>
  <c r="D7785" i="106" s="1"/>
  <c r="B7787" i="106"/>
  <c r="D7787" i="106" s="1"/>
  <c r="K333" i="29"/>
  <c r="B7788" i="106" s="1"/>
  <c r="D7788" i="106" s="1"/>
  <c r="K355" i="29"/>
  <c r="B7794" i="106" s="1"/>
  <c r="D7794" i="106" s="1"/>
  <c r="B7793" i="106"/>
  <c r="D7793" i="106" s="1"/>
  <c r="K354" i="29"/>
  <c r="B7791" i="106"/>
  <c r="D7791" i="106" s="1"/>
  <c r="B7776" i="106" l="1"/>
  <c r="D7776" i="106" s="1"/>
  <c r="B7784" i="106"/>
  <c r="D7784" i="106" s="1"/>
  <c r="B7786" i="106"/>
  <c r="D7786" i="106" s="1"/>
  <c r="K334" i="29"/>
  <c r="B7792" i="106"/>
  <c r="D7792" i="106" s="1"/>
  <c r="F74" i="34" l="1"/>
  <c r="B7790" i="106"/>
  <c r="D7790" i="106" s="1"/>
  <c r="J15" i="4"/>
  <c r="B7796" i="106" s="1"/>
  <c r="D7796" i="106" s="1"/>
  <c r="B177" i="106" l="1"/>
  <c r="D177"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1" i="106"/>
  <c r="D5331" i="106" s="1"/>
  <c r="B5332" i="106"/>
  <c r="D5332" i="106" s="1"/>
  <c r="B5336" i="106"/>
  <c r="D5336" i="106" s="1"/>
  <c r="B5337" i="106"/>
  <c r="D5337" i="106" s="1"/>
  <c r="B5338" i="106"/>
  <c r="D5338" i="106" s="1"/>
  <c r="B5344" i="106"/>
  <c r="D5344" i="106" s="1"/>
  <c r="B5345" i="106"/>
  <c r="D5345" i="106" s="1"/>
  <c r="B5346" i="106"/>
  <c r="D5346"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1" i="106"/>
  <c r="D5511"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257" i="29" l="1"/>
  <c r="L340" i="29"/>
  <c r="L277" i="29"/>
  <c r="L261" i="29"/>
  <c r="B280" i="106"/>
  <c r="D280" i="106" s="1"/>
  <c r="M41" i="3"/>
  <c r="B5063" i="106"/>
  <c r="D5063" i="106" s="1"/>
  <c r="K108" i="29"/>
  <c r="B2796" i="106" s="1"/>
  <c r="D2796" i="106" s="1"/>
  <c r="B2792" i="106"/>
  <c r="D2792" i="106" s="1"/>
  <c r="K98" i="29"/>
  <c r="B7007" i="106" s="1"/>
  <c r="D7007" i="106" s="1"/>
  <c r="B7006" i="106"/>
  <c r="D7006" i="106" s="1"/>
  <c r="B6989" i="106"/>
  <c r="D6989" i="106" s="1"/>
  <c r="K89" i="29"/>
  <c r="B6990" i="106" s="1"/>
  <c r="D6990" i="106" s="1"/>
  <c r="K82" i="29"/>
  <c r="B2977" i="106" s="1"/>
  <c r="D2977" i="106" s="1"/>
  <c r="B2953" i="106"/>
  <c r="D2953" i="106" s="1"/>
  <c r="K78" i="29"/>
  <c r="B2949" i="106"/>
  <c r="D2949" i="106" s="1"/>
  <c r="E84" i="29"/>
  <c r="K75" i="29"/>
  <c r="B756" i="106"/>
  <c r="D756" i="106" s="1"/>
  <c r="K73" i="29"/>
  <c r="B1142" i="106" s="1"/>
  <c r="D1142" i="106" s="1"/>
  <c r="B754" i="106"/>
  <c r="D754" i="106" s="1"/>
  <c r="B751" i="106"/>
  <c r="D751" i="106" s="1"/>
  <c r="B749" i="106"/>
  <c r="D749" i="106" s="1"/>
  <c r="K70" i="29"/>
  <c r="B1137" i="106" s="1"/>
  <c r="D1137" i="106" s="1"/>
  <c r="K69" i="29"/>
  <c r="B1136" i="106" s="1"/>
  <c r="D1136" i="106" s="1"/>
  <c r="B748" i="106"/>
  <c r="D748" i="106" s="1"/>
  <c r="B747" i="106"/>
  <c r="D747" i="106" s="1"/>
  <c r="K68" i="29"/>
  <c r="B1135" i="106" s="1"/>
  <c r="D1135" i="106" s="1"/>
  <c r="C72" i="29"/>
  <c r="B753" i="106" s="1"/>
  <c r="D753" i="106" s="1"/>
  <c r="B746" i="106"/>
  <c r="D746" i="106" s="1"/>
  <c r="B743" i="106"/>
  <c r="D743" i="106" s="1"/>
  <c r="B742" i="106"/>
  <c r="D742" i="106" s="1"/>
  <c r="K63" i="29"/>
  <c r="B1130" i="106" s="1"/>
  <c r="D1130" i="106" s="1"/>
  <c r="B741" i="106"/>
  <c r="D741" i="106" s="1"/>
  <c r="B740" i="106"/>
  <c r="D740" i="106" s="1"/>
  <c r="K60" i="29"/>
  <c r="B1127" i="106" s="1"/>
  <c r="D1127" i="106" s="1"/>
  <c r="B739" i="106"/>
  <c r="D739" i="106" s="1"/>
  <c r="C65" i="29"/>
  <c r="B745" i="106" s="1"/>
  <c r="D745" i="106" s="1"/>
  <c r="B738" i="106"/>
  <c r="D738" i="106" s="1"/>
  <c r="B736" i="106"/>
  <c r="D736" i="106" s="1"/>
  <c r="K55" i="29"/>
  <c r="B735" i="106"/>
  <c r="D735" i="106" s="1"/>
  <c r="C57" i="29"/>
  <c r="B737" i="106" s="1"/>
  <c r="D737" i="106" s="1"/>
  <c r="B6932" i="106"/>
  <c r="D6932" i="106" s="1"/>
  <c r="K52" i="29"/>
  <c r="B6940" i="106" s="1"/>
  <c r="D6940" i="106" s="1"/>
  <c r="K51" i="29"/>
  <c r="B2718" i="106"/>
  <c r="D2718" i="106" s="1"/>
  <c r="B733" i="106"/>
  <c r="D733" i="106" s="1"/>
  <c r="K50"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K44" i="29"/>
  <c r="B726" i="106"/>
  <c r="D726" i="106" s="1"/>
  <c r="B725" i="106"/>
  <c r="D725" i="106" s="1"/>
  <c r="K40" i="29"/>
  <c r="B1113" i="106" s="1"/>
  <c r="D1113" i="106" s="1"/>
  <c r="B724" i="106"/>
  <c r="D724" i="106" s="1"/>
  <c r="K39" i="29"/>
  <c r="B1112" i="106" s="1"/>
  <c r="D1112" i="106" s="1"/>
  <c r="B723" i="106"/>
  <c r="D723" i="106" s="1"/>
  <c r="K38" i="29"/>
  <c r="B1111" i="106" s="1"/>
  <c r="D1111" i="106" s="1"/>
  <c r="K37" i="29"/>
  <c r="B1110" i="106" s="1"/>
  <c r="D1110" i="106" s="1"/>
  <c r="B722" i="106"/>
  <c r="D722" i="106" s="1"/>
  <c r="K36" i="29"/>
  <c r="C42" i="29"/>
  <c r="B721" i="106"/>
  <c r="D721" i="106" s="1"/>
  <c r="K25" i="29"/>
  <c r="B6886" i="106"/>
  <c r="D6886" i="106" s="1"/>
  <c r="B995" i="106"/>
  <c r="D995" i="106" s="1"/>
  <c r="H33" i="29"/>
  <c r="F159" i="34"/>
  <c r="B7761" i="106"/>
  <c r="D7761" i="106" s="1"/>
  <c r="L100" i="29"/>
  <c r="K107" i="29"/>
  <c r="B2795" i="106" s="1"/>
  <c r="D2795" i="106" s="1"/>
  <c r="B2791" i="106"/>
  <c r="D2791" i="106" s="1"/>
  <c r="B7004" i="106"/>
  <c r="D7004" i="106" s="1"/>
  <c r="K97" i="29"/>
  <c r="B7005" i="106" s="1"/>
  <c r="D7005" i="106" s="1"/>
  <c r="K88" i="29"/>
  <c r="B6988" i="106" s="1"/>
  <c r="D6988" i="106" s="1"/>
  <c r="B6987" i="106"/>
  <c r="D6987" i="106" s="1"/>
  <c r="B6964" i="106"/>
  <c r="D6964" i="106" s="1"/>
  <c r="J72" i="29"/>
  <c r="B6974" i="106" s="1"/>
  <c r="D6974" i="106" s="1"/>
  <c r="B6951" i="106"/>
  <c r="D6951" i="106" s="1"/>
  <c r="J65" i="29"/>
  <c r="B6962" i="106" s="1"/>
  <c r="D6962" i="106" s="1"/>
  <c r="J57" i="29"/>
  <c r="B6949" i="106" s="1"/>
  <c r="D6949" i="106" s="1"/>
  <c r="B6945" i="106"/>
  <c r="D6945" i="106" s="1"/>
  <c r="J53" i="29"/>
  <c r="B6943" i="106" s="1"/>
  <c r="D6943" i="106" s="1"/>
  <c r="B6927" i="106"/>
  <c r="D6927" i="106" s="1"/>
  <c r="J47" i="29"/>
  <c r="B6925" i="106" s="1"/>
  <c r="D6925" i="106" s="1"/>
  <c r="B6919" i="106"/>
  <c r="D6919" i="106" s="1"/>
  <c r="J42" i="29"/>
  <c r="B6905" i="106"/>
  <c r="D6905" i="106" s="1"/>
  <c r="B6900" i="106"/>
  <c r="D6900" i="106" s="1"/>
  <c r="K32" i="29"/>
  <c r="B6884" i="106"/>
  <c r="D6884" i="106" s="1"/>
  <c r="K24" i="29"/>
  <c r="B6825" i="106"/>
  <c r="D6825" i="106" s="1"/>
  <c r="B5086" i="106"/>
  <c r="D5086" i="106" s="1"/>
  <c r="B5080" i="106"/>
  <c r="D5080" i="106" s="1"/>
  <c r="B5107" i="106"/>
  <c r="D5107" i="106" s="1"/>
  <c r="F99" i="34"/>
  <c r="B5022" i="106"/>
  <c r="D5022" i="106" s="1"/>
  <c r="C76" i="4"/>
  <c r="B3231" i="106" s="1"/>
  <c r="D3231" i="106" s="1"/>
  <c r="B1049" i="106"/>
  <c r="D1049" i="106" s="1"/>
  <c r="K106" i="29"/>
  <c r="B1147" i="106" s="1"/>
  <c r="D1147" i="106" s="1"/>
  <c r="K96" i="29"/>
  <c r="B7003" i="106" s="1"/>
  <c r="D7003" i="106" s="1"/>
  <c r="B7002" i="106"/>
  <c r="D7002" i="106" s="1"/>
  <c r="B6985" i="106"/>
  <c r="D6985" i="106" s="1"/>
  <c r="K87" i="29"/>
  <c r="B6986" i="106" s="1"/>
  <c r="D6986" i="106" s="1"/>
  <c r="K81" i="29"/>
  <c r="B2976" i="106" s="1"/>
  <c r="D2976" i="106" s="1"/>
  <c r="B2952" i="106"/>
  <c r="D2952" i="106" s="1"/>
  <c r="I72" i="29"/>
  <c r="B6973" i="106" s="1"/>
  <c r="D6973" i="106" s="1"/>
  <c r="B6963" i="106"/>
  <c r="D6963" i="106" s="1"/>
  <c r="I65" i="29"/>
  <c r="B6961" i="106" s="1"/>
  <c r="D6961" i="106" s="1"/>
  <c r="B6950" i="106"/>
  <c r="D6950" i="106" s="1"/>
  <c r="B6944" i="106"/>
  <c r="D6944" i="106" s="1"/>
  <c r="I57" i="29"/>
  <c r="B6948" i="106" s="1"/>
  <c r="D6948" i="106" s="1"/>
  <c r="B6926" i="106"/>
  <c r="D6926" i="106" s="1"/>
  <c r="I53" i="29"/>
  <c r="B6942" i="106" s="1"/>
  <c r="D6942" i="106" s="1"/>
  <c r="B6918" i="106"/>
  <c r="D6918" i="106" s="1"/>
  <c r="I47" i="29"/>
  <c r="B6924" i="106" s="1"/>
  <c r="D6924" i="106" s="1"/>
  <c r="I42" i="29"/>
  <c r="B6904" i="106"/>
  <c r="D6904" i="106" s="1"/>
  <c r="K31" i="29"/>
  <c r="B6898" i="106"/>
  <c r="D6898" i="106" s="1"/>
  <c r="K23" i="29"/>
  <c r="B6882" i="106"/>
  <c r="D6882" i="106" s="1"/>
  <c r="B879" i="106"/>
  <c r="D879" i="106" s="1"/>
  <c r="F33" i="29"/>
  <c r="B5065" i="106"/>
  <c r="D5065" i="106" s="1"/>
  <c r="L110" i="29"/>
  <c r="L112" i="29" s="1"/>
  <c r="B1048" i="106"/>
  <c r="D1048" i="106" s="1"/>
  <c r="K105" i="29"/>
  <c r="H110" i="29"/>
  <c r="K95" i="29"/>
  <c r="B7001" i="106" s="1"/>
  <c r="D7001" i="106" s="1"/>
  <c r="B7000" i="106"/>
  <c r="D7000" i="106" s="1"/>
  <c r="B6983" i="106"/>
  <c r="D6983" i="106" s="1"/>
  <c r="K86" i="29"/>
  <c r="B6984" i="106" s="1"/>
  <c r="D6984" i="106" s="1"/>
  <c r="B1033" i="106"/>
  <c r="D1033" i="106" s="1"/>
  <c r="B1031" i="106"/>
  <c r="D1031" i="106" s="1"/>
  <c r="B1030" i="106"/>
  <c r="D1030" i="106" s="1"/>
  <c r="B1025" i="106"/>
  <c r="D1025" i="106" s="1"/>
  <c r="H57" i="29"/>
  <c r="B1027" i="106" s="1"/>
  <c r="D1027" i="106" s="1"/>
  <c r="B1022" i="106"/>
  <c r="D1022" i="106" s="1"/>
  <c r="H53" i="29"/>
  <c r="B1024" i="106" s="1"/>
  <c r="D1024" i="106" s="1"/>
  <c r="B1018" i="106"/>
  <c r="D1018" i="106" s="1"/>
  <c r="H47" i="29"/>
  <c r="B1021" i="106" s="1"/>
  <c r="D1021" i="106" s="1"/>
  <c r="H42" i="29"/>
  <c r="B1011" i="106"/>
  <c r="D1011" i="106" s="1"/>
  <c r="K30" i="29"/>
  <c r="B6896" i="106"/>
  <c r="D6896" i="106" s="1"/>
  <c r="K22" i="29"/>
  <c r="B6880" i="106"/>
  <c r="D6880" i="106" s="1"/>
  <c r="B7253" i="106"/>
  <c r="D7253" i="106" s="1"/>
  <c r="B821" i="106"/>
  <c r="D821" i="106" s="1"/>
  <c r="B5072" i="106"/>
  <c r="D5072" i="106" s="1"/>
  <c r="B5026" i="106"/>
  <c r="D5026" i="106" s="1"/>
  <c r="B7748" i="106"/>
  <c r="D7748" i="106" s="1"/>
  <c r="K94" i="29"/>
  <c r="B6999" i="106" s="1"/>
  <c r="D6999" i="106" s="1"/>
  <c r="B6998" i="106"/>
  <c r="D6998" i="106" s="1"/>
  <c r="H92" i="29"/>
  <c r="B6981" i="106"/>
  <c r="D6981" i="106" s="1"/>
  <c r="K85" i="29"/>
  <c r="B6982" i="106" s="1"/>
  <c r="D6982" i="106" s="1"/>
  <c r="K80" i="29"/>
  <c r="B2975" i="106" s="1"/>
  <c r="D2975" i="106" s="1"/>
  <c r="B2951" i="106"/>
  <c r="D2951" i="106" s="1"/>
  <c r="B983" i="106"/>
  <c r="D983" i="106" s="1"/>
  <c r="B978" i="106"/>
  <c r="D978" i="106" s="1"/>
  <c r="B973" i="106"/>
  <c r="D973" i="106" s="1"/>
  <c r="B970" i="106"/>
  <c r="D970" i="106" s="1"/>
  <c r="B967" i="106"/>
  <c r="D967" i="106" s="1"/>
  <c r="G57" i="29"/>
  <c r="B969" i="106" s="1"/>
  <c r="D969" i="106" s="1"/>
  <c r="G53" i="29"/>
  <c r="B966" i="106" s="1"/>
  <c r="D966" i="106" s="1"/>
  <c r="B964" i="106"/>
  <c r="D964" i="106" s="1"/>
  <c r="B960" i="106"/>
  <c r="D960" i="106" s="1"/>
  <c r="G47" i="29"/>
  <c r="B963" i="106" s="1"/>
  <c r="D963" i="106" s="1"/>
  <c r="G42" i="29"/>
  <c r="B953" i="106"/>
  <c r="D953" i="106" s="1"/>
  <c r="K29" i="29"/>
  <c r="B6894" i="106"/>
  <c r="D6894" i="106" s="1"/>
  <c r="K21" i="29"/>
  <c r="B6878" i="106"/>
  <c r="D6878" i="106" s="1"/>
  <c r="B763" i="106"/>
  <c r="D763" i="106" s="1"/>
  <c r="D33" i="29"/>
  <c r="B5163" i="106"/>
  <c r="D5163" i="106" s="1"/>
  <c r="K101" i="29"/>
  <c r="B7015" i="106" s="1"/>
  <c r="D7015" i="106" s="1"/>
  <c r="B2947" i="106"/>
  <c r="D2947" i="106" s="1"/>
  <c r="K93" i="29"/>
  <c r="H100" i="29"/>
  <c r="B7012" i="106" s="1"/>
  <c r="D7012" i="106" s="1"/>
  <c r="B6996" i="106"/>
  <c r="D6996" i="106" s="1"/>
  <c r="F72" i="29"/>
  <c r="B927" i="106" s="1"/>
  <c r="D927" i="106" s="1"/>
  <c r="B920" i="106"/>
  <c r="D920" i="106" s="1"/>
  <c r="F65" i="29"/>
  <c r="B919" i="106" s="1"/>
  <c r="D919" i="106" s="1"/>
  <c r="B912" i="106"/>
  <c r="D912" i="106" s="1"/>
  <c r="B909" i="106"/>
  <c r="D909" i="106" s="1"/>
  <c r="F57" i="29"/>
  <c r="B911" i="106" s="1"/>
  <c r="D911" i="106" s="1"/>
  <c r="F53" i="29"/>
  <c r="B908" i="106" s="1"/>
  <c r="D908" i="106" s="1"/>
  <c r="B906" i="106"/>
  <c r="D906" i="106" s="1"/>
  <c r="B902" i="106"/>
  <c r="D902" i="106" s="1"/>
  <c r="F47" i="29"/>
  <c r="B905" i="106" s="1"/>
  <c r="D905" i="106" s="1"/>
  <c r="F42" i="29"/>
  <c r="B895" i="106"/>
  <c r="D895" i="106" s="1"/>
  <c r="B6892" i="106"/>
  <c r="D6892" i="106" s="1"/>
  <c r="K28" i="29"/>
  <c r="B6876" i="106"/>
  <c r="D6876" i="106" s="1"/>
  <c r="K20" i="29"/>
  <c r="K19" i="29"/>
  <c r="B3381" i="106" s="1"/>
  <c r="D3381" i="106" s="1"/>
  <c r="B3367" i="106"/>
  <c r="D3367" i="106" s="1"/>
  <c r="K18" i="29"/>
  <c r="B1100" i="106" s="1"/>
  <c r="D1100" i="106" s="1"/>
  <c r="B712" i="106"/>
  <c r="D712" i="106" s="1"/>
  <c r="K17" i="29"/>
  <c r="B6871" i="106" s="1"/>
  <c r="D6871" i="106" s="1"/>
  <c r="B7263" i="106"/>
  <c r="D7263" i="106" s="1"/>
  <c r="B706" i="106"/>
  <c r="D706" i="106" s="1"/>
  <c r="B719" i="106"/>
  <c r="D719" i="106" s="1"/>
  <c r="K15" i="29"/>
  <c r="B718" i="106"/>
  <c r="D718" i="106" s="1"/>
  <c r="K14" i="29"/>
  <c r="B1106" i="106" s="1"/>
  <c r="D1106" i="106" s="1"/>
  <c r="B717" i="106"/>
  <c r="D717" i="106" s="1"/>
  <c r="K13" i="29"/>
  <c r="B1105" i="106" s="1"/>
  <c r="D1105" i="106" s="1"/>
  <c r="B716" i="106"/>
  <c r="D716" i="106" s="1"/>
  <c r="B7257" i="106"/>
  <c r="D7257" i="106" s="1"/>
  <c r="K11" i="29"/>
  <c r="B3055" i="106"/>
  <c r="D3055" i="106" s="1"/>
  <c r="K10" i="29"/>
  <c r="B3062" i="106" s="1"/>
  <c r="D3062" i="106" s="1"/>
  <c r="B7251" i="106"/>
  <c r="D7251" i="106" s="1"/>
  <c r="B3366" i="106"/>
  <c r="D3366" i="106" s="1"/>
  <c r="K8" i="29"/>
  <c r="B3380" i="106" s="1"/>
  <c r="D3380" i="106" s="1"/>
  <c r="B6727" i="106"/>
  <c r="D6727" i="106" s="1"/>
  <c r="K7" i="29"/>
  <c r="B705" i="106"/>
  <c r="D705" i="106" s="1"/>
  <c r="C33" i="29"/>
  <c r="B6031" i="106"/>
  <c r="D6031" i="106" s="1"/>
  <c r="C34" i="3"/>
  <c r="B6125" i="106"/>
  <c r="D6125" i="106" s="1"/>
  <c r="L92" i="29"/>
  <c r="K111" i="29"/>
  <c r="B7017" i="106" s="1"/>
  <c r="D7017" i="106" s="1"/>
  <c r="B7016" i="106"/>
  <c r="D7016"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E53" i="29"/>
  <c r="B850" i="106" s="1"/>
  <c r="D850" i="106" s="1"/>
  <c r="B848" i="106"/>
  <c r="D848" i="106" s="1"/>
  <c r="B844" i="106"/>
  <c r="D844" i="106" s="1"/>
  <c r="E47" i="29"/>
  <c r="B847" i="106" s="1"/>
  <c r="D847" i="106" s="1"/>
  <c r="E42" i="29"/>
  <c r="B837" i="106"/>
  <c r="D837" i="106" s="1"/>
  <c r="K27" i="29"/>
  <c r="B6890" i="106"/>
  <c r="D6890" i="106" s="1"/>
  <c r="B6845" i="106"/>
  <c r="D6845" i="106" s="1"/>
  <c r="J33" i="29"/>
  <c r="B4113" i="106"/>
  <c r="D4113" i="106" s="1"/>
  <c r="C18" i="4"/>
  <c r="B4131" i="106" s="1"/>
  <c r="D4131" i="106" s="1"/>
  <c r="D78" i="36"/>
  <c r="B5061" i="106"/>
  <c r="D5061" i="106" s="1"/>
  <c r="B4" i="7"/>
  <c r="B5110" i="106"/>
  <c r="D5110" i="106" s="1"/>
  <c r="F100" i="34"/>
  <c r="B5118" i="106"/>
  <c r="D5118" i="106" s="1"/>
  <c r="F105" i="34"/>
  <c r="B1051" i="106"/>
  <c r="D1051" i="106" s="1"/>
  <c r="K109" i="29"/>
  <c r="B1149" i="106" s="1"/>
  <c r="D1149" i="106" s="1"/>
  <c r="K99" i="29"/>
  <c r="B7010" i="106" s="1"/>
  <c r="D7010" i="106" s="1"/>
  <c r="B7008" i="106"/>
  <c r="D7008" i="106" s="1"/>
  <c r="E100" i="29"/>
  <c r="B7011" i="106" s="1"/>
  <c r="D7011" i="106" s="1"/>
  <c r="B6991" i="106"/>
  <c r="D6991" i="106" s="1"/>
  <c r="K90" i="29"/>
  <c r="B6992" i="106" s="1"/>
  <c r="D6992" i="106" s="1"/>
  <c r="B2955" i="106"/>
  <c r="D2955" i="106" s="1"/>
  <c r="H84" i="29"/>
  <c r="D72" i="29"/>
  <c r="B811" i="106" s="1"/>
  <c r="D811" i="106" s="1"/>
  <c r="B804" i="106"/>
  <c r="D804" i="106" s="1"/>
  <c r="D65" i="29"/>
  <c r="B803" i="106" s="1"/>
  <c r="D803" i="106" s="1"/>
  <c r="B796" i="106"/>
  <c r="D796" i="106" s="1"/>
  <c r="B794" i="106"/>
  <c r="D794" i="106" s="1"/>
  <c r="B793" i="106"/>
  <c r="D793" i="106" s="1"/>
  <c r="K49" i="29"/>
  <c r="B786" i="106"/>
  <c r="D786" i="106" s="1"/>
  <c r="D47" i="29"/>
  <c r="B789" i="106" s="1"/>
  <c r="D789" i="106" s="1"/>
  <c r="B784" i="106"/>
  <c r="D784" i="106" s="1"/>
  <c r="B779" i="106"/>
  <c r="D779" i="106" s="1"/>
  <c r="K26" i="29"/>
  <c r="B6888" i="106"/>
  <c r="D6888" i="106" s="1"/>
  <c r="B6867" i="106"/>
  <c r="D6867" i="106" s="1"/>
  <c r="B6859" i="106"/>
  <c r="D6859" i="106" s="1"/>
  <c r="B6851" i="106"/>
  <c r="D6851" i="106" s="1"/>
  <c r="B6844" i="106"/>
  <c r="D6844" i="106" s="1"/>
  <c r="B5088" i="106"/>
  <c r="D5088" i="106" s="1"/>
  <c r="B5067" i="106"/>
  <c r="D5067" i="106" s="1"/>
  <c r="C18" i="5"/>
  <c r="B5071" i="106" s="1"/>
  <c r="D5071" i="106" s="1"/>
  <c r="F160" i="34"/>
  <c r="B7867" i="106" s="1"/>
  <c r="D7867" i="106" s="1"/>
  <c r="L137" i="29"/>
  <c r="L139" i="29" s="1"/>
  <c r="D44" i="4"/>
  <c r="B7749" i="106"/>
  <c r="D7749" i="106" s="1"/>
  <c r="J127" i="29"/>
  <c r="B7034" i="106" s="1"/>
  <c r="D7034" i="106" s="1"/>
  <c r="B7025" i="106"/>
  <c r="D7025" i="106" s="1"/>
  <c r="B7023" i="106"/>
  <c r="D7023" i="106" s="1"/>
  <c r="F121" i="34"/>
  <c r="B4329" i="106"/>
  <c r="D4329" i="106" s="1"/>
  <c r="B5391" i="106"/>
  <c r="D5391" i="106" s="1"/>
  <c r="D155" i="5"/>
  <c r="B5394" i="106" s="1"/>
  <c r="D5394" i="106" s="1"/>
  <c r="D108" i="5"/>
  <c r="B5355" i="106" s="1"/>
  <c r="D5355" i="106" s="1"/>
  <c r="B5349" i="106"/>
  <c r="D5349" i="106" s="1"/>
  <c r="B7049" i="106"/>
  <c r="D7049" i="106" s="1"/>
  <c r="K148" i="29"/>
  <c r="B7050" i="106" s="1"/>
  <c r="D7050" i="106" s="1"/>
  <c r="B4201" i="106"/>
  <c r="D4201" i="106" s="1"/>
  <c r="K136" i="29"/>
  <c r="B2988" i="106" s="1"/>
  <c r="D2988" i="106" s="1"/>
  <c r="I127" i="29"/>
  <c r="B7033" i="106" s="1"/>
  <c r="D7033" i="106" s="1"/>
  <c r="B7024" i="106"/>
  <c r="D7024" i="106" s="1"/>
  <c r="B7022" i="106"/>
  <c r="D7022" i="106" s="1"/>
  <c r="D122" i="5"/>
  <c r="B5361" i="106"/>
  <c r="D5361" i="106" s="1"/>
  <c r="B5343" i="106"/>
  <c r="D5343" i="106" s="1"/>
  <c r="B5458" i="106"/>
  <c r="D5458" i="106" s="1"/>
  <c r="D217" i="5"/>
  <c r="B5470" i="106" s="1"/>
  <c r="D5470" i="106" s="1"/>
  <c r="L149" i="29"/>
  <c r="L147" i="29"/>
  <c r="B6251" i="106"/>
  <c r="D6251" i="106" s="1"/>
  <c r="H41" i="4"/>
  <c r="B6289" i="106" s="1"/>
  <c r="D6289" i="106" s="1"/>
  <c r="B6247" i="106"/>
  <c r="D6247" i="106" s="1"/>
  <c r="E39" i="4"/>
  <c r="B6287" i="106" s="1"/>
  <c r="D6287" i="106" s="1"/>
  <c r="H19" i="118"/>
  <c r="B6241" i="106"/>
  <c r="D6241" i="106" s="1"/>
  <c r="H14" i="118"/>
  <c r="B1270" i="106"/>
  <c r="D1270" i="106" s="1"/>
  <c r="K146" i="29"/>
  <c r="B1285" i="106" s="1"/>
  <c r="D1285" i="106" s="1"/>
  <c r="B1260" i="106"/>
  <c r="D1260" i="106" s="1"/>
  <c r="H127" i="29"/>
  <c r="B1264" i="106" s="1"/>
  <c r="D1264" i="106" s="1"/>
  <c r="B4079" i="106"/>
  <c r="D4079" i="106" s="1"/>
  <c r="B5333" i="106"/>
  <c r="D5333" i="106" s="1"/>
  <c r="D188" i="5"/>
  <c r="B5426" i="106"/>
  <c r="D5426" i="106" s="1"/>
  <c r="K52" i="4"/>
  <c r="B3702" i="106" s="1"/>
  <c r="D3702" i="106" s="1"/>
  <c r="B3698" i="106"/>
  <c r="D3698" i="106" s="1"/>
  <c r="B2808" i="106"/>
  <c r="D2808" i="106" s="1"/>
  <c r="K145" i="29"/>
  <c r="B2811" i="106" s="1"/>
  <c r="D2811" i="106" s="1"/>
  <c r="B4200" i="106"/>
  <c r="D4200" i="106" s="1"/>
  <c r="K135" i="29"/>
  <c r="B2987" i="106" s="1"/>
  <c r="D2987" i="106" s="1"/>
  <c r="B1251" i="106"/>
  <c r="D1251" i="106" s="1"/>
  <c r="G127" i="29"/>
  <c r="B1256" i="106" s="1"/>
  <c r="D1256" i="106" s="1"/>
  <c r="B4078" i="106"/>
  <c r="D4078" i="106" s="1"/>
  <c r="D252" i="5"/>
  <c r="B6834" i="106" s="1"/>
  <c r="D6834" i="106" s="1"/>
  <c r="B6615" i="106"/>
  <c r="D6615" i="106" s="1"/>
  <c r="B5384" i="106"/>
  <c r="D5384" i="106" s="1"/>
  <c r="F111" i="34"/>
  <c r="B7846" i="106" s="1"/>
  <c r="D7846" i="106" s="1"/>
  <c r="D141" i="5"/>
  <c r="B5383" i="106" s="1"/>
  <c r="D5383" i="106" s="1"/>
  <c r="B5370" i="106"/>
  <c r="D5370" i="106" s="1"/>
  <c r="B5340" i="106"/>
  <c r="D5340" i="106" s="1"/>
  <c r="B3414" i="106"/>
  <c r="D3414" i="106" s="1"/>
  <c r="D35" i="36"/>
  <c r="D13" i="3"/>
  <c r="B5023" i="106"/>
  <c r="D5023" i="106" s="1"/>
  <c r="D76" i="4"/>
  <c r="B3237" i="106" s="1"/>
  <c r="D3237" i="106" s="1"/>
  <c r="B3161" i="106"/>
  <c r="D3161" i="106" s="1"/>
  <c r="H51" i="4"/>
  <c r="B3170" i="106" s="1"/>
  <c r="D3170" i="106" s="1"/>
  <c r="K144" i="29"/>
  <c r="B2810" i="106" s="1"/>
  <c r="D2810" i="106" s="1"/>
  <c r="B2807" i="106"/>
  <c r="D2807" i="106" s="1"/>
  <c r="B2979" i="106"/>
  <c r="D2979" i="106" s="1"/>
  <c r="H137" i="29"/>
  <c r="B1243" i="106"/>
  <c r="D1243" i="106" s="1"/>
  <c r="F127" i="29"/>
  <c r="B1247" i="106" s="1"/>
  <c r="D1247" i="106" s="1"/>
  <c r="B4077" i="106"/>
  <c r="D4077" i="106" s="1"/>
  <c r="B5494" i="106"/>
  <c r="D5494" i="106" s="1"/>
  <c r="F33" i="34"/>
  <c r="D181" i="5"/>
  <c r="B5425" i="106" s="1"/>
  <c r="D5425" i="106" s="1"/>
  <c r="B5424" i="106"/>
  <c r="D5424" i="106" s="1"/>
  <c r="D114" i="5"/>
  <c r="B5357" i="106"/>
  <c r="D5357" i="106" s="1"/>
  <c r="D209" i="5"/>
  <c r="B4412" i="106" s="1"/>
  <c r="D4412" i="106" s="1"/>
  <c r="B5440" i="106"/>
  <c r="D5440" i="106" s="1"/>
  <c r="B1269" i="106"/>
  <c r="D1269" i="106" s="1"/>
  <c r="K143" i="29"/>
  <c r="B1284" i="106" s="1"/>
  <c r="D1284" i="106" s="1"/>
  <c r="B4199" i="106"/>
  <c r="D4199" i="106" s="1"/>
  <c r="K134" i="29"/>
  <c r="E137" i="29"/>
  <c r="K130" i="29"/>
  <c r="B2797" i="106"/>
  <c r="D2797" i="106" s="1"/>
  <c r="K128" i="29"/>
  <c r="B1280" i="106" s="1"/>
  <c r="D1280" i="106" s="1"/>
  <c r="B1224" i="106"/>
  <c r="D1224" i="106" s="1"/>
  <c r="K122" i="29"/>
  <c r="B4076" i="106"/>
  <c r="D4076" i="106" s="1"/>
  <c r="D204" i="5"/>
  <c r="B5444" i="106" s="1"/>
  <c r="D5444" i="106" s="1"/>
  <c r="B5431" i="106"/>
  <c r="D5431" i="106" s="1"/>
  <c r="B5368" i="106"/>
  <c r="D5368" i="106" s="1"/>
  <c r="D132" i="5"/>
  <c r="B5347" i="106"/>
  <c r="D5347" i="106" s="1"/>
  <c r="B6249" i="106"/>
  <c r="D6249" i="106" s="1"/>
  <c r="E40" i="4"/>
  <c r="B6288" i="106" s="1"/>
  <c r="D6288" i="106" s="1"/>
  <c r="H147" i="29"/>
  <c r="B1268" i="106"/>
  <c r="D1268" i="106" s="1"/>
  <c r="K142" i="29"/>
  <c r="D127" i="29"/>
  <c r="B1231" i="106" s="1"/>
  <c r="D1231" i="106" s="1"/>
  <c r="B1227" i="106"/>
  <c r="D1227" i="106" s="1"/>
  <c r="B4075" i="106"/>
  <c r="D4075" i="106" s="1"/>
  <c r="B5422" i="106"/>
  <c r="D5422" i="106" s="1"/>
  <c r="D175" i="5"/>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B1219" i="106"/>
  <c r="D1219" i="106" s="1"/>
  <c r="C127" i="29"/>
  <c r="B1223" i="106" s="1"/>
  <c r="D1223" i="106" s="1"/>
  <c r="K120" i="29"/>
  <c r="B4074" i="106"/>
  <c r="D4074" i="106" s="1"/>
  <c r="D18" i="5"/>
  <c r="B5339" i="106" s="1"/>
  <c r="D5339" i="106" s="1"/>
  <c r="B5335" i="106"/>
  <c r="D5335" i="106" s="1"/>
  <c r="B5512" i="106"/>
  <c r="D5512" i="106" s="1"/>
  <c r="E34" i="3"/>
  <c r="B6127" i="106"/>
  <c r="D6127" i="106" s="1"/>
  <c r="B1311" i="106"/>
  <c r="D1311" i="106" s="1"/>
  <c r="K164" i="29"/>
  <c r="B1325" i="106" s="1"/>
  <c r="D1325" i="106" s="1"/>
  <c r="E175" i="5"/>
  <c r="B4364" i="106"/>
  <c r="D4364" i="106" s="1"/>
  <c r="B5514" i="106"/>
  <c r="D5514" i="106" s="1"/>
  <c r="E18" i="5"/>
  <c r="B5518" i="106" s="1"/>
  <c r="D5518" i="106" s="1"/>
  <c r="B1310" i="106"/>
  <c r="D1310" i="106" s="1"/>
  <c r="H168" i="29"/>
  <c r="K163" i="29"/>
  <c r="B5528" i="106"/>
  <c r="D5528" i="106" s="1"/>
  <c r="E122" i="5"/>
  <c r="K165" i="29"/>
  <c r="B2818" i="106" s="1"/>
  <c r="D2818" i="106" s="1"/>
  <c r="B2812" i="106"/>
  <c r="D2812" i="106" s="1"/>
  <c r="B2817" i="106"/>
  <c r="D2817" i="106" s="1"/>
  <c r="E76" i="4"/>
  <c r="B3276" i="106" s="1"/>
  <c r="D3276" i="106" s="1"/>
  <c r="K171" i="29"/>
  <c r="B1330" i="106" s="1"/>
  <c r="D1330" i="106" s="1"/>
  <c r="E172" i="29"/>
  <c r="B1307" i="106"/>
  <c r="D1307" i="106" s="1"/>
  <c r="H160" i="29"/>
  <c r="B7053" i="106" s="1"/>
  <c r="D7053" i="106" s="1"/>
  <c r="B7777" i="106"/>
  <c r="D7777" i="106" s="1"/>
  <c r="K157" i="29"/>
  <c r="K170" i="29"/>
  <c r="B1315" i="106"/>
  <c r="D1315" i="106" s="1"/>
  <c r="D69" i="36"/>
  <c r="B1312" i="106"/>
  <c r="D1312" i="106" s="1"/>
  <c r="K169" i="29"/>
  <c r="B1326" i="106" s="1"/>
  <c r="D1326" i="106" s="1"/>
  <c r="B5522" i="106"/>
  <c r="D5522" i="106" s="1"/>
  <c r="E108" i="5"/>
  <c r="B5526" i="106" s="1"/>
  <c r="D5526" i="106" s="1"/>
  <c r="L168" i="29"/>
  <c r="L172" i="29" s="1"/>
  <c r="L174" i="29" s="1"/>
  <c r="K53" i="4"/>
  <c r="B3703" i="106" s="1"/>
  <c r="D3703" i="106" s="1"/>
  <c r="B3699" i="106"/>
  <c r="D3699" i="106" s="1"/>
  <c r="B1313" i="106"/>
  <c r="D1313" i="106" s="1"/>
  <c r="K167" i="29"/>
  <c r="B1327" i="106" s="1"/>
  <c r="D1327" i="106" s="1"/>
  <c r="B6368" i="106"/>
  <c r="D6368" i="106" s="1"/>
  <c r="E169" i="5"/>
  <c r="B5537" i="106" s="1"/>
  <c r="D5537" i="106" s="1"/>
  <c r="K166" i="29"/>
  <c r="B2819" i="106" s="1"/>
  <c r="D2819" i="106" s="1"/>
  <c r="B2813" i="106"/>
  <c r="D2813" i="106" s="1"/>
  <c r="B6714" i="106"/>
  <c r="D6714" i="106" s="1"/>
  <c r="E252" i="5"/>
  <c r="B5555" i="106"/>
  <c r="D5555" i="106" s="1"/>
  <c r="K205" i="29"/>
  <c r="B7068" i="106" s="1"/>
  <c r="D7068" i="106" s="1"/>
  <c r="B7067" i="106"/>
  <c r="D7067" i="106" s="1"/>
  <c r="B4084" i="106"/>
  <c r="D4084" i="106" s="1"/>
  <c r="F184" i="29"/>
  <c r="B6617" i="106"/>
  <c r="D6617" i="106" s="1"/>
  <c r="F252" i="5"/>
  <c r="B6836" i="106" s="1"/>
  <c r="D6836" i="106" s="1"/>
  <c r="B4795" i="106"/>
  <c r="D4795" i="106" s="1"/>
  <c r="F25" i="34"/>
  <c r="B5576" i="106"/>
  <c r="D5576" i="106" s="1"/>
  <c r="F89" i="34"/>
  <c r="B5570" i="106"/>
  <c r="D5570" i="106" s="1"/>
  <c r="F18" i="34"/>
  <c r="B5564" i="106"/>
  <c r="D5564" i="106" s="1"/>
  <c r="B5556" i="106"/>
  <c r="D5556" i="106" s="1"/>
  <c r="F204" i="5"/>
  <c r="B5677" i="106" s="1"/>
  <c r="D5677" i="106" s="1"/>
  <c r="B5664" i="106"/>
  <c r="D5664" i="106" s="1"/>
  <c r="F175" i="5"/>
  <c r="B5654" i="106"/>
  <c r="D5654" i="106" s="1"/>
  <c r="F86" i="34"/>
  <c r="B5565" i="106"/>
  <c r="D5565" i="106" s="1"/>
  <c r="B1373" i="106"/>
  <c r="D1373" i="106" s="1"/>
  <c r="K203" i="29"/>
  <c r="B1385" i="106" s="1"/>
  <c r="D1385" i="106" s="1"/>
  <c r="K193" i="29"/>
  <c r="B3012" i="106" s="1"/>
  <c r="D3012" i="106" s="1"/>
  <c r="B2994" i="106"/>
  <c r="D2994" i="106" s="1"/>
  <c r="B2990" i="106"/>
  <c r="D2990" i="106" s="1"/>
  <c r="K189" i="29"/>
  <c r="B3008" i="106" s="1"/>
  <c r="D3008" i="106" s="1"/>
  <c r="E184" i="29"/>
  <c r="B4083" i="106"/>
  <c r="D4083" i="106" s="1"/>
  <c r="F94" i="34"/>
  <c r="B7764" i="106"/>
  <c r="D7764" i="106" s="1"/>
  <c r="F22" i="34"/>
  <c r="B6313" i="106"/>
  <c r="D6313" i="106" s="1"/>
  <c r="F85" i="34"/>
  <c r="B5563" i="106"/>
  <c r="D5563" i="106" s="1"/>
  <c r="B5691" i="106"/>
  <c r="D5691" i="106" s="1"/>
  <c r="F31" i="34"/>
  <c r="B7824" i="106" s="1"/>
  <c r="F217" i="5"/>
  <c r="B5703" i="106" s="1"/>
  <c r="D5703" i="106" s="1"/>
  <c r="K206" i="29"/>
  <c r="B4210" i="106"/>
  <c r="D4210" i="106" s="1"/>
  <c r="B2991" i="106"/>
  <c r="D2991" i="106" s="1"/>
  <c r="K190" i="29"/>
  <c r="B3009" i="106" s="1"/>
  <c r="D3009" i="106" s="1"/>
  <c r="F23" i="34"/>
  <c r="B5571" i="106"/>
  <c r="D5571" i="106" s="1"/>
  <c r="L204" i="29"/>
  <c r="L208" i="29" s="1"/>
  <c r="B2832" i="106"/>
  <c r="D2832" i="106" s="1"/>
  <c r="K202" i="29"/>
  <c r="B2842" i="106" s="1"/>
  <c r="D2842" i="106" s="1"/>
  <c r="H194" i="29"/>
  <c r="B2995" i="106"/>
  <c r="D2995" i="106" s="1"/>
  <c r="D184" i="29"/>
  <c r="B4082" i="106"/>
  <c r="D4082" i="106" s="1"/>
  <c r="B4318" i="106"/>
  <c r="D4318" i="106" s="1"/>
  <c r="B5615" i="106"/>
  <c r="D5615" i="106" s="1"/>
  <c r="F155" i="5"/>
  <c r="B5618" i="106" s="1"/>
  <c r="D5618" i="106" s="1"/>
  <c r="F114" i="5"/>
  <c r="B5589" i="106"/>
  <c r="D5589" i="106" s="1"/>
  <c r="B5575" i="106"/>
  <c r="D5575" i="106" s="1"/>
  <c r="F93" i="34"/>
  <c r="B5569" i="106"/>
  <c r="D5569" i="106" s="1"/>
  <c r="F21" i="34"/>
  <c r="B5584" i="106"/>
  <c r="D5584" i="106" s="1"/>
  <c r="F103" i="34"/>
  <c r="B7840" i="106" s="1"/>
  <c r="D7840" i="106" s="1"/>
  <c r="B5024" i="106"/>
  <c r="D5024" i="106" s="1"/>
  <c r="D71" i="36"/>
  <c r="B5014" i="106"/>
  <c r="D5014" i="106" s="1"/>
  <c r="B2831" i="106"/>
  <c r="D2831" i="106" s="1"/>
  <c r="K201" i="29"/>
  <c r="B2841" i="106" s="1"/>
  <c r="D2841" i="106" s="1"/>
  <c r="B2993" i="106"/>
  <c r="D2993" i="106" s="1"/>
  <c r="K192" i="29"/>
  <c r="B3011" i="106" s="1"/>
  <c r="D3011" i="106" s="1"/>
  <c r="E194" i="29"/>
  <c r="B2989" i="106"/>
  <c r="D2989" i="106" s="1"/>
  <c r="K188" i="29"/>
  <c r="K185" i="29"/>
  <c r="B2820" i="106"/>
  <c r="D2820" i="106" s="1"/>
  <c r="B1338" i="106"/>
  <c r="D1338" i="106" s="1"/>
  <c r="B1335" i="106"/>
  <c r="D1335" i="106" s="1"/>
  <c r="B5673" i="106"/>
  <c r="D5673" i="106" s="1"/>
  <c r="F209" i="5"/>
  <c r="B4413" i="106" s="1"/>
  <c r="D4413" i="106" s="1"/>
  <c r="F188" i="5"/>
  <c r="B5659" i="106"/>
  <c r="D5659" i="106" s="1"/>
  <c r="B4354" i="106"/>
  <c r="D4354" i="106" s="1"/>
  <c r="F30" i="34"/>
  <c r="B7823" i="106" s="1"/>
  <c r="B5600" i="106"/>
  <c r="D5600" i="106" s="1"/>
  <c r="F132" i="5"/>
  <c r="B5574" i="106"/>
  <c r="D5574" i="106" s="1"/>
  <c r="F24" i="34"/>
  <c r="B5568" i="106"/>
  <c r="D5568" i="106" s="1"/>
  <c r="F20" i="34"/>
  <c r="B5583" i="106"/>
  <c r="D5583" i="106" s="1"/>
  <c r="F108" i="5"/>
  <c r="B5587" i="106" s="1"/>
  <c r="D5587" i="106" s="1"/>
  <c r="B4085" i="106"/>
  <c r="D4085" i="106" s="1"/>
  <c r="B5577" i="106"/>
  <c r="D5577" i="106" s="1"/>
  <c r="F26" i="34"/>
  <c r="B1372" i="106"/>
  <c r="D1372" i="106" s="1"/>
  <c r="K200" i="29"/>
  <c r="B1384" i="106" s="1"/>
  <c r="D1384" i="106" s="1"/>
  <c r="J184" i="29"/>
  <c r="B7058" i="106"/>
  <c r="D7058" i="106" s="1"/>
  <c r="F29" i="34"/>
  <c r="B7881" i="106" s="1"/>
  <c r="D7881" i="106" s="1"/>
  <c r="B6369" i="106"/>
  <c r="D6369" i="106" s="1"/>
  <c r="B5580" i="106"/>
  <c r="D5580" i="106" s="1"/>
  <c r="F92" i="34"/>
  <c r="B5573" i="106"/>
  <c r="D5573" i="106" s="1"/>
  <c r="B5567" i="106"/>
  <c r="D5567" i="106" s="1"/>
  <c r="F19" i="34"/>
  <c r="B2824" i="106"/>
  <c r="D2824" i="106" s="1"/>
  <c r="K195" i="29"/>
  <c r="B2839" i="106" s="1"/>
  <c r="D2839" i="106" s="1"/>
  <c r="B7751" i="106"/>
  <c r="D7751" i="106" s="1"/>
  <c r="B1371" i="106"/>
  <c r="D1371" i="106" s="1"/>
  <c r="K199" i="29"/>
  <c r="H204" i="29"/>
  <c r="B2992" i="106"/>
  <c r="D2992" i="106" s="1"/>
  <c r="K191" i="29"/>
  <c r="B3010" i="106" s="1"/>
  <c r="D3010" i="106" s="1"/>
  <c r="I184" i="29"/>
  <c r="B7057" i="106"/>
  <c r="D7057" i="106" s="1"/>
  <c r="F181" i="5"/>
  <c r="B5658" i="106" s="1"/>
  <c r="D5658" i="106" s="1"/>
  <c r="B4804" i="106"/>
  <c r="D4804" i="106" s="1"/>
  <c r="F28" i="34"/>
  <c r="B6315" i="106"/>
  <c r="D6315" i="106" s="1"/>
  <c r="F91" i="34"/>
  <c r="B6314" i="106"/>
  <c r="D6314" i="106" s="1"/>
  <c r="F63" i="5"/>
  <c r="B5579" i="106" s="1"/>
  <c r="D5579" i="106" s="1"/>
  <c r="F18" i="5"/>
  <c r="B5562" i="106" s="1"/>
  <c r="D5562" i="106" s="1"/>
  <c r="B5558" i="106"/>
  <c r="D5558" i="106" s="1"/>
  <c r="B5692" i="106"/>
  <c r="D5692" i="106" s="1"/>
  <c r="F32" i="34"/>
  <c r="B7825" i="106" s="1"/>
  <c r="D7825" i="106" s="1"/>
  <c r="F122" i="5"/>
  <c r="B5593" i="106"/>
  <c r="D5593" i="106" s="1"/>
  <c r="K207" i="29"/>
  <c r="B7070" i="106" s="1"/>
  <c r="D7070" i="106" s="1"/>
  <c r="B7069" i="106"/>
  <c r="D7069" i="106" s="1"/>
  <c r="B1369" i="106"/>
  <c r="D1369" i="106" s="1"/>
  <c r="B4086" i="106"/>
  <c r="D4086" i="106" s="1"/>
  <c r="B5578" i="106"/>
  <c r="D5578" i="106" s="1"/>
  <c r="F27" i="34"/>
  <c r="B5572" i="106"/>
  <c r="D5572" i="106" s="1"/>
  <c r="F90" i="34"/>
  <c r="B5566" i="106"/>
  <c r="D5566" i="106" s="1"/>
  <c r="F87" i="34"/>
  <c r="B3422" i="106"/>
  <c r="D3422" i="106" s="1"/>
  <c r="B5724" i="106"/>
  <c r="D5724" i="106" s="1"/>
  <c r="L243" i="29"/>
  <c r="L238" i="29"/>
  <c r="B1451" i="106"/>
  <c r="D1451" i="106" s="1"/>
  <c r="K292" i="29"/>
  <c r="B1514" i="106" s="1"/>
  <c r="D1514" i="106" s="1"/>
  <c r="B1445" i="106"/>
  <c r="D1445" i="106" s="1"/>
  <c r="K278" i="29"/>
  <c r="B1509" i="106" s="1"/>
  <c r="D1509" i="106" s="1"/>
  <c r="K267" i="29"/>
  <c r="B1496" i="106" s="1"/>
  <c r="D1496" i="106" s="1"/>
  <c r="B1432" i="106"/>
  <c r="D1432"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B7073" i="106"/>
  <c r="D7073" i="106" s="1"/>
  <c r="K216" i="29"/>
  <c r="B5858" i="106"/>
  <c r="D5858" i="106" s="1"/>
  <c r="F163" i="34"/>
  <c r="B7870" i="106" s="1"/>
  <c r="D7870" i="106" s="1"/>
  <c r="F145" i="34"/>
  <c r="B6724" i="106"/>
  <c r="D6724" i="106" s="1"/>
  <c r="B5790" i="106"/>
  <c r="D5790" i="106" s="1"/>
  <c r="B5779" i="106"/>
  <c r="D5779" i="106" s="1"/>
  <c r="G175" i="5"/>
  <c r="B3259" i="106"/>
  <c r="D3259" i="106" s="1"/>
  <c r="G76" i="4"/>
  <c r="B3260" i="106" s="1"/>
  <c r="D3260" i="106" s="1"/>
  <c r="B2844" i="106"/>
  <c r="D2844" i="106" s="1"/>
  <c r="K291" i="29"/>
  <c r="B2846" i="106" s="1"/>
  <c r="D2846" i="106" s="1"/>
  <c r="D277" i="29"/>
  <c r="B1444" i="106" s="1"/>
  <c r="D1444" i="106" s="1"/>
  <c r="B1431" i="106"/>
  <c r="D1431" i="106" s="1"/>
  <c r="K266" i="29"/>
  <c r="B1495" i="106" s="1"/>
  <c r="D1495" i="106" s="1"/>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D229" i="29"/>
  <c r="K215" i="29"/>
  <c r="B3387" i="106"/>
  <c r="D3387" i="106" s="1"/>
  <c r="B4417" i="106"/>
  <c r="D4417" i="106" s="1"/>
  <c r="B6781" i="106"/>
  <c r="D6781" i="106" s="1"/>
  <c r="B6716" i="106"/>
  <c r="D6716" i="106" s="1"/>
  <c r="F144" i="34"/>
  <c r="F138" i="34"/>
  <c r="B6654" i="106"/>
  <c r="D6654" i="106" s="1"/>
  <c r="G221" i="5"/>
  <c r="B5844" i="106"/>
  <c r="D5844" i="106" s="1"/>
  <c r="B6380" i="106"/>
  <c r="D6380" i="106" s="1"/>
  <c r="G155" i="5"/>
  <c r="B5742" i="106"/>
  <c r="D5742" i="106" s="1"/>
  <c r="G122" i="5"/>
  <c r="B5748" i="106" s="1"/>
  <c r="D5748" i="106" s="1"/>
  <c r="B6349" i="106"/>
  <c r="D6349" i="106" s="1"/>
  <c r="K290" i="29"/>
  <c r="B2845" i="106" s="1"/>
  <c r="D2845" i="106" s="1"/>
  <c r="B2843" i="106"/>
  <c r="D2843" i="106" s="1"/>
  <c r="B1440" i="106"/>
  <c r="D1440" i="106" s="1"/>
  <c r="K275" i="29"/>
  <c r="B1504" i="106" s="1"/>
  <c r="D1504" i="106" s="1"/>
  <c r="B1430" i="106"/>
  <c r="D1430" i="106" s="1"/>
  <c r="K265" i="29"/>
  <c r="B1494" i="106" s="1"/>
  <c r="D1494" i="106" s="1"/>
  <c r="B7091" i="106"/>
  <c r="D7091" i="106" s="1"/>
  <c r="K253" i="29"/>
  <c r="B7092" i="106" s="1"/>
  <c r="D7092" i="106" s="1"/>
  <c r="B1422" i="106"/>
  <c r="D1422" i="106" s="1"/>
  <c r="D257" i="29"/>
  <c r="B1424" i="106" s="1"/>
  <c r="D1424" i="106" s="1"/>
  <c r="K245" i="29"/>
  <c r="B1412" i="106"/>
  <c r="D1412" i="106" s="1"/>
  <c r="K233" i="29"/>
  <c r="B1476" i="106" s="1"/>
  <c r="D1476" i="106" s="1"/>
  <c r="K222" i="29"/>
  <c r="B1471" i="106" s="1"/>
  <c r="D1471" i="106" s="1"/>
  <c r="B1407" i="106"/>
  <c r="D1407" i="106" s="1"/>
  <c r="B4864" i="106"/>
  <c r="D4864" i="106" s="1"/>
  <c r="B5855" i="106"/>
  <c r="D5855" i="106" s="1"/>
  <c r="B6773" i="106"/>
  <c r="D6773" i="106" s="1"/>
  <c r="B6646" i="106"/>
  <c r="D6646" i="106" s="1"/>
  <c r="B6392" i="106"/>
  <c r="D6392" i="106" s="1"/>
  <c r="B5726" i="106"/>
  <c r="D5726" i="106" s="1"/>
  <c r="G18" i="5"/>
  <c r="B5730" i="106" s="1"/>
  <c r="D5730" i="106" s="1"/>
  <c r="L285" i="29"/>
  <c r="B1450" i="106"/>
  <c r="D1450" i="106" s="1"/>
  <c r="K289" i="29"/>
  <c r="B1513" i="106" s="1"/>
  <c r="D1513" i="106" s="1"/>
  <c r="B1439" i="106"/>
  <c r="D1439" i="106" s="1"/>
  <c r="K274" i="29"/>
  <c r="B1503" i="106" s="1"/>
  <c r="D1503" i="106" s="1"/>
  <c r="B1429" i="106"/>
  <c r="D1429" i="106" s="1"/>
  <c r="K264" i="29"/>
  <c r="B1493" i="106" s="1"/>
  <c r="D1493" i="106" s="1"/>
  <c r="D27" i="108"/>
  <c r="F27" i="108"/>
  <c r="B7089" i="106"/>
  <c r="D7089" i="106" s="1"/>
  <c r="K252" i="29"/>
  <c r="B7090" i="106" s="1"/>
  <c r="D7090" i="106" s="1"/>
  <c r="B1420" i="106"/>
  <c r="D1420" i="106" s="1"/>
  <c r="K242" i="29"/>
  <c r="B1484" i="106" s="1"/>
  <c r="D1484" i="106" s="1"/>
  <c r="B1411" i="106"/>
  <c r="D1411" i="106" s="1"/>
  <c r="K232" i="29"/>
  <c r="D238" i="29"/>
  <c r="K221" i="29"/>
  <c r="B1406" i="106"/>
  <c r="D1406" i="106" s="1"/>
  <c r="D17" i="171"/>
  <c r="B4448" i="106"/>
  <c r="D4448" i="106" s="1"/>
  <c r="F170" i="34"/>
  <c r="B7875" i="106" s="1"/>
  <c r="D7875" i="106" s="1"/>
  <c r="B6829" i="106"/>
  <c r="D6829" i="106" s="1"/>
  <c r="F157" i="34"/>
  <c r="B6765" i="106"/>
  <c r="D6765" i="106" s="1"/>
  <c r="B6638" i="106"/>
  <c r="D6638" i="106" s="1"/>
  <c r="B4919" i="106"/>
  <c r="D4919" i="106" s="1"/>
  <c r="G114" i="5"/>
  <c r="B5722" i="106"/>
  <c r="D5722" i="106" s="1"/>
  <c r="B5734" i="106"/>
  <c r="D5734" i="106" s="1"/>
  <c r="G108" i="5"/>
  <c r="B5737" i="106" s="1"/>
  <c r="D5737" i="106" s="1"/>
  <c r="G198" i="5"/>
  <c r="B6402" i="106"/>
  <c r="D6402" i="106" s="1"/>
  <c r="B5823" i="106"/>
  <c r="D5823" i="106" s="1"/>
  <c r="F129" i="34"/>
  <c r="B7861" i="106" s="1"/>
  <c r="D7861" i="106" s="1"/>
  <c r="B5821" i="106"/>
  <c r="D5821" i="106" s="1"/>
  <c r="G217" i="5"/>
  <c r="B5829" i="106" s="1"/>
  <c r="D5829" i="106" s="1"/>
  <c r="B5817" i="106"/>
  <c r="D5817" i="106" s="1"/>
  <c r="G34" i="3"/>
  <c r="B6129" i="106"/>
  <c r="D6129" i="106" s="1"/>
  <c r="H293" i="29"/>
  <c r="B1449" i="106"/>
  <c r="D1449" i="106" s="1"/>
  <c r="K288" i="29"/>
  <c r="E34" i="108"/>
  <c r="B1438" i="106"/>
  <c r="D1438" i="106" s="1"/>
  <c r="K273" i="29"/>
  <c r="B1502" i="106" s="1"/>
  <c r="D1502" i="106" s="1"/>
  <c r="G34" i="108"/>
  <c r="B1428" i="106"/>
  <c r="D1428" i="106" s="1"/>
  <c r="D270" i="29"/>
  <c r="B1436" i="106" s="1"/>
  <c r="D1436" i="106" s="1"/>
  <c r="K263" i="29"/>
  <c r="B7087" i="106"/>
  <c r="D7087" i="106" s="1"/>
  <c r="K251" i="29"/>
  <c r="B7088" i="106" s="1"/>
  <c r="D7088" i="106" s="1"/>
  <c r="B1419" i="106"/>
  <c r="D1419" i="106" s="1"/>
  <c r="K241" i="29"/>
  <c r="B1483" i="106" s="1"/>
  <c r="D1483" i="106" s="1"/>
  <c r="B3389" i="106"/>
  <c r="D3389" i="106" s="1"/>
  <c r="K228" i="29"/>
  <c r="B3392" i="106" s="1"/>
  <c r="D3392" i="106" s="1"/>
  <c r="K220" i="29"/>
  <c r="B7077" i="106"/>
  <c r="D7077" i="106" s="1"/>
  <c r="F169" i="34"/>
  <c r="B7874" i="106" s="1"/>
  <c r="D7874" i="106" s="1"/>
  <c r="B4361" i="106"/>
  <c r="D4361" i="106" s="1"/>
  <c r="B6821" i="106"/>
  <c r="D6821" i="106" s="1"/>
  <c r="F156" i="34"/>
  <c r="B6757" i="106"/>
  <c r="D6757" i="106" s="1"/>
  <c r="F148" i="34"/>
  <c r="B6693" i="106"/>
  <c r="D6693" i="106" s="1"/>
  <c r="B6630" i="106"/>
  <c r="D6630" i="106" s="1"/>
  <c r="B5799" i="106"/>
  <c r="D5799" i="106" s="1"/>
  <c r="G209" i="5"/>
  <c r="B5785" i="106"/>
  <c r="D5785" i="106" s="1"/>
  <c r="G188" i="5"/>
  <c r="B4353" i="106"/>
  <c r="D4353" i="106" s="1"/>
  <c r="F110" i="34"/>
  <c r="B7845" i="106" s="1"/>
  <c r="D7845" i="106" s="1"/>
  <c r="B5738" i="106"/>
  <c r="D5738" i="106" s="1"/>
  <c r="B179" i="106"/>
  <c r="D179" i="106" s="1"/>
  <c r="B4165" i="106"/>
  <c r="D4165" i="106" s="1"/>
  <c r="K284" i="29"/>
  <c r="B4166" i="106" s="1"/>
  <c r="D4166" i="106" s="1"/>
  <c r="B1437" i="106"/>
  <c r="D1437" i="106" s="1"/>
  <c r="K272" i="29"/>
  <c r="D261" i="29"/>
  <c r="B7085" i="106"/>
  <c r="D7085" i="106" s="1"/>
  <c r="K250" i="29"/>
  <c r="B7086" i="106" s="1"/>
  <c r="D7086" i="106" s="1"/>
  <c r="B1418" i="106"/>
  <c r="D1418" i="106" s="1"/>
  <c r="D243" i="29"/>
  <c r="K240" i="29"/>
  <c r="B1402" i="106"/>
  <c r="D1402" i="106" s="1"/>
  <c r="K227" i="29"/>
  <c r="B1466" i="106" s="1"/>
  <c r="D1466" i="106" s="1"/>
  <c r="K219" i="29"/>
  <c r="B3065" i="106" s="1"/>
  <c r="D3065" i="106" s="1"/>
  <c r="B3064" i="106"/>
  <c r="D3064" i="106" s="1"/>
  <c r="B4192" i="106"/>
  <c r="D4192" i="106" s="1"/>
  <c r="F155" i="34"/>
  <c r="B6813" i="106"/>
  <c r="D6813" i="106" s="1"/>
  <c r="B6686" i="106"/>
  <c r="D6686" i="106" s="1"/>
  <c r="F134" i="34"/>
  <c r="B6625" i="106"/>
  <c r="D6625" i="106" s="1"/>
  <c r="B5763" i="106"/>
  <c r="D5763" i="106" s="1"/>
  <c r="G141" i="5"/>
  <c r="B5749" i="106"/>
  <c r="D5749" i="106" s="1"/>
  <c r="L270" i="29"/>
  <c r="B6117" i="106"/>
  <c r="D6117" i="106" s="1"/>
  <c r="K283" i="29"/>
  <c r="B3721" i="106"/>
  <c r="D3721" i="106" s="1"/>
  <c r="D285" i="29"/>
  <c r="B3722" i="106" s="1"/>
  <c r="D3722" i="106" s="1"/>
  <c r="B1434" i="106"/>
  <c r="D1434" i="106" s="1"/>
  <c r="K269" i="29"/>
  <c r="B1498" i="106" s="1"/>
  <c r="D1498" i="106" s="1"/>
  <c r="K259" i="29"/>
  <c r="B1425" i="106"/>
  <c r="D1425" i="106" s="1"/>
  <c r="K249" i="29"/>
  <c r="B7084" i="106" s="1"/>
  <c r="D7084" i="106" s="1"/>
  <c r="B7083" i="106"/>
  <c r="D7083" i="106" s="1"/>
  <c r="K237" i="29"/>
  <c r="B1480" i="106" s="1"/>
  <c r="D1480" i="106" s="1"/>
  <c r="B1416" i="106"/>
  <c r="D1416" i="106" s="1"/>
  <c r="K226" i="29"/>
  <c r="B7080" i="106" s="1"/>
  <c r="D7080" i="106" s="1"/>
  <c r="B7079" i="106"/>
  <c r="D7079" i="106" s="1"/>
  <c r="K218" i="29"/>
  <c r="B7075" i="106"/>
  <c r="D7075" i="106" s="1"/>
  <c r="B4421" i="106"/>
  <c r="D4421" i="106" s="1"/>
  <c r="B6805" i="106"/>
  <c r="D6805" i="106" s="1"/>
  <c r="B6741" i="106"/>
  <c r="D6741" i="106" s="1"/>
  <c r="B6678" i="106"/>
  <c r="D6678" i="106" s="1"/>
  <c r="G252" i="5"/>
  <c r="B6837" i="106" s="1"/>
  <c r="D6837" i="106" s="1"/>
  <c r="B6618" i="106"/>
  <c r="D6618" i="106" s="1"/>
  <c r="B4810" i="106"/>
  <c r="D4810" i="106" s="1"/>
  <c r="G181" i="5"/>
  <c r="B5757" i="106"/>
  <c r="D5757" i="106" s="1"/>
  <c r="B5754" i="106"/>
  <c r="D5754" i="106" s="1"/>
  <c r="G145" i="5"/>
  <c r="B5731" i="106"/>
  <c r="D5731" i="106" s="1"/>
  <c r="L293" i="29"/>
  <c r="B7752" i="106"/>
  <c r="D7752" i="106" s="1"/>
  <c r="G44" i="4"/>
  <c r="B1447" i="106"/>
  <c r="D1447" i="106" s="1"/>
  <c r="K280" i="29"/>
  <c r="K268" i="29"/>
  <c r="B1497" i="106" s="1"/>
  <c r="D1497" i="106" s="1"/>
  <c r="B1433" i="106"/>
  <c r="D1433" i="106" s="1"/>
  <c r="K256" i="29"/>
  <c r="B7098" i="106" s="1"/>
  <c r="D7098" i="106" s="1"/>
  <c r="B7097" i="106"/>
  <c r="D7097" i="106" s="1"/>
  <c r="K248" i="29"/>
  <c r="B7082" i="106" s="1"/>
  <c r="D7082" i="106" s="1"/>
  <c r="B7081" i="106"/>
  <c r="D7081" i="106" s="1"/>
  <c r="K236" i="29"/>
  <c r="B1479" i="106" s="1"/>
  <c r="D1479" i="106" s="1"/>
  <c r="B1415" i="106"/>
  <c r="D1415" i="106" s="1"/>
  <c r="B1396" i="106"/>
  <c r="D1396" i="106" s="1"/>
  <c r="K225" i="29"/>
  <c r="B1460" i="106" s="1"/>
  <c r="D1460" i="106" s="1"/>
  <c r="B3388" i="106"/>
  <c r="D3388" i="106" s="1"/>
  <c r="K217" i="29"/>
  <c r="B3391" i="106" s="1"/>
  <c r="D3391" i="106" s="1"/>
  <c r="B5860" i="106"/>
  <c r="D5860" i="106" s="1"/>
  <c r="B6797" i="106"/>
  <c r="D6797" i="106" s="1"/>
  <c r="F153" i="34"/>
  <c r="B6733" i="106"/>
  <c r="D6733" i="106" s="1"/>
  <c r="F140" i="34"/>
  <c r="B6670" i="106"/>
  <c r="D6670" i="106" s="1"/>
  <c r="B5791" i="106"/>
  <c r="D5791" i="106" s="1"/>
  <c r="F132" i="34"/>
  <c r="B7864" i="106" s="1"/>
  <c r="D7864" i="106" s="1"/>
  <c r="B4343" i="106"/>
  <c r="D4343" i="106" s="1"/>
  <c r="B5822" i="106"/>
  <c r="D5822" i="106" s="1"/>
  <c r="F130" i="34"/>
  <c r="B7862" i="106" s="1"/>
  <c r="D7862" i="106" s="1"/>
  <c r="B5872" i="106"/>
  <c r="D5872" i="106" s="1"/>
  <c r="B1537" i="106"/>
  <c r="D1537" i="106" s="1"/>
  <c r="F303" i="29"/>
  <c r="B7106" i="106"/>
  <c r="D7106" i="106" s="1"/>
  <c r="H310" i="29"/>
  <c r="B7115" i="106" s="1"/>
  <c r="D7115" i="106" s="1"/>
  <c r="D303" i="29"/>
  <c r="B1525" i="106"/>
  <c r="D1525" i="106" s="1"/>
  <c r="H181" i="5"/>
  <c r="B5908" i="106" s="1"/>
  <c r="D5908" i="106" s="1"/>
  <c r="B5907" i="106"/>
  <c r="D5907" i="106" s="1"/>
  <c r="B5879" i="106"/>
  <c r="D5879" i="106" s="1"/>
  <c r="B2848" i="106"/>
  <c r="D2848" i="106" s="1"/>
  <c r="B1531" i="106"/>
  <c r="D1531" i="106" s="1"/>
  <c r="E303" i="29"/>
  <c r="E38" i="4"/>
  <c r="B6286" i="106" s="1"/>
  <c r="D6286" i="106" s="1"/>
  <c r="B6245" i="106"/>
  <c r="D6245" i="106" s="1"/>
  <c r="B7753" i="106"/>
  <c r="D7753" i="106" s="1"/>
  <c r="B7105" i="106"/>
  <c r="D7105" i="106" s="1"/>
  <c r="K306" i="29"/>
  <c r="E310" i="29"/>
  <c r="B7114" i="106" s="1"/>
  <c r="D7114" i="106" s="1"/>
  <c r="B1522" i="106"/>
  <c r="D1522" i="106" s="1"/>
  <c r="K302" i="29"/>
  <c r="B1558" i="106" s="1"/>
  <c r="D1558" i="106" s="1"/>
  <c r="C303" i="29"/>
  <c r="B1519" i="106"/>
  <c r="D1519" i="106" s="1"/>
  <c r="K301" i="29"/>
  <c r="B6371" i="106"/>
  <c r="D6371" i="106" s="1"/>
  <c r="H169" i="5"/>
  <c r="B5899" i="106" s="1"/>
  <c r="D5899" i="106" s="1"/>
  <c r="H34" i="3"/>
  <c r="B6130" i="106"/>
  <c r="D6130" i="106" s="1"/>
  <c r="B7100" i="106"/>
  <c r="D7100" i="106" s="1"/>
  <c r="J303" i="29"/>
  <c r="H175" i="5"/>
  <c r="B4365" i="106"/>
  <c r="D4365" i="106" s="1"/>
  <c r="H108" i="5"/>
  <c r="B5886" i="106" s="1"/>
  <c r="D5886" i="106" s="1"/>
  <c r="B5882" i="106"/>
  <c r="D5882" i="106" s="1"/>
  <c r="K309" i="29"/>
  <c r="B3717" i="106" s="1"/>
  <c r="D3717" i="106" s="1"/>
  <c r="B7112" i="106"/>
  <c r="D7112" i="106" s="1"/>
  <c r="B7099" i="106"/>
  <c r="D7099" i="106" s="1"/>
  <c r="I303" i="29"/>
  <c r="B1549" i="106"/>
  <c r="D1549" i="106" s="1"/>
  <c r="H303" i="29"/>
  <c r="B5874" i="106"/>
  <c r="D5874" i="106" s="1"/>
  <c r="H18" i="5"/>
  <c r="B5878" i="106" s="1"/>
  <c r="D5878" i="106" s="1"/>
  <c r="B7108" i="106"/>
  <c r="D7108" i="106" s="1"/>
  <c r="K307" i="29"/>
  <c r="B4099" i="106" s="1"/>
  <c r="D4099" i="106" s="1"/>
  <c r="B6242" i="106"/>
  <c r="D6242" i="106" s="1"/>
  <c r="E37" i="4"/>
  <c r="B7110" i="106"/>
  <c r="D7110" i="106" s="1"/>
  <c r="K308" i="29"/>
  <c r="B4100" i="106" s="1"/>
  <c r="D4100" i="106" s="1"/>
  <c r="G303" i="29"/>
  <c r="B1543" i="106"/>
  <c r="D1543" i="106" s="1"/>
  <c r="H252" i="5"/>
  <c r="B6619" i="106"/>
  <c r="D6619" i="106" s="1"/>
  <c r="B7882" i="106"/>
  <c r="D7882" i="106" s="1"/>
  <c r="H122" i="5"/>
  <c r="B6299" i="106"/>
  <c r="D6299" i="106" s="1"/>
  <c r="I18" i="5"/>
  <c r="B5923" i="106" s="1"/>
  <c r="D5923" i="106" s="1"/>
  <c r="B5919" i="106"/>
  <c r="D5919" i="106" s="1"/>
  <c r="I34" i="3"/>
  <c r="B6139" i="106"/>
  <c r="D6139" i="106" s="1"/>
  <c r="B4215" i="106"/>
  <c r="D4215" i="106" s="1"/>
  <c r="I169" i="5"/>
  <c r="I108" i="5"/>
  <c r="B5930" i="106" s="1"/>
  <c r="D5930" i="106" s="1"/>
  <c r="B5927" i="106"/>
  <c r="D5927" i="106" s="1"/>
  <c r="B5917" i="106"/>
  <c r="D5917" i="106" s="1"/>
  <c r="B5924" i="106"/>
  <c r="D5924" i="106" s="1"/>
  <c r="I44" i="4"/>
  <c r="B3317" i="106" s="1"/>
  <c r="D3317" i="106" s="1"/>
  <c r="B2772" i="106"/>
  <c r="D2772" i="106" s="1"/>
  <c r="B6300" i="106"/>
  <c r="D6300" i="106" s="1"/>
  <c r="B11" i="7"/>
  <c r="B7125" i="106"/>
  <c r="D7125" i="106" s="1"/>
  <c r="J330" i="29"/>
  <c r="B6353" i="106"/>
  <c r="D6353" i="106" s="1"/>
  <c r="J122" i="5"/>
  <c r="B7124" i="106"/>
  <c r="D7124" i="106" s="1"/>
  <c r="I330" i="29"/>
  <c r="J175" i="5"/>
  <c r="B6398" i="106"/>
  <c r="D6398" i="106" s="1"/>
  <c r="J34" i="3"/>
  <c r="B6131" i="106"/>
  <c r="D6131" i="106" s="1"/>
  <c r="B7123" i="106"/>
  <c r="D7123" i="106" s="1"/>
  <c r="H330" i="29"/>
  <c r="B6395" i="106"/>
  <c r="D6395" i="106" s="1"/>
  <c r="J108" i="5"/>
  <c r="B6351" i="106" s="1"/>
  <c r="D6351" i="106" s="1"/>
  <c r="B6319" i="106"/>
  <c r="D6319" i="106" s="1"/>
  <c r="B7122" i="106"/>
  <c r="D7122" i="106" s="1"/>
  <c r="G330" i="29"/>
  <c r="B6316" i="106"/>
  <c r="D6316" i="106" s="1"/>
  <c r="B6219" i="106"/>
  <c r="D6219" i="106" s="1"/>
  <c r="B6239" i="106"/>
  <c r="D6239" i="106" s="1"/>
  <c r="J76" i="4"/>
  <c r="B6261" i="106" s="1"/>
  <c r="D6261" i="106" s="1"/>
  <c r="J44" i="4"/>
  <c r="B7754" i="106"/>
  <c r="D7754" i="106" s="1"/>
  <c r="B7121" i="106"/>
  <c r="D7121" i="106" s="1"/>
  <c r="F330" i="29"/>
  <c r="B6373" i="106"/>
  <c r="D6373" i="106" s="1"/>
  <c r="J169" i="5"/>
  <c r="B6396" i="106" s="1"/>
  <c r="D6396" i="106" s="1"/>
  <c r="B7212" i="106"/>
  <c r="D7212" i="106" s="1"/>
  <c r="K339" i="29"/>
  <c r="B7213" i="106" s="1"/>
  <c r="D7213" i="106" s="1"/>
  <c r="E330" i="29"/>
  <c r="B7120" i="106"/>
  <c r="D7120" i="106" s="1"/>
  <c r="B7210" i="106"/>
  <c r="D7210" i="106" s="1"/>
  <c r="K338" i="29"/>
  <c r="B7211" i="106" s="1"/>
  <c r="D7211" i="106" s="1"/>
  <c r="B7119" i="106"/>
  <c r="D7119" i="106" s="1"/>
  <c r="D330" i="29"/>
  <c r="B7208" i="106"/>
  <c r="D7208" i="106" s="1"/>
  <c r="K337" i="29"/>
  <c r="H340" i="29"/>
  <c r="B7214" i="106" s="1"/>
  <c r="D7214" i="106" s="1"/>
  <c r="K329" i="29"/>
  <c r="B7697" i="106"/>
  <c r="D7697" i="106" s="1"/>
  <c r="K328" i="29"/>
  <c r="B7688" i="106"/>
  <c r="D7688" i="106" s="1"/>
  <c r="B7190" i="106"/>
  <c r="D7190" i="106" s="1"/>
  <c r="K327" i="29"/>
  <c r="B7181" i="106"/>
  <c r="D7181" i="106" s="1"/>
  <c r="K326" i="29"/>
  <c r="B7172" i="106"/>
  <c r="D7172" i="106" s="1"/>
  <c r="K325" i="29"/>
  <c r="B7163" i="106"/>
  <c r="D7163" i="106" s="1"/>
  <c r="K324" i="29"/>
  <c r="B7154" i="106"/>
  <c r="D7154" i="106" s="1"/>
  <c r="K323" i="29"/>
  <c r="B7145" i="106"/>
  <c r="D7145" i="106" s="1"/>
  <c r="K322" i="29"/>
  <c r="B7136" i="106"/>
  <c r="D7136" i="106" s="1"/>
  <c r="K321" i="29"/>
  <c r="B7127" i="106"/>
  <c r="D7127" i="106" s="1"/>
  <c r="K320" i="29"/>
  <c r="B7118" i="106"/>
  <c r="D7118" i="106" s="1"/>
  <c r="K319" i="29"/>
  <c r="C330" i="29"/>
  <c r="B6302" i="106"/>
  <c r="D6302" i="106" s="1"/>
  <c r="J18" i="5"/>
  <c r="B6306" i="106" s="1"/>
  <c r="D6306" i="106" s="1"/>
  <c r="B6296" i="106"/>
  <c r="D6296" i="106" s="1"/>
  <c r="D73" i="36"/>
  <c r="K363" i="29"/>
  <c r="B7241" i="106" s="1"/>
  <c r="D7241" i="106" s="1"/>
  <c r="B7240" i="106"/>
  <c r="D7240" i="106" s="1"/>
  <c r="B3638" i="106"/>
  <c r="D3638" i="106" s="1"/>
  <c r="F350" i="29"/>
  <c r="B5988" i="106"/>
  <c r="D5988" i="106" s="1"/>
  <c r="K18" i="5"/>
  <c r="B5992" i="106" s="1"/>
  <c r="D5992" i="106" s="1"/>
  <c r="B7238" i="106"/>
  <c r="D7238" i="106" s="1"/>
  <c r="K361" i="29"/>
  <c r="B7239" i="106" s="1"/>
  <c r="D7239" i="106" s="1"/>
  <c r="B3631" i="106"/>
  <c r="D3631" i="106" s="1"/>
  <c r="E350" i="29"/>
  <c r="K122" i="5"/>
  <c r="B6000" i="106"/>
  <c r="D6000" i="106" s="1"/>
  <c r="B5996" i="106"/>
  <c r="D5996" i="106" s="1"/>
  <c r="K108" i="5"/>
  <c r="B5999" i="106" s="1"/>
  <c r="D5999" i="106" s="1"/>
  <c r="L362" i="29"/>
  <c r="L365" i="29" s="1"/>
  <c r="B3657" i="106"/>
  <c r="D3657" i="106" s="1"/>
  <c r="H362" i="29"/>
  <c r="K360" i="29"/>
  <c r="B3624" i="106"/>
  <c r="D3624" i="106" s="1"/>
  <c r="D350" i="29"/>
  <c r="B7236" i="106"/>
  <c r="D7236" i="106" s="1"/>
  <c r="K356" i="29"/>
  <c r="H357" i="29"/>
  <c r="B7237" i="106" s="1"/>
  <c r="D7237" i="106" s="1"/>
  <c r="K351" i="29"/>
  <c r="B3671" i="106" s="1"/>
  <c r="D3671" i="106" s="1"/>
  <c r="B3620" i="106"/>
  <c r="D3620" i="106" s="1"/>
  <c r="K349" i="29"/>
  <c r="B3669" i="106" s="1"/>
  <c r="D3669" i="106" s="1"/>
  <c r="B3618" i="106"/>
  <c r="D3618" i="106" s="1"/>
  <c r="K348" i="29"/>
  <c r="B3617" i="106"/>
  <c r="D3617" i="106" s="1"/>
  <c r="C350" i="29"/>
  <c r="B5986" i="106"/>
  <c r="D5986" i="106" s="1"/>
  <c r="K13" i="3"/>
  <c r="B3546" i="106"/>
  <c r="D3546" i="106" s="1"/>
  <c r="D42" i="36"/>
  <c r="B6132" i="106"/>
  <c r="D6132" i="106" s="1"/>
  <c r="B6257" i="106"/>
  <c r="D6257" i="106" s="1"/>
  <c r="B3579" i="106"/>
  <c r="D3579" i="106" s="1"/>
  <c r="D68" i="36"/>
  <c r="B7227" i="106"/>
  <c r="D7227" i="106" s="1"/>
  <c r="J350" i="29"/>
  <c r="B4868" i="106"/>
  <c r="D4868" i="106" s="1"/>
  <c r="K266" i="5"/>
  <c r="B4442" i="106" s="1"/>
  <c r="D4442" i="106" s="1"/>
  <c r="B5993" i="106"/>
  <c r="D5993" i="106" s="1"/>
  <c r="B3578" i="106"/>
  <c r="D3578" i="106" s="1"/>
  <c r="B7226" i="106"/>
  <c r="D7226" i="106" s="1"/>
  <c r="I350" i="29"/>
  <c r="K181" i="5"/>
  <c r="B6016" i="106" s="1"/>
  <c r="D6016" i="106" s="1"/>
  <c r="B4816" i="106"/>
  <c r="D4816" i="106" s="1"/>
  <c r="B6374" i="106"/>
  <c r="D6374" i="106" s="1"/>
  <c r="K169" i="5"/>
  <c r="B5000" i="106" s="1"/>
  <c r="D5000" i="106" s="1"/>
  <c r="B3577" i="106"/>
  <c r="D3577" i="106" s="1"/>
  <c r="I48" i="4"/>
  <c r="B2106" i="106" s="1"/>
  <c r="D2106" i="106" s="1"/>
  <c r="B3652" i="106"/>
  <c r="D3652" i="106" s="1"/>
  <c r="H350" i="29"/>
  <c r="B12" i="7"/>
  <c r="B5985" i="106"/>
  <c r="D5985" i="106" s="1"/>
  <c r="K12" i="5"/>
  <c r="I47" i="4"/>
  <c r="B7755" i="106"/>
  <c r="D7755" i="106" s="1"/>
  <c r="K44" i="4"/>
  <c r="G350" i="29"/>
  <c r="B3645" i="106"/>
  <c r="D3645" i="106" s="1"/>
  <c r="B4368" i="106"/>
  <c r="D4368" i="106" s="1"/>
  <c r="K175" i="5"/>
  <c r="B5581" i="106"/>
  <c r="D5581" i="106" s="1"/>
  <c r="B5520" i="106"/>
  <c r="D5520" i="106" s="1"/>
  <c r="B6317" i="106"/>
  <c r="D6317" i="106" s="1"/>
  <c r="B5994" i="106"/>
  <c r="D5994"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F102" i="34"/>
  <c r="B7839" i="106" s="1"/>
  <c r="D7839"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L303" i="29" l="1"/>
  <c r="H44" i="4"/>
  <c r="G30" i="108"/>
  <c r="G35" i="108"/>
  <c r="F36" i="108"/>
  <c r="D36" i="108"/>
  <c r="E33" i="29"/>
  <c r="E30" i="108"/>
  <c r="L229" i="29"/>
  <c r="L310" i="29"/>
  <c r="D38" i="36"/>
  <c r="C129" i="29"/>
  <c r="E39" i="108"/>
  <c r="K76" i="4"/>
  <c r="B3586" i="106" s="1"/>
  <c r="D3586" i="106" s="1"/>
  <c r="C12" i="5"/>
  <c r="B5066" i="106" s="1"/>
  <c r="D5066" i="106" s="1"/>
  <c r="L84" i="29"/>
  <c r="L102" i="29" s="1"/>
  <c r="H184" i="29"/>
  <c r="B1370" i="106" s="1"/>
  <c r="D1370" i="106" s="1"/>
  <c r="L127" i="29"/>
  <c r="L129" i="29" s="1"/>
  <c r="L151" i="29" s="1"/>
  <c r="B14" i="7"/>
  <c r="D14" i="7" s="1"/>
  <c r="B1770" i="106" s="1"/>
  <c r="D1770" i="106" s="1"/>
  <c r="B18" i="7"/>
  <c r="D18" i="7" s="1"/>
  <c r="B4105" i="106" s="1"/>
  <c r="D4105" i="106" s="1"/>
  <c r="J12" i="5"/>
  <c r="B6301" i="106" s="1"/>
  <c r="D6301" i="106" s="1"/>
  <c r="L47" i="29"/>
  <c r="B6298" i="106"/>
  <c r="D6298" i="106" s="1"/>
  <c r="H76" i="4"/>
  <c r="B3298" i="106" s="1"/>
  <c r="D3298" i="106" s="1"/>
  <c r="B281" i="106"/>
  <c r="D281" i="106" s="1"/>
  <c r="D54" i="36"/>
  <c r="D57" i="29"/>
  <c r="B795" i="106" s="1"/>
  <c r="D795" i="106" s="1"/>
  <c r="F154" i="34"/>
  <c r="D42" i="29"/>
  <c r="C40" i="5"/>
  <c r="B5087" i="106" s="1"/>
  <c r="D5087" i="106" s="1"/>
  <c r="K12" i="29"/>
  <c r="B1104" i="106" s="1"/>
  <c r="D1104" i="106" s="1"/>
  <c r="F161" i="34"/>
  <c r="B7868" i="106" s="1"/>
  <c r="D7868" i="106" s="1"/>
  <c r="C44" i="4"/>
  <c r="B3229" i="106" s="1"/>
  <c r="D3229" i="106" s="1"/>
  <c r="B1120" i="106"/>
  <c r="D1120" i="106" s="1"/>
  <c r="K53" i="29"/>
  <c r="B1122" i="106" s="1"/>
  <c r="D1122" i="106" s="1"/>
  <c r="B1093" i="106"/>
  <c r="D1093" i="106" s="1"/>
  <c r="B6848" i="106"/>
  <c r="D6848" i="106" s="1"/>
  <c r="F34" i="34"/>
  <c r="B7826" i="106" s="1"/>
  <c r="D7826" i="106" s="1"/>
  <c r="B836" i="106"/>
  <c r="D836" i="106" s="1"/>
  <c r="K6" i="29"/>
  <c r="B7763" i="106" s="1"/>
  <c r="D7763" i="106" s="1"/>
  <c r="B7762" i="106"/>
  <c r="D7762" i="106" s="1"/>
  <c r="C209" i="5"/>
  <c r="B4411" i="106" s="1"/>
  <c r="D4411" i="106" s="1"/>
  <c r="B5256" i="106"/>
  <c r="D5256" i="106" s="1"/>
  <c r="B6401" i="106"/>
  <c r="D6401" i="106" s="1"/>
  <c r="C198" i="5"/>
  <c r="B5246" i="106" s="1"/>
  <c r="D5246" i="106" s="1"/>
  <c r="B5167" i="106"/>
  <c r="D5167" i="106" s="1"/>
  <c r="F109" i="34"/>
  <c r="B5122" i="106"/>
  <c r="D5122" i="106" s="1"/>
  <c r="C114" i="5"/>
  <c r="C188" i="5"/>
  <c r="B5233" i="106"/>
  <c r="D5233" i="106" s="1"/>
  <c r="C221" i="5"/>
  <c r="B5304" i="106" s="1"/>
  <c r="D5304" i="106" s="1"/>
  <c r="B5301" i="106"/>
  <c r="D5301" i="106" s="1"/>
  <c r="F146" i="34"/>
  <c r="F114" i="34"/>
  <c r="B7848" i="106" s="1"/>
  <c r="D7848" i="106" s="1"/>
  <c r="F147" i="34"/>
  <c r="F142" i="34"/>
  <c r="F131" i="34"/>
  <c r="B7863" i="106" s="1"/>
  <c r="D7863" i="106" s="1"/>
  <c r="F104" i="34"/>
  <c r="B7841" i="106" s="1"/>
  <c r="D7841" i="106" s="1"/>
  <c r="B6897" i="106"/>
  <c r="D6897" i="106" s="1"/>
  <c r="F49" i="34"/>
  <c r="B1146" i="106"/>
  <c r="D1146" i="106" s="1"/>
  <c r="K110" i="29"/>
  <c r="B894" i="106"/>
  <c r="D894" i="106" s="1"/>
  <c r="K41" i="29"/>
  <c r="B1114" i="106" s="1"/>
  <c r="D1114" i="106" s="1"/>
  <c r="B6858" i="106"/>
  <c r="D6858" i="106" s="1"/>
  <c r="F36" i="34"/>
  <c r="B7828" i="106" s="1"/>
  <c r="D7828" i="106" s="1"/>
  <c r="B5103" i="106"/>
  <c r="D5103" i="106" s="1"/>
  <c r="F97" i="34"/>
  <c r="C93" i="5"/>
  <c r="B5112" i="106" s="1"/>
  <c r="D5112" i="106" s="1"/>
  <c r="B6614" i="106"/>
  <c r="D6614" i="106" s="1"/>
  <c r="C252" i="5"/>
  <c r="B6833" i="106" s="1"/>
  <c r="D6833" i="106" s="1"/>
  <c r="F113" i="34"/>
  <c r="B5181" i="106"/>
  <c r="D5181" i="106" s="1"/>
  <c r="F118" i="34"/>
  <c r="B7852" i="106" s="1"/>
  <c r="D7852" i="106" s="1"/>
  <c r="E35" i="108"/>
  <c r="F150" i="34"/>
  <c r="C67" i="5"/>
  <c r="B5090" i="106" s="1"/>
  <c r="D5090" i="106" s="1"/>
  <c r="B6903" i="106"/>
  <c r="D6903" i="106" s="1"/>
  <c r="B901" i="106"/>
  <c r="D901" i="106" s="1"/>
  <c r="F74" i="29"/>
  <c r="B929" i="106" s="1"/>
  <c r="D929" i="106" s="1"/>
  <c r="B6895" i="106"/>
  <c r="D6895" i="106" s="1"/>
  <c r="F48" i="34"/>
  <c r="H65" i="29"/>
  <c r="B1035" i="106" s="1"/>
  <c r="D1035" i="106" s="1"/>
  <c r="B1028" i="106"/>
  <c r="D1028" i="106" s="1"/>
  <c r="H72" i="29"/>
  <c r="B1043" i="106" s="1"/>
  <c r="D1043" i="106" s="1"/>
  <c r="B1036" i="106"/>
  <c r="D1036" i="106" s="1"/>
  <c r="L57" i="29"/>
  <c r="L72" i="29"/>
  <c r="B6885" i="106"/>
  <c r="D6885" i="106" s="1"/>
  <c r="F43" i="34"/>
  <c r="B1010" i="106"/>
  <c r="D1010" i="106" s="1"/>
  <c r="K59" i="29"/>
  <c r="C217" i="5"/>
  <c r="B5286" i="106" s="1"/>
  <c r="D5286" i="106" s="1"/>
  <c r="B5274" i="106"/>
  <c r="D5274" i="106" s="1"/>
  <c r="B1116" i="106"/>
  <c r="D1116" i="106" s="1"/>
  <c r="K47" i="29"/>
  <c r="B1119" i="106" s="1"/>
  <c r="D1119" i="106" s="1"/>
  <c r="B937" i="106"/>
  <c r="D937" i="106" s="1"/>
  <c r="G33" i="29"/>
  <c r="B5148" i="106"/>
  <c r="D5148" i="106" s="1"/>
  <c r="C141" i="5"/>
  <c r="B5161" i="106" s="1"/>
  <c r="D5161" i="106" s="1"/>
  <c r="B5106" i="106"/>
  <c r="D5106" i="106" s="1"/>
  <c r="F98" i="34"/>
  <c r="F122" i="34"/>
  <c r="B7855" i="106" s="1"/>
  <c r="D7855" i="106" s="1"/>
  <c r="F136" i="34"/>
  <c r="F151" i="34"/>
  <c r="I33" i="29"/>
  <c r="D53" i="29"/>
  <c r="B792" i="106" s="1"/>
  <c r="D792" i="106" s="1"/>
  <c r="B790" i="106"/>
  <c r="D790" i="106" s="1"/>
  <c r="B1744" i="106"/>
  <c r="D1744" i="106" s="1"/>
  <c r="D4" i="7"/>
  <c r="B1760" i="106" s="1"/>
  <c r="D1760" i="106" s="1"/>
  <c r="B91" i="106"/>
  <c r="D91" i="106" s="1"/>
  <c r="C145" i="5"/>
  <c r="B5165" i="106" s="1"/>
  <c r="D5165" i="106" s="1"/>
  <c r="B959" i="106"/>
  <c r="D959" i="106" s="1"/>
  <c r="G65" i="29"/>
  <c r="B977" i="106" s="1"/>
  <c r="D977" i="106" s="1"/>
  <c r="B6883" i="106"/>
  <c r="D6883" i="106" s="1"/>
  <c r="F42" i="34"/>
  <c r="L65" i="29"/>
  <c r="B6901" i="106"/>
  <c r="D6901" i="106" s="1"/>
  <c r="F51" i="34"/>
  <c r="K64" i="29"/>
  <c r="B2789" i="106"/>
  <c r="D2789" i="106" s="1"/>
  <c r="E102" i="29"/>
  <c r="B2790" i="106" s="1"/>
  <c r="D2790" i="106" s="1"/>
  <c r="B1107" i="106"/>
  <c r="D1107" i="106" s="1"/>
  <c r="F38" i="34"/>
  <c r="B7830" i="106" s="1"/>
  <c r="D7830" i="106" s="1"/>
  <c r="C14" i="4"/>
  <c r="B2558" i="106" s="1"/>
  <c r="D2558" i="106" s="1"/>
  <c r="F52" i="34"/>
  <c r="B7831" i="106" s="1"/>
  <c r="D7831" i="106" s="1"/>
  <c r="B1144" i="106"/>
  <c r="D1144" i="106" s="1"/>
  <c r="B5126" i="106"/>
  <c r="D5126" i="106" s="1"/>
  <c r="C122" i="5"/>
  <c r="F164" i="34"/>
  <c r="B7871" i="106" s="1"/>
  <c r="D7871" i="106" s="1"/>
  <c r="G39" i="108"/>
  <c r="F165" i="34"/>
  <c r="B7872" i="106" s="1"/>
  <c r="D7872" i="106" s="1"/>
  <c r="F115" i="34"/>
  <c r="B7849" i="106" s="1"/>
  <c r="D7849" i="106" s="1"/>
  <c r="F166" i="34"/>
  <c r="B7873" i="106" s="1"/>
  <c r="D7873" i="106" s="1"/>
  <c r="F135" i="34"/>
  <c r="F171" i="34"/>
  <c r="B7876" i="106" s="1"/>
  <c r="D7876" i="106" s="1"/>
  <c r="B6889" i="106"/>
  <c r="D6889" i="106" s="1"/>
  <c r="F45" i="34"/>
  <c r="B6891" i="106"/>
  <c r="D6891" i="106" s="1"/>
  <c r="F46" i="34"/>
  <c r="B17" i="7"/>
  <c r="B5064" i="106"/>
  <c r="D5064" i="106" s="1"/>
  <c r="K16" i="29"/>
  <c r="B1094" i="106" s="1"/>
  <c r="D1094" i="106" s="1"/>
  <c r="B6877" i="106"/>
  <c r="D6877" i="106" s="1"/>
  <c r="F39" i="34"/>
  <c r="B778" i="106"/>
  <c r="D778" i="106" s="1"/>
  <c r="L42" i="29"/>
  <c r="B6887" i="106"/>
  <c r="D6887" i="106" s="1"/>
  <c r="F44" i="34"/>
  <c r="E12" i="184"/>
  <c r="B1121" i="106"/>
  <c r="D1121" i="106" s="1"/>
  <c r="B1123" i="106"/>
  <c r="D1123" i="106" s="1"/>
  <c r="K67" i="29"/>
  <c r="B5175" i="106"/>
  <c r="D5175" i="106" s="1"/>
  <c r="C155" i="5"/>
  <c r="B5178" i="106" s="1"/>
  <c r="D5178" i="106" s="1"/>
  <c r="B5111" i="106"/>
  <c r="D5111" i="106" s="1"/>
  <c r="F101" i="34"/>
  <c r="F141" i="34"/>
  <c r="F149" i="34"/>
  <c r="F119" i="34"/>
  <c r="B7853" i="106" s="1"/>
  <c r="D7853" i="106" s="1"/>
  <c r="F162" i="34"/>
  <c r="B7869" i="106" s="1"/>
  <c r="D7869" i="106" s="1"/>
  <c r="B2081" i="106"/>
  <c r="D2081" i="106" s="1"/>
  <c r="H102" i="29"/>
  <c r="B1047" i="106" s="1"/>
  <c r="D1047" i="106" s="1"/>
  <c r="C75" i="5"/>
  <c r="B6899" i="106"/>
  <c r="D6899" i="106" s="1"/>
  <c r="F50" i="34"/>
  <c r="L53" i="29"/>
  <c r="K61" i="29"/>
  <c r="B1128" i="106" s="1"/>
  <c r="D1128" i="106" s="1"/>
  <c r="K71" i="29"/>
  <c r="B1139" i="106" s="1"/>
  <c r="D1139" i="106" s="1"/>
  <c r="B2973" i="106"/>
  <c r="D2973" i="106" s="1"/>
  <c r="K84" i="29"/>
  <c r="B5224" i="106"/>
  <c r="D5224" i="106" s="1"/>
  <c r="C175" i="5"/>
  <c r="B5230" i="106"/>
  <c r="D5230" i="106" s="1"/>
  <c r="F123" i="34"/>
  <c r="C181" i="5"/>
  <c r="B5232" i="106" s="1"/>
  <c r="D5232" i="106" s="1"/>
  <c r="B5133" i="106"/>
  <c r="D5133" i="106" s="1"/>
  <c r="C132" i="5"/>
  <c r="F106" i="34" s="1"/>
  <c r="B7842" i="106" s="1"/>
  <c r="D7842" i="106" s="1"/>
  <c r="C108" i="5"/>
  <c r="B5120" i="106" s="1"/>
  <c r="D5120" i="106" s="1"/>
  <c r="B5113" i="106"/>
  <c r="D5113" i="106" s="1"/>
  <c r="F143" i="34"/>
  <c r="B785" i="106"/>
  <c r="D785" i="106" s="1"/>
  <c r="B843" i="106"/>
  <c r="D843" i="106" s="1"/>
  <c r="E74" i="29"/>
  <c r="B871" i="106" s="1"/>
  <c r="D871" i="106" s="1"/>
  <c r="F47" i="34"/>
  <c r="B6893" i="106"/>
  <c r="D6893" i="106" s="1"/>
  <c r="B6997" i="106"/>
  <c r="D6997" i="106" s="1"/>
  <c r="K100" i="29"/>
  <c r="B7013" i="106" s="1"/>
  <c r="D7013" i="106" s="1"/>
  <c r="K92" i="29"/>
  <c r="B2089" i="106" s="1"/>
  <c r="D2089" i="106" s="1"/>
  <c r="B6995" i="106"/>
  <c r="D6995" i="106" s="1"/>
  <c r="B6881" i="106"/>
  <c r="D6881" i="106" s="1"/>
  <c r="F41" i="34"/>
  <c r="B6917" i="106"/>
  <c r="D6917" i="106" s="1"/>
  <c r="J74" i="29"/>
  <c r="B6978" i="106" s="1"/>
  <c r="D6978" i="106" s="1"/>
  <c r="D34" i="36"/>
  <c r="C13" i="3"/>
  <c r="B3411" i="106"/>
  <c r="D3411" i="106" s="1"/>
  <c r="B727" i="106"/>
  <c r="D727" i="106" s="1"/>
  <c r="C74" i="29"/>
  <c r="B755" i="106" s="1"/>
  <c r="D755" i="106" s="1"/>
  <c r="K56" i="29"/>
  <c r="K57" i="29" s="1"/>
  <c r="K62" i="29"/>
  <c r="B1129" i="106" s="1"/>
  <c r="D1129" i="106" s="1"/>
  <c r="B1017" i="106"/>
  <c r="D1017" i="106" s="1"/>
  <c r="B5247" i="106"/>
  <c r="D5247" i="106" s="1"/>
  <c r="C204" i="5"/>
  <c r="B5260" i="106" s="1"/>
  <c r="D5260" i="106" s="1"/>
  <c r="B5097" i="106"/>
  <c r="D5097" i="106" s="1"/>
  <c r="C82" i="5"/>
  <c r="B5102" i="106" s="1"/>
  <c r="D5102" i="106" s="1"/>
  <c r="F137" i="34"/>
  <c r="F120" i="34"/>
  <c r="B7854" i="106" s="1"/>
  <c r="D7854" i="106" s="1"/>
  <c r="B720" i="106"/>
  <c r="D720" i="106" s="1"/>
  <c r="K9" i="29"/>
  <c r="B6879" i="106"/>
  <c r="D6879" i="106" s="1"/>
  <c r="F40" i="34"/>
  <c r="G72" i="29"/>
  <c r="B985" i="106" s="1"/>
  <c r="D985" i="106" s="1"/>
  <c r="B1053" i="106"/>
  <c r="D1053" i="106" s="1"/>
  <c r="H112" i="29"/>
  <c r="B7018" i="106" s="1"/>
  <c r="D7018" i="106" s="1"/>
  <c r="I74" i="29"/>
  <c r="B6977" i="106" s="1"/>
  <c r="D6977" i="106" s="1"/>
  <c r="B6916" i="106"/>
  <c r="D6916" i="106" s="1"/>
  <c r="L33" i="29"/>
  <c r="B1109" i="106"/>
  <c r="D1109" i="106" s="1"/>
  <c r="E13" i="184"/>
  <c r="H13" i="184" s="1"/>
  <c r="B2724" i="106"/>
  <c r="D2724" i="106" s="1"/>
  <c r="H129" i="29"/>
  <c r="B1266" i="106" s="1"/>
  <c r="D1266" i="106" s="1"/>
  <c r="F129" i="29"/>
  <c r="B1249" i="106" s="1"/>
  <c r="D1249" i="106" s="1"/>
  <c r="J129" i="29"/>
  <c r="J151" i="29" s="1"/>
  <c r="B7052" i="106" s="1"/>
  <c r="D7052" i="106" s="1"/>
  <c r="I129" i="29"/>
  <c r="B7037" i="106" s="1"/>
  <c r="D7037" i="106" s="1"/>
  <c r="D34" i="3"/>
  <c r="B6126" i="106"/>
  <c r="D6126" i="106" s="1"/>
  <c r="B1225" i="106"/>
  <c r="D1225" i="106" s="1"/>
  <c r="C151" i="29"/>
  <c r="B1226" i="106" s="1"/>
  <c r="D1226" i="106" s="1"/>
  <c r="E127" i="29"/>
  <c r="B1235" i="106"/>
  <c r="D1235" i="106" s="1"/>
  <c r="B5360" i="106"/>
  <c r="D5360" i="106" s="1"/>
  <c r="D5" i="4"/>
  <c r="B3406" i="106" s="1"/>
  <c r="D3406" i="106" s="1"/>
  <c r="B5367" i="106"/>
  <c r="D5367" i="106" s="1"/>
  <c r="B2091" i="106"/>
  <c r="D2091" i="106" s="1"/>
  <c r="H139" i="29"/>
  <c r="B1267" i="106" s="1"/>
  <c r="D1267" i="106" s="1"/>
  <c r="B109" i="106"/>
  <c r="D109" i="106" s="1"/>
  <c r="B4080" i="106"/>
  <c r="D4080" i="106" s="1"/>
  <c r="D12" i="5"/>
  <c r="B5" i="7"/>
  <c r="B5328" i="106"/>
  <c r="D5328" i="106" s="1"/>
  <c r="B5369" i="106"/>
  <c r="D5369" i="106" s="1"/>
  <c r="D169" i="5"/>
  <c r="B5412" i="106" s="1"/>
  <c r="D5412" i="106" s="1"/>
  <c r="B4396" i="106"/>
  <c r="D4396" i="106" s="1"/>
  <c r="B5423" i="106"/>
  <c r="D5423" i="106" s="1"/>
  <c r="B1283" i="106"/>
  <c r="D1283" i="106" s="1"/>
  <c r="K147" i="29"/>
  <c r="F15" i="184"/>
  <c r="E26" i="108"/>
  <c r="B1274" i="106"/>
  <c r="D1274" i="106" s="1"/>
  <c r="G26" i="108"/>
  <c r="K127" i="29"/>
  <c r="B1279" i="106" s="1"/>
  <c r="D1279" i="106" s="1"/>
  <c r="B5485" i="106"/>
  <c r="D5485" i="106" s="1"/>
  <c r="D221" i="5"/>
  <c r="B5488" i="106" s="1"/>
  <c r="D5488" i="106" s="1"/>
  <c r="H149" i="29"/>
  <c r="B1272" i="106" s="1"/>
  <c r="D1272" i="106" s="1"/>
  <c r="B7047" i="106"/>
  <c r="D7047" i="106" s="1"/>
  <c r="F56" i="34"/>
  <c r="B7832" i="106" s="1"/>
  <c r="D7832" i="106" s="1"/>
  <c r="D14" i="4"/>
  <c r="B2570" i="106" s="1"/>
  <c r="D2570" i="106" s="1"/>
  <c r="B2805" i="106"/>
  <c r="D2805" i="106" s="1"/>
  <c r="B13" i="7"/>
  <c r="B5330" i="106"/>
  <c r="D5330" i="106" s="1"/>
  <c r="D82" i="5"/>
  <c r="B3235" i="106"/>
  <c r="D3235" i="106" s="1"/>
  <c r="D77" i="4"/>
  <c r="B3238" i="106" s="1"/>
  <c r="D3238" i="106" s="1"/>
  <c r="E139" i="29"/>
  <c r="B4203" i="106" s="1"/>
  <c r="D4203" i="106" s="1"/>
  <c r="B4202" i="106"/>
  <c r="D4202" i="106" s="1"/>
  <c r="G129" i="29"/>
  <c r="D129" i="29"/>
  <c r="B2986" i="106"/>
  <c r="D2986" i="106" s="1"/>
  <c r="K137" i="29"/>
  <c r="E67" i="5"/>
  <c r="B5521" i="106" s="1"/>
  <c r="D5521" i="106" s="1"/>
  <c r="B5519" i="106"/>
  <c r="D5519" i="106" s="1"/>
  <c r="E12" i="5"/>
  <c r="B6" i="7"/>
  <c r="B5509" i="106"/>
  <c r="D5509" i="106" s="1"/>
  <c r="B7778" i="106"/>
  <c r="D7778" i="106" s="1"/>
  <c r="K160" i="29"/>
  <c r="B3417" i="106"/>
  <c r="D3417" i="106" s="1"/>
  <c r="E13" i="3"/>
  <c r="D36" i="36"/>
  <c r="B4372" i="106"/>
  <c r="D4372" i="106" s="1"/>
  <c r="E266" i="5"/>
  <c r="B7747" i="106" s="1"/>
  <c r="D7747" i="106" s="1"/>
  <c r="B6835" i="106"/>
  <c r="D6835" i="106" s="1"/>
  <c r="B1308" i="106"/>
  <c r="D1308" i="106" s="1"/>
  <c r="E174" i="29"/>
  <c r="B1309" i="106" s="1"/>
  <c r="D1309" i="106" s="1"/>
  <c r="B5534" i="106"/>
  <c r="D5534" i="106" s="1"/>
  <c r="E170" i="5"/>
  <c r="B1324" i="106"/>
  <c r="D1324" i="106" s="1"/>
  <c r="K168" i="29"/>
  <c r="B1329" i="106"/>
  <c r="D1329" i="106" s="1"/>
  <c r="F61" i="34"/>
  <c r="B1314" i="106"/>
  <c r="D1314" i="106" s="1"/>
  <c r="H172" i="29"/>
  <c r="B139" i="106"/>
  <c r="D139" i="106" s="1"/>
  <c r="B7064" i="106"/>
  <c r="D7064" i="106" s="1"/>
  <c r="J210" i="29"/>
  <c r="B7072" i="106" s="1"/>
  <c r="D7072" i="106" s="1"/>
  <c r="G184" i="29"/>
  <c r="K180" i="29"/>
  <c r="B4081" i="106"/>
  <c r="D4081" i="106" s="1"/>
  <c r="C184" i="29"/>
  <c r="F44" i="4"/>
  <c r="B6128" i="106"/>
  <c r="D6128" i="106" s="1"/>
  <c r="F34" i="3"/>
  <c r="F88" i="34"/>
  <c r="B6312" i="106"/>
  <c r="D6312" i="106" s="1"/>
  <c r="K183" i="29"/>
  <c r="L184" i="29"/>
  <c r="B1351" i="106"/>
  <c r="D1351" i="106" s="1"/>
  <c r="B1358" i="106"/>
  <c r="D1358" i="106" s="1"/>
  <c r="F210" i="29"/>
  <c r="B1359" i="106" s="1"/>
  <c r="D1359" i="106" s="1"/>
  <c r="B3419" i="106"/>
  <c r="D3419" i="106" s="1"/>
  <c r="F13" i="3"/>
  <c r="D37" i="36"/>
  <c r="B7063" i="106"/>
  <c r="D7063" i="106" s="1"/>
  <c r="I210" i="29"/>
  <c r="F67" i="5"/>
  <c r="B5582" i="106" s="1"/>
  <c r="D5582" i="106" s="1"/>
  <c r="B4397" i="106"/>
  <c r="D4397" i="106" s="1"/>
  <c r="F266" i="5"/>
  <c r="B5713" i="106" s="1"/>
  <c r="D5713" i="106" s="1"/>
  <c r="F62" i="34"/>
  <c r="B7833" i="106" s="1"/>
  <c r="D7833" i="106" s="1"/>
  <c r="F14" i="4"/>
  <c r="B2597" i="106" s="1"/>
  <c r="D2597" i="106" s="1"/>
  <c r="B2836" i="106"/>
  <c r="D2836" i="106" s="1"/>
  <c r="B5655" i="106"/>
  <c r="D5655" i="106" s="1"/>
  <c r="B5599" i="106"/>
  <c r="D5599" i="106" s="1"/>
  <c r="B3007" i="106"/>
  <c r="D3007" i="106" s="1"/>
  <c r="K194" i="29"/>
  <c r="B1345" i="106"/>
  <c r="D1345" i="106" s="1"/>
  <c r="D210" i="29"/>
  <c r="B1346" i="106" s="1"/>
  <c r="D1346" i="106" s="1"/>
  <c r="D72" i="36"/>
  <c r="F12" i="5"/>
  <c r="B5553" i="106"/>
  <c r="D5553" i="106" s="1"/>
  <c r="B7" i="7"/>
  <c r="H208" i="29"/>
  <c r="B1375" i="106" s="1"/>
  <c r="D1375" i="106" s="1"/>
  <c r="B4156" i="106"/>
  <c r="D4156" i="106" s="1"/>
  <c r="B4211" i="106"/>
  <c r="D4211" i="106" s="1"/>
  <c r="F64" i="34"/>
  <c r="B1383" i="106"/>
  <c r="D1383" i="106" s="1"/>
  <c r="K204" i="29"/>
  <c r="B5614" i="106"/>
  <c r="D5614" i="106" s="1"/>
  <c r="F169" i="5"/>
  <c r="B5644" i="106" s="1"/>
  <c r="D5644" i="106" s="1"/>
  <c r="K182" i="29"/>
  <c r="E196" i="29"/>
  <c r="B1352" i="106" s="1"/>
  <c r="D1352" i="106" s="1"/>
  <c r="B2823" i="106"/>
  <c r="D2823" i="106" s="1"/>
  <c r="F76" i="4"/>
  <c r="B3254" i="106" s="1"/>
  <c r="D3254" i="106" s="1"/>
  <c r="B5592" i="106"/>
  <c r="D5592" i="106" s="1"/>
  <c r="F5" i="4"/>
  <c r="B3408" i="106" s="1"/>
  <c r="D3408" i="106" s="1"/>
  <c r="H196" i="29"/>
  <c r="B2830" i="106" s="1"/>
  <c r="D2830" i="106" s="1"/>
  <c r="B2828" i="106"/>
  <c r="D2828" i="106" s="1"/>
  <c r="L194" i="29"/>
  <c r="L196" i="29" s="1"/>
  <c r="F69" i="34"/>
  <c r="B7078" i="106"/>
  <c r="D7078" i="106" s="1"/>
  <c r="B1512" i="106"/>
  <c r="D1512" i="106" s="1"/>
  <c r="K293" i="29"/>
  <c r="D12" i="171"/>
  <c r="B5739" i="106"/>
  <c r="D5739" i="106" s="1"/>
  <c r="B1475" i="106"/>
  <c r="D1475" i="106" s="1"/>
  <c r="K238" i="29"/>
  <c r="G13" i="3"/>
  <c r="B5847" i="106"/>
  <c r="D5847" i="106" s="1"/>
  <c r="B1442" i="106"/>
  <c r="D1442" i="106" s="1"/>
  <c r="K276" i="29"/>
  <c r="B1506" i="106" s="1"/>
  <c r="D1506" i="106" s="1"/>
  <c r="B5784" i="106"/>
  <c r="D5784" i="106" s="1"/>
  <c r="F124" i="34"/>
  <c r="B7856" i="106" s="1"/>
  <c r="D7856" i="106" s="1"/>
  <c r="F125" i="34"/>
  <c r="B7857" i="106" s="1"/>
  <c r="D7857" i="106" s="1"/>
  <c r="B4398" i="106"/>
  <c r="D4398" i="106" s="1"/>
  <c r="B1492" i="106"/>
  <c r="D1492" i="106" s="1"/>
  <c r="K270" i="29"/>
  <c r="B1500" i="106" s="1"/>
  <c r="D1500" i="106" s="1"/>
  <c r="B5723" i="106"/>
  <c r="D5723" i="106" s="1"/>
  <c r="B16" i="7"/>
  <c r="B5721" i="106"/>
  <c r="D5721" i="106" s="1"/>
  <c r="G12" i="5"/>
  <c r="B8" i="7"/>
  <c r="B1482" i="106"/>
  <c r="D1482" i="106" s="1"/>
  <c r="K243" i="29"/>
  <c r="B1485" i="106" s="1"/>
  <c r="D1485" i="106" s="1"/>
  <c r="B1452" i="106"/>
  <c r="D1452" i="106" s="1"/>
  <c r="H295" i="29"/>
  <c r="B1454" i="106" s="1"/>
  <c r="D1454" i="106" s="1"/>
  <c r="B3390" i="106"/>
  <c r="D3390" i="106" s="1"/>
  <c r="K229" i="29"/>
  <c r="B5752" i="106"/>
  <c r="D5752" i="106" s="1"/>
  <c r="F107" i="34"/>
  <c r="B7843" i="106" s="1"/>
  <c r="D7843" i="106" s="1"/>
  <c r="G169" i="5"/>
  <c r="B1421" i="106"/>
  <c r="D1421" i="106" s="1"/>
  <c r="B1501" i="106"/>
  <c r="D1501" i="106" s="1"/>
  <c r="B4414" i="106"/>
  <c r="D4414" i="106" s="1"/>
  <c r="B1410" i="106"/>
  <c r="D1410" i="106" s="1"/>
  <c r="B5780" i="106"/>
  <c r="D5780" i="106" s="1"/>
  <c r="F67" i="34"/>
  <c r="B7074" i="106"/>
  <c r="D7074" i="106" s="1"/>
  <c r="B1511" i="106"/>
  <c r="D1511" i="106" s="1"/>
  <c r="F72" i="34"/>
  <c r="G14" i="4"/>
  <c r="B2609" i="106" s="1"/>
  <c r="D2609" i="106" s="1"/>
  <c r="B188" i="106"/>
  <c r="D188" i="106" s="1"/>
  <c r="B6409" i="106"/>
  <c r="D6409" i="106" s="1"/>
  <c r="F126" i="34"/>
  <c r="B7858" i="106" s="1"/>
  <c r="D7858" i="106" s="1"/>
  <c r="B1486" i="106"/>
  <c r="D1486" i="106" s="1"/>
  <c r="K257" i="29"/>
  <c r="B1488" i="106" s="1"/>
  <c r="D1488" i="106" s="1"/>
  <c r="B5756" i="106"/>
  <c r="D5756" i="106" s="1"/>
  <c r="B4357" i="106"/>
  <c r="D4357" i="106" s="1"/>
  <c r="F112" i="34"/>
  <c r="B7847" i="106" s="1"/>
  <c r="D7847" i="106" s="1"/>
  <c r="B3258" i="106"/>
  <c r="D3258" i="106" s="1"/>
  <c r="G77" i="4"/>
  <c r="B3261" i="106" s="1"/>
  <c r="D3261" i="106" s="1"/>
  <c r="B7076" i="106"/>
  <c r="D7076" i="106" s="1"/>
  <c r="F68" i="34"/>
  <c r="B1489" i="106"/>
  <c r="D1489" i="106" s="1"/>
  <c r="B3723" i="106"/>
  <c r="D3723" i="106" s="1"/>
  <c r="K285" i="29"/>
  <c r="B5741" i="106"/>
  <c r="D5741" i="106" s="1"/>
  <c r="G5" i="4"/>
  <c r="B3409" i="106" s="1"/>
  <c r="D3409" i="106" s="1"/>
  <c r="B1470" i="106"/>
  <c r="D1470" i="106" s="1"/>
  <c r="F70" i="34"/>
  <c r="G204" i="5"/>
  <c r="B1473" i="106"/>
  <c r="D1473" i="106" s="1"/>
  <c r="F71" i="34"/>
  <c r="B1427" i="106"/>
  <c r="D1427" i="106" s="1"/>
  <c r="B1426" i="106"/>
  <c r="D1426" i="106" s="1"/>
  <c r="K260" i="29"/>
  <c r="B1490" i="106" s="1"/>
  <c r="D1490" i="106" s="1"/>
  <c r="B1417" i="106"/>
  <c r="D1417" i="106" s="1"/>
  <c r="D279" i="29"/>
  <c r="L279" i="29"/>
  <c r="B1754" i="106"/>
  <c r="D1754" i="106" s="1"/>
  <c r="B1553" i="106"/>
  <c r="D1553" i="106" s="1"/>
  <c r="H312" i="29"/>
  <c r="B1554" i="106" s="1"/>
  <c r="D1554" i="106" s="1"/>
  <c r="B211" i="106"/>
  <c r="D211" i="106" s="1"/>
  <c r="B1535" i="106"/>
  <c r="D1535" i="106" s="1"/>
  <c r="E312" i="29"/>
  <c r="B1536" i="106" s="1"/>
  <c r="D1536" i="106" s="1"/>
  <c r="B5893" i="106"/>
  <c r="D5893" i="106" s="1"/>
  <c r="H170" i="5"/>
  <c r="B6285" i="106"/>
  <c r="D6285" i="106" s="1"/>
  <c r="E44" i="4"/>
  <c r="B7107" i="106"/>
  <c r="D7107" i="106" s="1"/>
  <c r="K310" i="29"/>
  <c r="B15" i="7"/>
  <c r="B7043" i="106"/>
  <c r="D7043" i="106" s="1"/>
  <c r="B1529" i="106"/>
  <c r="D1529" i="106" s="1"/>
  <c r="D312" i="29"/>
  <c r="B1530" i="106" s="1"/>
  <c r="D1530" i="106" s="1"/>
  <c r="H13" i="3"/>
  <c r="D39" i="36"/>
  <c r="B3425" i="106"/>
  <c r="D3425" i="106" s="1"/>
  <c r="B7103" i="106"/>
  <c r="D7103" i="106" s="1"/>
  <c r="I312" i="29"/>
  <c r="B7116" i="106" s="1"/>
  <c r="D7116" i="106" s="1"/>
  <c r="B1555" i="106"/>
  <c r="D1555" i="106" s="1"/>
  <c r="K303" i="29"/>
  <c r="B3296" i="106"/>
  <c r="D3296" i="106" s="1"/>
  <c r="H266" i="5"/>
  <c r="B4441" i="106" s="1"/>
  <c r="D4441" i="106" s="1"/>
  <c r="B6838" i="106"/>
  <c r="D6838" i="106" s="1"/>
  <c r="B4950" i="106"/>
  <c r="D4950" i="106" s="1"/>
  <c r="B9" i="7"/>
  <c r="H12" i="5"/>
  <c r="B5871" i="106"/>
  <c r="D5871" i="106" s="1"/>
  <c r="B7104" i="106"/>
  <c r="D7104" i="106" s="1"/>
  <c r="J312" i="29"/>
  <c r="B7117" i="106" s="1"/>
  <c r="D7117" i="106" s="1"/>
  <c r="B1523" i="106"/>
  <c r="D1523" i="106" s="1"/>
  <c r="C312" i="29"/>
  <c r="B1524" i="106" s="1"/>
  <c r="D1524" i="106" s="1"/>
  <c r="B1547" i="106"/>
  <c r="D1547" i="106" s="1"/>
  <c r="G312" i="29"/>
  <c r="B1548" i="106" s="1"/>
  <c r="D1548" i="106" s="1"/>
  <c r="H67" i="5"/>
  <c r="B5881" i="106" s="1"/>
  <c r="D5881" i="106" s="1"/>
  <c r="B1541" i="106"/>
  <c r="D1541" i="106" s="1"/>
  <c r="F312" i="29"/>
  <c r="B1542" i="106" s="1"/>
  <c r="D1542" i="106" s="1"/>
  <c r="L312" i="29"/>
  <c r="I12" i="5"/>
  <c r="B10" i="7"/>
  <c r="B5916" i="106"/>
  <c r="D5916" i="106" s="1"/>
  <c r="I13" i="3"/>
  <c r="D40" i="36"/>
  <c r="B3427" i="106"/>
  <c r="D3427" i="106" s="1"/>
  <c r="H24" i="118"/>
  <c r="B4363" i="106"/>
  <c r="D4363" i="106" s="1"/>
  <c r="I170" i="5"/>
  <c r="I67" i="5"/>
  <c r="B5926" i="106" s="1"/>
  <c r="D5926" i="106" s="1"/>
  <c r="B2910" i="106"/>
  <c r="D2910" i="106" s="1"/>
  <c r="D41" i="36"/>
  <c r="B6217" i="106"/>
  <c r="D6217" i="106" s="1"/>
  <c r="J13" i="3"/>
  <c r="B6124" i="106" s="1"/>
  <c r="D6124" i="106" s="1"/>
  <c r="B7153" i="106"/>
  <c r="D7153" i="106" s="1"/>
  <c r="E60" i="184"/>
  <c r="N60" i="184" s="1"/>
  <c r="E64" i="184"/>
  <c r="N64" i="184" s="1"/>
  <c r="B7189" i="106"/>
  <c r="D7189" i="106" s="1"/>
  <c r="B6238" i="106"/>
  <c r="D6238" i="106" s="1"/>
  <c r="J77" i="4"/>
  <c r="B6262" i="106" s="1"/>
  <c r="D6262" i="106" s="1"/>
  <c r="B7204" i="106"/>
  <c r="D7204" i="106" s="1"/>
  <c r="H342" i="29"/>
  <c r="B7221" i="106" s="1"/>
  <c r="D7221" i="106" s="1"/>
  <c r="B7199" i="106"/>
  <c r="D7199" i="106" s="1"/>
  <c r="C342" i="29"/>
  <c r="B7216" i="106" s="1"/>
  <c r="D7216" i="106" s="1"/>
  <c r="B7209" i="106"/>
  <c r="D7209" i="106" s="1"/>
  <c r="K340" i="29"/>
  <c r="B7203" i="106"/>
  <c r="D7203" i="106" s="1"/>
  <c r="G342" i="29"/>
  <c r="K330" i="29"/>
  <c r="B7126" i="106"/>
  <c r="D7126" i="106" s="1"/>
  <c r="E57" i="184"/>
  <c r="E61" i="184"/>
  <c r="N61" i="184" s="1"/>
  <c r="B7162" i="106"/>
  <c r="D7162" i="106" s="1"/>
  <c r="B7198" i="106"/>
  <c r="D7198" i="106" s="1"/>
  <c r="E65" i="184"/>
  <c r="N65" i="184" s="1"/>
  <c r="B6357" i="106"/>
  <c r="D6357" i="106" s="1"/>
  <c r="J170" i="5"/>
  <c r="L330" i="29"/>
  <c r="L342" i="29" s="1"/>
  <c r="B6191" i="106"/>
  <c r="D6191" i="106" s="1"/>
  <c r="B7135" i="106"/>
  <c r="D7135" i="106" s="1"/>
  <c r="E58" i="184"/>
  <c r="N58" i="184" s="1"/>
  <c r="E62" i="184"/>
  <c r="N62" i="184" s="1"/>
  <c r="B7171" i="106"/>
  <c r="D7171" i="106" s="1"/>
  <c r="B7200" i="106"/>
  <c r="D7200" i="106" s="1"/>
  <c r="D342" i="29"/>
  <c r="B7217" i="106" s="1"/>
  <c r="D7217" i="106" s="1"/>
  <c r="B7206" i="106"/>
  <c r="D7206" i="106" s="1"/>
  <c r="J342" i="29"/>
  <c r="B7223" i="106" s="1"/>
  <c r="D7223" i="106" s="1"/>
  <c r="B7696" i="106"/>
  <c r="D7696" i="106" s="1"/>
  <c r="E66" i="184"/>
  <c r="N66" i="184" s="1"/>
  <c r="B1752" i="106"/>
  <c r="D1752" i="106" s="1"/>
  <c r="D11" i="7"/>
  <c r="B1768" i="106" s="1"/>
  <c r="D1768" i="106" s="1"/>
  <c r="B7202" i="106"/>
  <c r="D7202" i="106" s="1"/>
  <c r="F342" i="29"/>
  <c r="B7219" i="106" s="1"/>
  <c r="D7219" i="106" s="1"/>
  <c r="E59" i="184"/>
  <c r="N59" i="184" s="1"/>
  <c r="B7144" i="106"/>
  <c r="D7144" i="106" s="1"/>
  <c r="E63" i="184"/>
  <c r="N63" i="184" s="1"/>
  <c r="B7180" i="106"/>
  <c r="D7180" i="106" s="1"/>
  <c r="B6400" i="106"/>
  <c r="D6400" i="106" s="1"/>
  <c r="J267" i="5"/>
  <c r="B7705" i="106"/>
  <c r="D7705" i="106" s="1"/>
  <c r="E67" i="184"/>
  <c r="N67" i="184" s="1"/>
  <c r="E342" i="29"/>
  <c r="B7218" i="106" s="1"/>
  <c r="D7218" i="106" s="1"/>
  <c r="B7201" i="106"/>
  <c r="D7201" i="106" s="1"/>
  <c r="J67" i="5"/>
  <c r="B6318" i="106" s="1"/>
  <c r="D6318" i="106" s="1"/>
  <c r="B7205" i="106"/>
  <c r="D7205" i="106" s="1"/>
  <c r="I342" i="29"/>
  <c r="B3584" i="106"/>
  <c r="D3584" i="106" s="1"/>
  <c r="K77" i="4"/>
  <c r="B3587" i="106" s="1"/>
  <c r="D3587" i="106" s="1"/>
  <c r="B3552" i="106"/>
  <c r="D3552" i="106" s="1"/>
  <c r="B3658" i="106"/>
  <c r="D3658" i="106" s="1"/>
  <c r="H365" i="29"/>
  <c r="B7242" i="106" s="1"/>
  <c r="D7242" i="106" s="1"/>
  <c r="B2105" i="106"/>
  <c r="D2105" i="106" s="1"/>
  <c r="I76" i="4"/>
  <c r="K67" i="5"/>
  <c r="B5995" i="106" s="1"/>
  <c r="D5995" i="106" s="1"/>
  <c r="B4103" i="106"/>
  <c r="D4103" i="106" s="1"/>
  <c r="K364" i="29"/>
  <c r="B7746" i="106" s="1"/>
  <c r="D7746" i="106" s="1"/>
  <c r="B7745" i="106"/>
  <c r="D7745" i="106" s="1"/>
  <c r="B6006" i="106"/>
  <c r="D6006" i="106" s="1"/>
  <c r="K170" i="5"/>
  <c r="B3640" i="106"/>
  <c r="D3640" i="106" s="1"/>
  <c r="F352" i="29"/>
  <c r="B5987" i="106"/>
  <c r="D5987" i="106" s="1"/>
  <c r="B3619" i="106"/>
  <c r="D3619" i="106" s="1"/>
  <c r="C352" i="29"/>
  <c r="B3673" i="106"/>
  <c r="D3673" i="106" s="1"/>
  <c r="K357" i="29"/>
  <c r="B3633" i="106"/>
  <c r="D3633" i="106" s="1"/>
  <c r="E352" i="29"/>
  <c r="B4951" i="106"/>
  <c r="D4951" i="106" s="1"/>
  <c r="K267" i="5"/>
  <c r="K34" i="3"/>
  <c r="B1753" i="106"/>
  <c r="D1753" i="106" s="1"/>
  <c r="D12" i="7"/>
  <c r="B3668" i="106"/>
  <c r="D3668" i="106" s="1"/>
  <c r="K350" i="29"/>
  <c r="B3626" i="106"/>
  <c r="D3626" i="106" s="1"/>
  <c r="D352" i="29"/>
  <c r="B3654" i="106"/>
  <c r="D3654" i="106" s="1"/>
  <c r="H352" i="29"/>
  <c r="B7230" i="106"/>
  <c r="D7230" i="106" s="1"/>
  <c r="I352" i="29"/>
  <c r="B7231" i="106"/>
  <c r="D7231" i="106" s="1"/>
  <c r="J352" i="29"/>
  <c r="G352" i="29"/>
  <c r="B3647" i="106"/>
  <c r="D3647" i="106" s="1"/>
  <c r="B3675" i="106"/>
  <c r="D3675" i="106" s="1"/>
  <c r="K362" i="29"/>
  <c r="L350" i="29"/>
  <c r="L352" i="29" s="1"/>
  <c r="L367" i="29" s="1"/>
  <c r="B1617" i="106"/>
  <c r="D1617" i="106" s="1"/>
  <c r="H77" i="4" l="1"/>
  <c r="B3299" i="106" s="1"/>
  <c r="D3299" i="106" s="1"/>
  <c r="B7038" i="106"/>
  <c r="D7038" i="106" s="1"/>
  <c r="F108" i="34"/>
  <c r="B7844" i="106" s="1"/>
  <c r="D7844" i="106" s="1"/>
  <c r="E22" i="108"/>
  <c r="L295" i="29"/>
  <c r="G22" i="108"/>
  <c r="F133" i="34"/>
  <c r="B7865" i="106" s="1"/>
  <c r="D7865" i="106" s="1"/>
  <c r="F151" i="29"/>
  <c r="B1250" i="106" s="1"/>
  <c r="D1250" i="106" s="1"/>
  <c r="K42" i="29"/>
  <c r="E21" i="108" s="1"/>
  <c r="C77" i="4"/>
  <c r="B3232" i="106" s="1"/>
  <c r="D3232" i="106" s="1"/>
  <c r="I151" i="29"/>
  <c r="F59" i="34" s="1"/>
  <c r="F128" i="34"/>
  <c r="B7860" i="106" s="1"/>
  <c r="D7860" i="106" s="1"/>
  <c r="H267" i="5"/>
  <c r="E114" i="29"/>
  <c r="B873" i="106" s="1"/>
  <c r="D873" i="106" s="1"/>
  <c r="F37" i="34"/>
  <c r="B7829" i="106" s="1"/>
  <c r="D7829" i="106" s="1"/>
  <c r="C114" i="29"/>
  <c r="B757" i="106" s="1"/>
  <c r="D757" i="106" s="1"/>
  <c r="E28" i="108"/>
  <c r="F158" i="34"/>
  <c r="B7866" i="106" s="1"/>
  <c r="D7866" i="106" s="1"/>
  <c r="G74" i="29"/>
  <c r="B987" i="106" s="1"/>
  <c r="D987" i="106" s="1"/>
  <c r="L74" i="29"/>
  <c r="L114" i="29" s="1"/>
  <c r="B1125" i="106"/>
  <c r="D1125" i="106" s="1"/>
  <c r="E24" i="108"/>
  <c r="G24" i="108"/>
  <c r="B6853" i="106"/>
  <c r="D6853" i="106" s="1"/>
  <c r="F35" i="34"/>
  <c r="B7827" i="106" s="1"/>
  <c r="D7827" i="106" s="1"/>
  <c r="K112" i="29"/>
  <c r="B1151" i="106"/>
  <c r="D1151" i="106" s="1"/>
  <c r="B77" i="106"/>
  <c r="D77" i="106" s="1"/>
  <c r="B5225" i="106"/>
  <c r="D5225" i="106" s="1"/>
  <c r="K72" i="29"/>
  <c r="B1141" i="106" s="1"/>
  <c r="D1141" i="106" s="1"/>
  <c r="E17" i="184"/>
  <c r="H17" i="184" s="1"/>
  <c r="B1134" i="106"/>
  <c r="D1134" i="106" s="1"/>
  <c r="E33" i="108"/>
  <c r="G33" i="108"/>
  <c r="B4102" i="106"/>
  <c r="D4102" i="106" s="1"/>
  <c r="D17" i="7"/>
  <c r="B4104" i="106" s="1"/>
  <c r="D4104" i="106" s="1"/>
  <c r="E16" i="184"/>
  <c r="H16" i="184" s="1"/>
  <c r="B1131" i="106"/>
  <c r="D1131" i="106" s="1"/>
  <c r="F31" i="108"/>
  <c r="D31" i="108"/>
  <c r="B6902" i="106"/>
  <c r="D6902" i="106" s="1"/>
  <c r="I114" i="29"/>
  <c r="B952" i="106"/>
  <c r="D952" i="106" s="1"/>
  <c r="F37" i="108"/>
  <c r="H74" i="29"/>
  <c r="B5147" i="106"/>
  <c r="D5147" i="106" s="1"/>
  <c r="C169" i="5"/>
  <c r="B5214" i="106" s="1"/>
  <c r="D5214" i="106" s="1"/>
  <c r="C109" i="5"/>
  <c r="K33" i="29"/>
  <c r="D37" i="108"/>
  <c r="E14" i="184"/>
  <c r="H14" i="184" s="1"/>
  <c r="B1124" i="106"/>
  <c r="D1124" i="106" s="1"/>
  <c r="F95" i="34"/>
  <c r="B5096" i="106"/>
  <c r="D5096" i="106" s="1"/>
  <c r="H12" i="184"/>
  <c r="B4395" i="106"/>
  <c r="D4395" i="106" s="1"/>
  <c r="C266" i="5"/>
  <c r="B5320" i="106" s="1"/>
  <c r="D5320" i="106" s="1"/>
  <c r="F28" i="108"/>
  <c r="B2088" i="106"/>
  <c r="D2088" i="106" s="1"/>
  <c r="K102" i="29"/>
  <c r="J114" i="29"/>
  <c r="B7021" i="106" s="1"/>
  <c r="D7021" i="106" s="1"/>
  <c r="F114" i="29"/>
  <c r="B931" i="106" s="1"/>
  <c r="D931" i="106" s="1"/>
  <c r="B5125" i="106"/>
  <c r="D5125" i="106" s="1"/>
  <c r="C5" i="4"/>
  <c r="B3405" i="106" s="1"/>
  <c r="D3405" i="106" s="1"/>
  <c r="B1115" i="106"/>
  <c r="D1115" i="106" s="1"/>
  <c r="D74" i="29"/>
  <c r="B5132" i="106"/>
  <c r="D5132" i="106" s="1"/>
  <c r="E15" i="184"/>
  <c r="H15" i="184" s="1"/>
  <c r="K65" i="29"/>
  <c r="B1133" i="106" s="1"/>
  <c r="D1133" i="106" s="1"/>
  <c r="B1126" i="106"/>
  <c r="D1126" i="106" s="1"/>
  <c r="F26" i="108"/>
  <c r="D26" i="108"/>
  <c r="B3725" i="106"/>
  <c r="D3725" i="106" s="1"/>
  <c r="D13" i="7"/>
  <c r="B3726" i="106" s="1"/>
  <c r="D3726" i="106" s="1"/>
  <c r="F19" i="184"/>
  <c r="B1745" i="106"/>
  <c r="D1745" i="106" s="1"/>
  <c r="D5" i="7"/>
  <c r="B1761" i="106" s="1"/>
  <c r="D1761" i="106" s="1"/>
  <c r="H151" i="29"/>
  <c r="B1273" i="106" s="1"/>
  <c r="D1273" i="106" s="1"/>
  <c r="B5334" i="106"/>
  <c r="D5334" i="106" s="1"/>
  <c r="B1239" i="106"/>
  <c r="D1239" i="106" s="1"/>
  <c r="E129" i="29"/>
  <c r="B7048" i="106"/>
  <c r="D7048" i="106" s="1"/>
  <c r="K149" i="29"/>
  <c r="B2093" i="106"/>
  <c r="D2093" i="106" s="1"/>
  <c r="K139" i="29"/>
  <c r="K129" i="29"/>
  <c r="D266" i="5"/>
  <c r="G151" i="29"/>
  <c r="B1258" i="106"/>
  <c r="D1258" i="106" s="1"/>
  <c r="D151" i="29"/>
  <c r="B1234" i="106" s="1"/>
  <c r="D1234" i="106" s="1"/>
  <c r="B1233" i="106"/>
  <c r="D1233" i="106" s="1"/>
  <c r="B5348" i="106"/>
  <c r="D5348" i="106" s="1"/>
  <c r="F96" i="34"/>
  <c r="B7838" i="106" s="1"/>
  <c r="D7838" i="106" s="1"/>
  <c r="D170" i="5"/>
  <c r="B5341" i="106"/>
  <c r="D5341" i="106" s="1"/>
  <c r="D67" i="5"/>
  <c r="B5342" i="106" s="1"/>
  <c r="D5342" i="106" s="1"/>
  <c r="B122" i="106"/>
  <c r="D122" i="106" s="1"/>
  <c r="H174" i="29"/>
  <c r="B1318" i="106" s="1"/>
  <c r="D1318" i="106" s="1"/>
  <c r="B1317" i="106"/>
  <c r="D1317" i="106" s="1"/>
  <c r="F60" i="34"/>
  <c r="B1323" i="106"/>
  <c r="D1323" i="106" s="1"/>
  <c r="E15" i="4"/>
  <c r="K172" i="29"/>
  <c r="B1328" i="106"/>
  <c r="D1328" i="106" s="1"/>
  <c r="E267" i="5"/>
  <c r="D6" i="7"/>
  <c r="B1762" i="106" s="1"/>
  <c r="D1762" i="106" s="1"/>
  <c r="B1746" i="106"/>
  <c r="D1746" i="106" s="1"/>
  <c r="B5513" i="106"/>
  <c r="D5513" i="106" s="1"/>
  <c r="E109" i="5"/>
  <c r="E6" i="4"/>
  <c r="B2631" i="106" s="1"/>
  <c r="D2631" i="106" s="1"/>
  <c r="B5544" i="106"/>
  <c r="D5544" i="106" s="1"/>
  <c r="B131" i="106"/>
  <c r="D131" i="106" s="1"/>
  <c r="B4157" i="106"/>
  <c r="D4157" i="106" s="1"/>
  <c r="K208" i="29"/>
  <c r="B5557" i="106"/>
  <c r="D5557" i="106" s="1"/>
  <c r="F109" i="5"/>
  <c r="H210" i="29"/>
  <c r="B1376" i="106" s="1"/>
  <c r="D1376" i="106" s="1"/>
  <c r="E210" i="29"/>
  <c r="B1353" i="106" s="1"/>
  <c r="D1353" i="106" s="1"/>
  <c r="B3252" i="106"/>
  <c r="D3252" i="106" s="1"/>
  <c r="F77" i="4"/>
  <c r="B3255" i="106" s="1"/>
  <c r="D3255" i="106" s="1"/>
  <c r="F267" i="5"/>
  <c r="B7071" i="106"/>
  <c r="D7071" i="106" s="1"/>
  <c r="F66" i="34"/>
  <c r="C210" i="29"/>
  <c r="B1340" i="106" s="1"/>
  <c r="D1340" i="106" s="1"/>
  <c r="B1339" i="106"/>
  <c r="D1339" i="106" s="1"/>
  <c r="L210" i="29"/>
  <c r="B1377" i="106"/>
  <c r="D1377" i="106" s="1"/>
  <c r="E29" i="108"/>
  <c r="G29" i="108"/>
  <c r="B2837" i="106"/>
  <c r="D2837" i="106" s="1"/>
  <c r="K196" i="29"/>
  <c r="B1380" i="106"/>
  <c r="D1380" i="106" s="1"/>
  <c r="G38" i="108"/>
  <c r="E38" i="108"/>
  <c r="B4087" i="106"/>
  <c r="D4087" i="106" s="1"/>
  <c r="K184" i="29"/>
  <c r="B157" i="106"/>
  <c r="D157" i="106" s="1"/>
  <c r="B1364" i="106"/>
  <c r="D1364" i="106" s="1"/>
  <c r="G210" i="29"/>
  <c r="B1747" i="106"/>
  <c r="D1747" i="106" s="1"/>
  <c r="D7" i="7"/>
  <c r="B1763" i="106" s="1"/>
  <c r="D1763" i="106" s="1"/>
  <c r="F170" i="5"/>
  <c r="B169" i="106"/>
  <c r="D169" i="106" s="1"/>
  <c r="K261" i="29"/>
  <c r="B1491" i="106" s="1"/>
  <c r="D1491" i="106" s="1"/>
  <c r="B5803" i="106"/>
  <c r="D5803" i="106" s="1"/>
  <c r="F127" i="34"/>
  <c r="B5732" i="106"/>
  <c r="D5732" i="106" s="1"/>
  <c r="G67" i="5"/>
  <c r="B5733" i="106" s="1"/>
  <c r="D5733" i="106" s="1"/>
  <c r="G170" i="5"/>
  <c r="B5770" i="106"/>
  <c r="D5770" i="106" s="1"/>
  <c r="B1515" i="106"/>
  <c r="D1515" i="106" s="1"/>
  <c r="G16" i="4"/>
  <c r="B2611" i="106" s="1"/>
  <c r="D2611" i="106" s="1"/>
  <c r="B1748" i="106"/>
  <c r="D1748" i="106" s="1"/>
  <c r="D8" i="7"/>
  <c r="B1764" i="106" s="1"/>
  <c r="D1764" i="106" s="1"/>
  <c r="G266" i="5"/>
  <c r="B5725" i="106"/>
  <c r="D5725" i="106" s="1"/>
  <c r="D295" i="29"/>
  <c r="B1448" i="106" s="1"/>
  <c r="D1448" i="106" s="1"/>
  <c r="B1446" i="106"/>
  <c r="D1446" i="106" s="1"/>
  <c r="B3724" i="106"/>
  <c r="D3724" i="106" s="1"/>
  <c r="G15" i="4"/>
  <c r="B6032" i="106" s="1"/>
  <c r="D6032" i="106" s="1"/>
  <c r="F73" i="34"/>
  <c r="K277" i="29"/>
  <c r="B1508" i="106" s="1"/>
  <c r="D1508" i="106" s="1"/>
  <c r="B1474" i="106"/>
  <c r="D1474" i="106" s="1"/>
  <c r="G12" i="4"/>
  <c r="B180" i="106"/>
  <c r="D180" i="106" s="1"/>
  <c r="B3446" i="106"/>
  <c r="D3446" i="106" s="1"/>
  <c r="D16" i="7"/>
  <c r="B3447" i="106" s="1"/>
  <c r="D3447" i="106" s="1"/>
  <c r="B1481" i="106"/>
  <c r="D1481" i="106" s="1"/>
  <c r="H7" i="4"/>
  <c r="B2657" i="106" s="1"/>
  <c r="D2657" i="106" s="1"/>
  <c r="B5914" i="106"/>
  <c r="D5914" i="106" s="1"/>
  <c r="B1756" i="106"/>
  <c r="D1756" i="106" s="1"/>
  <c r="D15" i="7"/>
  <c r="B1772" i="106" s="1"/>
  <c r="D1772" i="106" s="1"/>
  <c r="B1751" i="106"/>
  <c r="D1751" i="106" s="1"/>
  <c r="D9" i="7"/>
  <c r="B1767" i="106" s="1"/>
  <c r="D1767" i="106" s="1"/>
  <c r="B2102" i="106"/>
  <c r="D2102" i="106" s="1"/>
  <c r="H15" i="4"/>
  <c r="B2660" i="106" s="1"/>
  <c r="D2660" i="106" s="1"/>
  <c r="B19" i="7"/>
  <c r="B1759" i="106" s="1"/>
  <c r="D1759" i="106" s="1"/>
  <c r="B3274" i="106"/>
  <c r="D3274" i="106" s="1"/>
  <c r="E77" i="4"/>
  <c r="B203" i="106"/>
  <c r="D203" i="106" s="1"/>
  <c r="B5906" i="106"/>
  <c r="D5906" i="106" s="1"/>
  <c r="H6" i="4"/>
  <c r="B2656" i="106" s="1"/>
  <c r="D2656" i="106" s="1"/>
  <c r="B5873" i="106"/>
  <c r="D5873" i="106" s="1"/>
  <c r="H109" i="5"/>
  <c r="K312" i="29"/>
  <c r="B1560" i="106" s="1"/>
  <c r="D1560" i="106" s="1"/>
  <c r="B1559" i="106"/>
  <c r="D1559" i="106" s="1"/>
  <c r="H13" i="4"/>
  <c r="B2888" i="106"/>
  <c r="D2888" i="106" s="1"/>
  <c r="B1749" i="106"/>
  <c r="D1749" i="106" s="1"/>
  <c r="D10" i="7"/>
  <c r="B1765" i="106" s="1"/>
  <c r="D1765" i="106" s="1"/>
  <c r="B4216" i="106"/>
  <c r="D4216" i="106" s="1"/>
  <c r="I6" i="4"/>
  <c r="B5011" i="106" s="1"/>
  <c r="D5011" i="106" s="1"/>
  <c r="B5918" i="106"/>
  <c r="D5918" i="106" s="1"/>
  <c r="I109" i="5"/>
  <c r="B7215" i="106"/>
  <c r="D7215" i="106" s="1"/>
  <c r="J16" i="4"/>
  <c r="B6226" i="106" s="1"/>
  <c r="D6226" i="106" s="1"/>
  <c r="F76" i="34"/>
  <c r="B7887" i="106" s="1"/>
  <c r="D7887" i="106" s="1"/>
  <c r="B7222" i="106"/>
  <c r="D7222" i="106" s="1"/>
  <c r="J109" i="5"/>
  <c r="N57" i="184"/>
  <c r="N68" i="184" s="1"/>
  <c r="E68" i="184"/>
  <c r="B7054" i="106"/>
  <c r="D7054" i="106" s="1"/>
  <c r="J7" i="4"/>
  <c r="B6222" i="106" s="1"/>
  <c r="D6222" i="106" s="1"/>
  <c r="J6" i="4"/>
  <c r="B6221" i="106" s="1"/>
  <c r="D6221" i="106" s="1"/>
  <c r="B6397" i="106"/>
  <c r="D6397" i="106" s="1"/>
  <c r="J13" i="4"/>
  <c r="G23" i="108"/>
  <c r="K342" i="29"/>
  <c r="E23" i="108"/>
  <c r="B7207" i="106"/>
  <c r="D7207" i="106" s="1"/>
  <c r="B7220" i="106"/>
  <c r="D7220" i="106" s="1"/>
  <c r="F75" i="34"/>
  <c r="K109" i="5"/>
  <c r="K268" i="5" s="1"/>
  <c r="I77" i="4"/>
  <c r="B3318" i="106"/>
  <c r="D3318" i="106" s="1"/>
  <c r="I367" i="29"/>
  <c r="B7234" i="106"/>
  <c r="D7234" i="106" s="1"/>
  <c r="B1769" i="106"/>
  <c r="D1769" i="106" s="1"/>
  <c r="B3674" i="106"/>
  <c r="D3674" i="106" s="1"/>
  <c r="K15" i="4"/>
  <c r="B3573" i="106" s="1"/>
  <c r="D3573" i="106" s="1"/>
  <c r="K6" i="4"/>
  <c r="B3570" i="106" s="1"/>
  <c r="D3570" i="106" s="1"/>
  <c r="B6014" i="106"/>
  <c r="D6014" i="106" s="1"/>
  <c r="B3676" i="106"/>
  <c r="D3676" i="106" s="1"/>
  <c r="K365" i="29"/>
  <c r="B3656" i="106"/>
  <c r="D3656" i="106" s="1"/>
  <c r="H367" i="29"/>
  <c r="B3660" i="106" s="1"/>
  <c r="D3660" i="106" s="1"/>
  <c r="B3621" i="106"/>
  <c r="D3621" i="106" s="1"/>
  <c r="C367" i="29"/>
  <c r="B3622" i="106" s="1"/>
  <c r="D3622" i="106" s="1"/>
  <c r="B3565" i="106"/>
  <c r="D3565" i="106" s="1"/>
  <c r="D367" i="29"/>
  <c r="B3629" i="106" s="1"/>
  <c r="D3629" i="106" s="1"/>
  <c r="B3628" i="106"/>
  <c r="D3628" i="106" s="1"/>
  <c r="B6022" i="106"/>
  <c r="D6022" i="106" s="1"/>
  <c r="K7" i="4"/>
  <c r="G367" i="29"/>
  <c r="B3650" i="106" s="1"/>
  <c r="D3650" i="106" s="1"/>
  <c r="B3649" i="106"/>
  <c r="D3649" i="106" s="1"/>
  <c r="J367" i="29"/>
  <c r="B7245" i="106" s="1"/>
  <c r="D7245" i="106" s="1"/>
  <c r="B7235" i="106"/>
  <c r="D7235" i="106" s="1"/>
  <c r="B3670" i="106"/>
  <c r="D3670" i="106" s="1"/>
  <c r="K352" i="29"/>
  <c r="B3635" i="106"/>
  <c r="D3635" i="106" s="1"/>
  <c r="E367" i="29"/>
  <c r="B3636" i="106" s="1"/>
  <c r="D3636" i="106" s="1"/>
  <c r="F367" i="29"/>
  <c r="B3643" i="106" s="1"/>
  <c r="D3643" i="106" s="1"/>
  <c r="B3642" i="106"/>
  <c r="D3642" i="106" s="1"/>
  <c r="B7051" i="106" l="1"/>
  <c r="D7051" i="106" s="1"/>
  <c r="G21" i="108"/>
  <c r="B6028" i="106"/>
  <c r="D6028" i="106" s="1"/>
  <c r="K4" i="4"/>
  <c r="B3569" i="106" s="1"/>
  <c r="D3569" i="106" s="1"/>
  <c r="G114" i="29"/>
  <c r="F54" i="34" s="1"/>
  <c r="H19" i="184"/>
  <c r="L20" i="184" s="1"/>
  <c r="F53" i="34"/>
  <c r="B1145" i="106"/>
  <c r="D1145" i="106" s="1"/>
  <c r="C15" i="4"/>
  <c r="B2559" i="106" s="1"/>
  <c r="D2559" i="106" s="1"/>
  <c r="B5121" i="106"/>
  <c r="D5121" i="106" s="1"/>
  <c r="C4" i="4"/>
  <c r="B7020" i="106"/>
  <c r="D7020" i="106" s="1"/>
  <c r="F55" i="34"/>
  <c r="B813" i="106"/>
  <c r="D813" i="106" s="1"/>
  <c r="D114" i="29"/>
  <c r="B815" i="106" s="1"/>
  <c r="D815" i="106" s="1"/>
  <c r="D41" i="108"/>
  <c r="E43" i="108" s="1"/>
  <c r="K74" i="29"/>
  <c r="B7019" i="106"/>
  <c r="D7019" i="106" s="1"/>
  <c r="C16" i="4"/>
  <c r="B2560" i="106" s="1"/>
  <c r="D2560" i="106" s="1"/>
  <c r="B1045" i="106"/>
  <c r="D1045" i="106" s="1"/>
  <c r="H114" i="29"/>
  <c r="B1054" i="106" s="1"/>
  <c r="D1054" i="106" s="1"/>
  <c r="F41" i="108"/>
  <c r="G43" i="108" s="1"/>
  <c r="C267" i="5"/>
  <c r="B989" i="106"/>
  <c r="D989" i="106" s="1"/>
  <c r="C170" i="5"/>
  <c r="E19" i="184"/>
  <c r="B1108" i="106"/>
  <c r="D1108" i="106" s="1"/>
  <c r="C12" i="4"/>
  <c r="E19" i="108"/>
  <c r="E41" i="108" s="1"/>
  <c r="E44" i="108" s="1"/>
  <c r="G19" i="108"/>
  <c r="G41" i="108" s="1"/>
  <c r="G44" i="108" s="1"/>
  <c r="D109" i="5"/>
  <c r="B5356" i="106" s="1"/>
  <c r="D5356" i="106" s="1"/>
  <c r="B1281" i="106"/>
  <c r="D1281" i="106" s="1"/>
  <c r="K151" i="29"/>
  <c r="D13" i="4"/>
  <c r="D16" i="4"/>
  <c r="B2572" i="106" s="1"/>
  <c r="D2572" i="106" s="1"/>
  <c r="B1287" i="106"/>
  <c r="D1287" i="106" s="1"/>
  <c r="F57" i="34"/>
  <c r="B1282" i="106"/>
  <c r="D1282" i="106" s="1"/>
  <c r="D15" i="4"/>
  <c r="B2571" i="106" s="1"/>
  <c r="D2571" i="106" s="1"/>
  <c r="E151" i="29"/>
  <c r="B1242" i="106" s="1"/>
  <c r="D1242" i="106" s="1"/>
  <c r="B1241" i="106"/>
  <c r="D1241" i="106" s="1"/>
  <c r="B5421" i="106"/>
  <c r="D5421" i="106" s="1"/>
  <c r="D6" i="4"/>
  <c r="B2566" i="106" s="1"/>
  <c r="D2566" i="106" s="1"/>
  <c r="F58" i="34"/>
  <c r="B1259" i="106"/>
  <c r="D1259" i="106" s="1"/>
  <c r="B5501" i="106"/>
  <c r="D5501" i="106" s="1"/>
  <c r="D267" i="5"/>
  <c r="K174" i="29"/>
  <c r="E16" i="4"/>
  <c r="B2634" i="106" s="1"/>
  <c r="D2634" i="106" s="1"/>
  <c r="B1331" i="106"/>
  <c r="D1331" i="106" s="1"/>
  <c r="B2633" i="106"/>
  <c r="D2633" i="106" s="1"/>
  <c r="E4" i="4"/>
  <c r="B5527" i="106"/>
  <c r="D5527" i="106" s="1"/>
  <c r="E268" i="5"/>
  <c r="B4434" i="106"/>
  <c r="D4434" i="106" s="1"/>
  <c r="E7" i="4"/>
  <c r="B4443" i="106" s="1"/>
  <c r="D4443" i="106" s="1"/>
  <c r="F65" i="34"/>
  <c r="B1365" i="106"/>
  <c r="D1365" i="106" s="1"/>
  <c r="B1382" i="106"/>
  <c r="D1382" i="106" s="1"/>
  <c r="F15" i="4"/>
  <c r="B2598" i="106" s="1"/>
  <c r="D2598" i="106" s="1"/>
  <c r="F63" i="34"/>
  <c r="B5588" i="106"/>
  <c r="D5588" i="106" s="1"/>
  <c r="F4" i="4"/>
  <c r="F268" i="5"/>
  <c r="F6" i="4"/>
  <c r="B2593" i="106" s="1"/>
  <c r="D2593" i="106" s="1"/>
  <c r="B5653" i="106"/>
  <c r="D5653" i="106" s="1"/>
  <c r="F7" i="4"/>
  <c r="B2594" i="106" s="1"/>
  <c r="D2594" i="106" s="1"/>
  <c r="B5719" i="106"/>
  <c r="D5719" i="106" s="1"/>
  <c r="F16" i="4"/>
  <c r="B2599" i="106" s="1"/>
  <c r="D2599" i="106" s="1"/>
  <c r="B1387" i="106"/>
  <c r="D1387" i="106" s="1"/>
  <c r="F13" i="4"/>
  <c r="B1381" i="106"/>
  <c r="D1381" i="106" s="1"/>
  <c r="K210" i="29"/>
  <c r="G109" i="5"/>
  <c r="K279" i="29"/>
  <c r="K295" i="29" s="1"/>
  <c r="B1517" i="106" s="1"/>
  <c r="D1517" i="106" s="1"/>
  <c r="D19" i="7"/>
  <c r="B1775" i="106" s="1"/>
  <c r="D1775" i="106" s="1"/>
  <c r="B2607" i="106"/>
  <c r="D2607" i="106" s="1"/>
  <c r="B5778" i="106"/>
  <c r="D5778" i="106" s="1"/>
  <c r="G6" i="4"/>
  <c r="B2604" i="106" s="1"/>
  <c r="D2604" i="106" s="1"/>
  <c r="B5863" i="106"/>
  <c r="D5863" i="106" s="1"/>
  <c r="G267" i="5"/>
  <c r="B7859" i="106"/>
  <c r="D7859" i="106" s="1"/>
  <c r="F175" i="34"/>
  <c r="B7877" i="106" s="1"/>
  <c r="D7877" i="106" s="1"/>
  <c r="B2659" i="106"/>
  <c r="D2659" i="106" s="1"/>
  <c r="H17" i="4"/>
  <c r="H4" i="4"/>
  <c r="H268" i="5"/>
  <c r="B6025" i="106"/>
  <c r="D6025" i="106" s="1"/>
  <c r="B3277" i="106"/>
  <c r="D3277" i="106" s="1"/>
  <c r="B6026" i="106"/>
  <c r="D6026" i="106" s="1"/>
  <c r="I4" i="4"/>
  <c r="I268" i="5"/>
  <c r="B5946" i="106" s="1"/>
  <c r="D5946" i="106" s="1"/>
  <c r="F13" i="34"/>
  <c r="B7224" i="106"/>
  <c r="D7224" i="106" s="1"/>
  <c r="J4" i="4"/>
  <c r="B6352" i="106"/>
  <c r="D6352" i="106" s="1"/>
  <c r="J268" i="5"/>
  <c r="B7042" i="106"/>
  <c r="D7042" i="106" s="1"/>
  <c r="J17" i="4"/>
  <c r="B7886" i="106"/>
  <c r="D7886" i="106" s="1"/>
  <c r="B6023" i="106"/>
  <c r="D6023" i="106" s="1"/>
  <c r="K13" i="4"/>
  <c r="K367" i="29"/>
  <c r="B3678" i="106" s="1"/>
  <c r="D3678" i="106" s="1"/>
  <c r="B3672" i="106"/>
  <c r="D3672" i="106" s="1"/>
  <c r="B3718" i="106"/>
  <c r="D3718" i="106" s="1"/>
  <c r="B7243" i="106"/>
  <c r="D7243" i="106" s="1"/>
  <c r="K16" i="4"/>
  <c r="B3574" i="106" s="1"/>
  <c r="D3574" i="106" s="1"/>
  <c r="B7244" i="106"/>
  <c r="D7244" i="106" s="1"/>
  <c r="F17" i="11"/>
  <c r="B3319" i="106"/>
  <c r="D3319" i="106" s="1"/>
  <c r="K8" i="4" l="1"/>
  <c r="K10" i="4" s="1"/>
  <c r="B4130" i="106" s="1"/>
  <c r="D4130" i="106" s="1"/>
  <c r="E45" i="108"/>
  <c r="C268" i="5"/>
  <c r="B5327" i="106" s="1"/>
  <c r="D5327" i="106" s="1"/>
  <c r="E17" i="4"/>
  <c r="D4" i="4"/>
  <c r="B2564" i="106" s="1"/>
  <c r="D2564" i="106" s="1"/>
  <c r="F12" i="34"/>
  <c r="G268" i="5"/>
  <c r="K296" i="29" s="1"/>
  <c r="B1518" i="106" s="1"/>
  <c r="D1518" i="106" s="1"/>
  <c r="G13" i="4"/>
  <c r="B2608" i="106" s="1"/>
  <c r="D2608" i="106" s="1"/>
  <c r="B1510" i="106"/>
  <c r="D1510" i="106" s="1"/>
  <c r="B6024" i="106"/>
  <c r="D6024" i="106" s="1"/>
  <c r="G4" i="4"/>
  <c r="B2603" i="106" s="1"/>
  <c r="D2603" i="106" s="1"/>
  <c r="G45" i="108"/>
  <c r="B2556" i="106"/>
  <c r="D2556" i="106" s="1"/>
  <c r="B5223" i="106"/>
  <c r="D5223" i="106" s="1"/>
  <c r="C6" i="4"/>
  <c r="B2553" i="106" s="1"/>
  <c r="D2553" i="106" s="1"/>
  <c r="B2551" i="106"/>
  <c r="D2551" i="106" s="1"/>
  <c r="B1143" i="106"/>
  <c r="D1143" i="106" s="1"/>
  <c r="C13" i="4"/>
  <c r="B2557" i="106" s="1"/>
  <c r="D2557" i="106" s="1"/>
  <c r="B5326" i="106"/>
  <c r="D5326" i="106" s="1"/>
  <c r="C7" i="4"/>
  <c r="B2554" i="106" s="1"/>
  <c r="D2554" i="106" s="1"/>
  <c r="K114" i="29"/>
  <c r="D7" i="4"/>
  <c r="B2567" i="106" s="1"/>
  <c r="D2567" i="106" s="1"/>
  <c r="B5507" i="106"/>
  <c r="D5507" i="106" s="1"/>
  <c r="D268" i="5"/>
  <c r="B2569" i="106"/>
  <c r="D2569" i="106" s="1"/>
  <c r="D17" i="4"/>
  <c r="B1288" i="106"/>
  <c r="D1288" i="106" s="1"/>
  <c r="F9" i="34"/>
  <c r="B140" i="106"/>
  <c r="D140" i="106" s="1"/>
  <c r="E41" i="3"/>
  <c r="K175" i="29"/>
  <c r="B1333" i="106" s="1"/>
  <c r="D1333" i="106" s="1"/>
  <c r="B5552" i="106"/>
  <c r="D5552" i="106" s="1"/>
  <c r="B2630" i="106"/>
  <c r="D2630" i="106" s="1"/>
  <c r="E8" i="4"/>
  <c r="E19" i="4"/>
  <c r="B4138" i="106" s="1"/>
  <c r="D4138" i="106" s="1"/>
  <c r="B2635" i="106"/>
  <c r="D2635" i="106" s="1"/>
  <c r="F10" i="34"/>
  <c r="B1332" i="106"/>
  <c r="D1332" i="106" s="1"/>
  <c r="F77" i="34"/>
  <c r="B7834" i="106" s="1"/>
  <c r="D7834" i="106" s="1"/>
  <c r="B2596" i="106"/>
  <c r="D2596" i="106" s="1"/>
  <c r="F17" i="4"/>
  <c r="B2591" i="106"/>
  <c r="D2591" i="106" s="1"/>
  <c r="F8" i="4"/>
  <c r="F11" i="34"/>
  <c r="B1388" i="106"/>
  <c r="D1388" i="106" s="1"/>
  <c r="B5720" i="106"/>
  <c r="D5720" i="106" s="1"/>
  <c r="K211" i="29"/>
  <c r="B1389" i="106" s="1"/>
  <c r="D1389" i="106" s="1"/>
  <c r="G7" i="4"/>
  <c r="B5869" i="106"/>
  <c r="D5869" i="106" s="1"/>
  <c r="B5915" i="106"/>
  <c r="D5915" i="106" s="1"/>
  <c r="K313" i="29"/>
  <c r="B1561" i="106" s="1"/>
  <c r="D1561" i="106" s="1"/>
  <c r="B2655" i="106"/>
  <c r="D2655" i="106" s="1"/>
  <c r="H8" i="4"/>
  <c r="H19" i="4"/>
  <c r="B4141" i="106" s="1"/>
  <c r="D4141" i="106" s="1"/>
  <c r="B2661" i="106"/>
  <c r="D2661" i="106" s="1"/>
  <c r="B2912" i="106"/>
  <c r="D2912" i="106" s="1"/>
  <c r="I41" i="3"/>
  <c r="B3225" i="106"/>
  <c r="D3225" i="106" s="1"/>
  <c r="I8" i="4"/>
  <c r="B6227" i="106"/>
  <c r="D6227" i="106" s="1"/>
  <c r="J19" i="4"/>
  <c r="B6229" i="106" s="1"/>
  <c r="D6229" i="106" s="1"/>
  <c r="B7055" i="106"/>
  <c r="D7055" i="106" s="1"/>
  <c r="K343" i="29"/>
  <c r="B7225" i="106" s="1"/>
  <c r="D7225" i="106" s="1"/>
  <c r="B6220" i="106"/>
  <c r="D6220" i="106" s="1"/>
  <c r="J8" i="4"/>
  <c r="I17" i="11"/>
  <c r="B7624" i="106"/>
  <c r="D7624" i="106" s="1"/>
  <c r="B3572" i="106"/>
  <c r="D3572" i="106" s="1"/>
  <c r="K17" i="4"/>
  <c r="K368" i="29"/>
  <c r="B3681" i="106" s="1"/>
  <c r="D3681" i="106" s="1"/>
  <c r="K20" i="4" l="1"/>
  <c r="K115" i="29"/>
  <c r="B1153" i="106" s="1"/>
  <c r="D1153" i="106" s="1"/>
  <c r="B3571" i="106"/>
  <c r="D3571" i="106" s="1"/>
  <c r="B5870" i="106"/>
  <c r="D5870" i="106" s="1"/>
  <c r="G17" i="4"/>
  <c r="G19" i="4" s="1"/>
  <c r="B4140" i="106" s="1"/>
  <c r="D4140" i="106" s="1"/>
  <c r="G8" i="4"/>
  <c r="G10" i="4" s="1"/>
  <c r="B4126" i="106" s="1"/>
  <c r="D4126" i="106" s="1"/>
  <c r="C8" i="4"/>
  <c r="B1152" i="106"/>
  <c r="D1152" i="106" s="1"/>
  <c r="F8" i="34"/>
  <c r="F14" i="34" s="1"/>
  <c r="F78" i="34" s="1"/>
  <c r="C17" i="4"/>
  <c r="H17" i="118" s="1"/>
  <c r="H25" i="118" s="1"/>
  <c r="K24" i="118" s="1"/>
  <c r="O23" i="118" s="1"/>
  <c r="O25" i="118" s="1"/>
  <c r="D8" i="4"/>
  <c r="D19" i="4"/>
  <c r="B4137" i="106" s="1"/>
  <c r="D4137" i="106" s="1"/>
  <c r="B2573" i="106"/>
  <c r="D2573" i="106" s="1"/>
  <c r="C9" i="146"/>
  <c r="B5508" i="106"/>
  <c r="D5508" i="106" s="1"/>
  <c r="K152" i="29"/>
  <c r="B1289" i="106" s="1"/>
  <c r="D1289" i="106" s="1"/>
  <c r="B2632" i="106"/>
  <c r="D2632" i="106" s="1"/>
  <c r="E10" i="4"/>
  <c r="B4124" i="106" s="1"/>
  <c r="D4124" i="106" s="1"/>
  <c r="E20" i="4"/>
  <c r="B141" i="106"/>
  <c r="D141" i="106" s="1"/>
  <c r="D46" i="36"/>
  <c r="F10" i="4"/>
  <c r="B4125" i="106" s="1"/>
  <c r="D4125" i="106" s="1"/>
  <c r="F20" i="4"/>
  <c r="D8" i="146"/>
  <c r="B2595" i="106"/>
  <c r="D2595" i="106" s="1"/>
  <c r="D9" i="146"/>
  <c r="F19" i="4"/>
  <c r="B4139" i="106" s="1"/>
  <c r="D4139" i="106" s="1"/>
  <c r="B2600" i="106"/>
  <c r="D2600" i="106" s="1"/>
  <c r="B2606" i="106"/>
  <c r="D2606" i="106" s="1"/>
  <c r="B2605" i="106"/>
  <c r="D2605" i="106" s="1"/>
  <c r="D10" i="171"/>
  <c r="D19" i="171" s="1"/>
  <c r="D32" i="171" s="1"/>
  <c r="D49" i="171" s="1"/>
  <c r="H10" i="4"/>
  <c r="B4127" i="106" s="1"/>
  <c r="D4127" i="106" s="1"/>
  <c r="H20" i="4"/>
  <c r="B2658" i="106"/>
  <c r="D2658" i="106" s="1"/>
  <c r="B3226" i="106"/>
  <c r="D3226" i="106" s="1"/>
  <c r="E8" i="146"/>
  <c r="I20" i="4"/>
  <c r="I10" i="4"/>
  <c r="B4128" i="106" s="1"/>
  <c r="D4128" i="106" s="1"/>
  <c r="B2913" i="106"/>
  <c r="D2913" i="106" s="1"/>
  <c r="D50" i="36"/>
  <c r="B6223" i="106"/>
  <c r="D6223" i="106" s="1"/>
  <c r="J10" i="4"/>
  <c r="B6225" i="106" s="1"/>
  <c r="D6225" i="106" s="1"/>
  <c r="J20" i="4"/>
  <c r="I18" i="11"/>
  <c r="B7625" i="106"/>
  <c r="D7625" i="106" s="1"/>
  <c r="B3576" i="106"/>
  <c r="D3576" i="106" s="1"/>
  <c r="K78" i="4"/>
  <c r="B3575" i="106"/>
  <c r="D3575" i="106" s="1"/>
  <c r="K19" i="4"/>
  <c r="B4144" i="106" s="1"/>
  <c r="D4144" i="106" s="1"/>
  <c r="G20" i="4" l="1"/>
  <c r="B2612" i="106"/>
  <c r="D2612" i="106" s="1"/>
  <c r="F176" i="34"/>
  <c r="B7878" i="106" s="1"/>
  <c r="D7878" i="106" s="1"/>
  <c r="F80" i="34"/>
  <c r="B7837" i="106" s="1"/>
  <c r="D7837" i="106" s="1"/>
  <c r="F16" i="37"/>
  <c r="C10" i="4"/>
  <c r="B4122" i="106" s="1"/>
  <c r="D4122" i="106" s="1"/>
  <c r="B8" i="146"/>
  <c r="B2555" i="106"/>
  <c r="D2555" i="106" s="1"/>
  <c r="C20" i="4"/>
  <c r="H18" i="118"/>
  <c r="K17" i="118" s="1"/>
  <c r="K20" i="118" s="1"/>
  <c r="H13" i="118"/>
  <c r="C19" i="4"/>
  <c r="B4136" i="106" s="1"/>
  <c r="D4136" i="106" s="1"/>
  <c r="B9" i="146"/>
  <c r="F9" i="146" s="1"/>
  <c r="B2561" i="106"/>
  <c r="D2561" i="106" s="1"/>
  <c r="D16" i="37"/>
  <c r="B123" i="106"/>
  <c r="D123" i="106" s="1"/>
  <c r="D41" i="3"/>
  <c r="B7822" i="106"/>
  <c r="B7835" i="106"/>
  <c r="D7835" i="106" s="1"/>
  <c r="C8" i="146"/>
  <c r="C10" i="146" s="1"/>
  <c r="D10" i="4"/>
  <c r="B4123" i="106" s="1"/>
  <c r="D4123" i="106" s="1"/>
  <c r="B2568" i="106"/>
  <c r="D2568" i="106" s="1"/>
  <c r="D20" i="4"/>
  <c r="B282" i="106"/>
  <c r="D282" i="106" s="1"/>
  <c r="N23" i="3"/>
  <c r="B2636" i="106"/>
  <c r="D2636" i="106" s="1"/>
  <c r="E78" i="4"/>
  <c r="D10" i="146"/>
  <c r="F78" i="4"/>
  <c r="B2601" i="106"/>
  <c r="D2601" i="106" s="1"/>
  <c r="B189" i="106"/>
  <c r="D189" i="106" s="1"/>
  <c r="G41" i="3"/>
  <c r="G78" i="4"/>
  <c r="B2613" i="106"/>
  <c r="D2613" i="106" s="1"/>
  <c r="B212" i="106"/>
  <c r="D212" i="106" s="1"/>
  <c r="H41" i="3"/>
  <c r="B2662" i="106"/>
  <c r="D2662" i="106" s="1"/>
  <c r="H78" i="4"/>
  <c r="B3227" i="106"/>
  <c r="D3227" i="106" s="1"/>
  <c r="I78" i="4"/>
  <c r="E10" i="146"/>
  <c r="B6215" i="106"/>
  <c r="D6215" i="106" s="1"/>
  <c r="J41" i="3"/>
  <c r="J78" i="4"/>
  <c r="B6230" i="106"/>
  <c r="D6230" i="106" s="1"/>
  <c r="B3588" i="106"/>
  <c r="D3588" i="106" s="1"/>
  <c r="K81" i="4"/>
  <c r="D65" i="36" s="1"/>
  <c r="B3567" i="106"/>
  <c r="D3567" i="106" s="1"/>
  <c r="K41" i="3"/>
  <c r="B7631" i="106"/>
  <c r="D7631" i="106" s="1"/>
  <c r="F177" i="34"/>
  <c r="F178" i="34" s="1"/>
  <c r="D76" i="36" l="1"/>
  <c r="H16" i="37"/>
  <c r="B10" i="146"/>
  <c r="B92" i="106"/>
  <c r="D92" i="106" s="1"/>
  <c r="C41" i="3"/>
  <c r="B2562" i="106"/>
  <c r="D2562" i="106" s="1"/>
  <c r="C78" i="4"/>
  <c r="F8" i="146"/>
  <c r="F10" i="146" s="1"/>
  <c r="B124" i="106"/>
  <c r="D124" i="106" s="1"/>
  <c r="D45" i="36"/>
  <c r="B2574" i="106"/>
  <c r="D2574" i="106" s="1"/>
  <c r="D78" i="4"/>
  <c r="B3278" i="106"/>
  <c r="D3278" i="106" s="1"/>
  <c r="E81" i="4"/>
  <c r="B284" i="106"/>
  <c r="D284" i="106" s="1"/>
  <c r="D55" i="36"/>
  <c r="O16" i="118"/>
  <c r="B170" i="106"/>
  <c r="D170" i="106" s="1"/>
  <c r="F41" i="3"/>
  <c r="J20" i="118"/>
  <c r="F81" i="4"/>
  <c r="B3256" i="106"/>
  <c r="D3256" i="106" s="1"/>
  <c r="G81" i="4"/>
  <c r="B3262" i="106"/>
  <c r="D3262" i="106" s="1"/>
  <c r="B190" i="106"/>
  <c r="D190" i="106" s="1"/>
  <c r="D48" i="36"/>
  <c r="B3300" i="106"/>
  <c r="D3300" i="106" s="1"/>
  <c r="H81" i="4"/>
  <c r="B213" i="106"/>
  <c r="D213" i="106" s="1"/>
  <c r="D49" i="36"/>
  <c r="B3320" i="106"/>
  <c r="D3320" i="106" s="1"/>
  <c r="I81" i="4"/>
  <c r="D51" i="36"/>
  <c r="B6216" i="106"/>
  <c r="D6216" i="106" s="1"/>
  <c r="B6263" i="106"/>
  <c r="D6263" i="106" s="1"/>
  <c r="J81" i="4"/>
  <c r="B3568" i="106"/>
  <c r="D3568" i="106" s="1"/>
  <c r="D52" i="36"/>
  <c r="F180" i="34"/>
  <c r="B7880" i="106" s="1"/>
  <c r="D7880" i="106" s="1"/>
  <c r="B7879" i="106"/>
  <c r="D7879" i="106" s="1"/>
  <c r="B3591" i="106"/>
  <c r="D3591" i="106" s="1"/>
  <c r="K82" i="4"/>
  <c r="B3233" i="106" l="1"/>
  <c r="D3233" i="106" s="1"/>
  <c r="C81" i="4"/>
  <c r="B93" i="106"/>
  <c r="D93" i="106" s="1"/>
  <c r="D44" i="36"/>
  <c r="O17" i="118"/>
  <c r="O20" i="118" s="1"/>
  <c r="B3239" i="106"/>
  <c r="D3239" i="106" s="1"/>
  <c r="D81" i="4"/>
  <c r="B1658" i="106"/>
  <c r="D1658" i="106" s="1"/>
  <c r="E82" i="4"/>
  <c r="D59" i="36"/>
  <c r="B1672" i="106"/>
  <c r="D1672" i="106" s="1"/>
  <c r="F82" i="4"/>
  <c r="D11" i="146"/>
  <c r="B171" i="106"/>
  <c r="D171" i="106" s="1"/>
  <c r="D47" i="36"/>
  <c r="D60" i="36"/>
  <c r="G82" i="4"/>
  <c r="B1686" i="106"/>
  <c r="D1686" i="106" s="1"/>
  <c r="D61" i="36"/>
  <c r="H82" i="4"/>
  <c r="B1700" i="106"/>
  <c r="D1700" i="106" s="1"/>
  <c r="D62" i="36"/>
  <c r="E11" i="146"/>
  <c r="D63" i="36"/>
  <c r="B3323" i="106"/>
  <c r="D3323" i="106" s="1"/>
  <c r="I82" i="4"/>
  <c r="B6266" i="106"/>
  <c r="D6266" i="106" s="1"/>
  <c r="J82" i="4"/>
  <c r="D64" i="36"/>
  <c r="B6275" i="106"/>
  <c r="D6275" i="106" s="1"/>
  <c r="K83" i="4"/>
  <c r="B6284" i="106" s="1"/>
  <c r="D6284" i="106" s="1"/>
  <c r="H12" i="118" l="1"/>
  <c r="K12" i="118" s="1"/>
  <c r="O11" i="118" s="1"/>
  <c r="O13" i="118" s="1"/>
  <c r="O35" i="118" s="1"/>
  <c r="O37" i="118" s="1"/>
  <c r="B11" i="146"/>
  <c r="C82" i="4"/>
  <c r="B1630" i="106"/>
  <c r="D1630" i="106" s="1"/>
  <c r="D57" i="36"/>
  <c r="J16" i="37"/>
  <c r="B4269" i="106" s="1"/>
  <c r="D4269" i="106" s="1"/>
  <c r="D82" i="4"/>
  <c r="B1644" i="106"/>
  <c r="D1644" i="106" s="1"/>
  <c r="C11" i="146"/>
  <c r="D58" i="36"/>
  <c r="B6269" i="106"/>
  <c r="D6269" i="106" s="1"/>
  <c r="E83" i="4"/>
  <c r="B6278" i="106" s="1"/>
  <c r="D6278" i="106" s="1"/>
  <c r="F83" i="4"/>
  <c r="B6279" i="106" s="1"/>
  <c r="D6279" i="106" s="1"/>
  <c r="B6270" i="106"/>
  <c r="D6270" i="106" s="1"/>
  <c r="B6271" i="106"/>
  <c r="D6271" i="106" s="1"/>
  <c r="G83" i="4"/>
  <c r="B6280" i="106" s="1"/>
  <c r="D6280" i="106" s="1"/>
  <c r="H83" i="4"/>
  <c r="B6281" i="106" s="1"/>
  <c r="D6281" i="106" s="1"/>
  <c r="B6272" i="106"/>
  <c r="D6272" i="106" s="1"/>
  <c r="I83" i="4"/>
  <c r="B6282" i="106" s="1"/>
  <c r="D6282" i="106" s="1"/>
  <c r="B6273" i="106"/>
  <c r="D6273" i="106" s="1"/>
  <c r="B6274" i="106"/>
  <c r="D6274" i="106" s="1"/>
  <c r="J83" i="4"/>
  <c r="B6283" i="106" s="1"/>
  <c r="D6283" i="106" s="1"/>
  <c r="F11" i="146" l="1"/>
  <c r="D29" i="36" s="1"/>
  <c r="J24" i="24" s="1"/>
  <c r="B6267" i="106"/>
  <c r="D6267" i="106" s="1"/>
  <c r="C83" i="4"/>
  <c r="B6276" i="106" s="1"/>
  <c r="D6276" i="106" s="1"/>
  <c r="B6268" i="106"/>
  <c r="D6268" i="106" s="1"/>
  <c r="D83" i="4"/>
  <c r="B6277" i="106" s="1"/>
  <c r="D6277" i="106" s="1"/>
  <c r="C12" i="1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<sst xmlns="http://schemas.openxmlformats.org/spreadsheetml/2006/main" count="5175" uniqueCount="2100">
  <si>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</si>
  <si>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</si>
  <si>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</si>
  <si>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</si>
  <si>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</si>
  <si>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</si>
  <si>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</si>
  <si>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</si>
  <si>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</si>
  <si>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</si>
  <si>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</si>
  <si>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</si>
  <si>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</si>
  <si>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</si>
  <si>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</si>
  <si>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</si>
  <si>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</si>
  <si>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</si>
  <si>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</si>
  <si>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</si>
  <si>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</si>
  <si>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</si>
  <si>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</si>
  <si>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</si>
  <si>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</si>
  <si>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</si>
  <si>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</si>
  <si>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</si>
  <si>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</si>
  <si>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</si>
  <si>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</si>
  <si>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</si>
  <si>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</si>
  <si>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</si>
  <si>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</si>
  <si>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</si>
  <si>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</si>
  <si>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</si>
  <si>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</si>
  <si>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</si>
  <si>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</si>
  <si>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</si>
  <si>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</si>
  <si>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</si>
  <si>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</si>
  <si>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</si>
  <si>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</si>
  <si>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</si>
  <si>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</si>
  <si>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</si>
  <si>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</si>
  <si>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</si>
  <si>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</si>
  <si>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</si>
  <si>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</si>
  <si>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</si>
  <si>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</si>
  <si>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</si>
  <si>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</si>
  <si>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</si>
  <si>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</si>
  <si>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</si>
  <si>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</si>
  <si>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</si>
  <si>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</si>
  <si>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</si>
  <si>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</si>
  <si>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</si>
  <si>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</si>
  <si>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</si>
  <si>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</si>
  <si>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</si>
  <si>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</si>
  <si>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</si>
  <si>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</si>
  <si>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</si>
  <si>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</si>
  <si>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</si>
  <si>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</si>
  <si>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</si>
  <si>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</si>
  <si>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</si>
  <si>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</si>
  <si>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</si>
  <si>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</si>
  <si>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</si>
  <si>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</si>
  <si>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</si>
  <si>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</si>
  <si>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</si>
  <si>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</si>
  <si>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</si>
  <si>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</si>
  <si>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</si>
  <si>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</si>
  <si>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</si>
  <si>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</si>
  <si>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</si>
  <si>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</si>
  <si>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</si>
  <si>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</si>
  <si>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</si>
  <si>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</si>
  <si>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</si>
  <si>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</si>
  <si>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</si>
  <si>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</si>
  <si>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</si>
  <si>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</si>
  <si>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</si>
  <si>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</si>
  <si>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</si>
  <si>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</si>
  <si>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</si>
  <si>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</si>
  <si>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</si>
  <si>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</si>
  <si>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</si>
  <si>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</si>
  <si>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</si>
  <si>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</si>
  <si>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</si>
  <si>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</si>
  <si>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</si>
  <si>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</si>
  <si>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</si>
  <si>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</si>
  <si>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</si>
  <si>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</si>
  <si>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</si>
  <si>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</si>
  <si>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</si>
  <si>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</si>
  <si>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</si>
  <si>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</si>
  <si>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</si>
  <si>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</si>
  <si>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</si>
  <si>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</si>
  <si>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</si>
  <si>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</si>
  <si>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</si>
  <si>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</si>
  <si>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</si>
  <si>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</si>
  <si>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</si>
  <si>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</si>
  <si>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</si>
  <si>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</si>
  <si>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</si>
  <si>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</si>
  <si>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</si>
  <si>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</si>
  <si>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</si>
  <si>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</si>
  <si>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</si>
  <si>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</si>
  <si>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</si>
  <si>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</si>
  <si>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</si>
  <si>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</si>
  <si>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</si>
  <si>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</si>
  <si>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</si>
  <si>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</si>
  <si>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</si>
  <si>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</si>
  <si>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</si>
  <si>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</si>
  <si>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</si>
  <si>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</si>
  <si>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</si>
  <si>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</si>
  <si>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</si>
  <si>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</si>
  <si>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</si>
  <si>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</si>
  <si>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</si>
  <si>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</si>
  <si>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</si>
  <si>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</si>
  <si>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</si>
  <si>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</si>
  <si>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</si>
  <si>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</si>
  <si>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</si>
  <si>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</si>
  <si>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</si>
  <si>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</si>
  <si>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</si>
  <si>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</si>
  <si>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</si>
  <si>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</si>
  <si>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</si>
  <si>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</si>
  <si>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</si>
  <si>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</si>
  <si>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</si>
  <si>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</si>
  <si>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</si>
  <si>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</si>
  <si>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</si>
  <si>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</si>
  <si>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</si>
  <si>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</si>
  <si>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</si>
  <si>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</si>
  <si>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</si>
  <si>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</si>
  <si>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</si>
  <si>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</si>
  <si>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</si>
  <si>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</si>
  <si>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</si>
  <si>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</si>
  <si>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</si>
  <si>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</si>
  <si>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</si>
  <si>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</si>
  <si>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</si>
  <si>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</si>
  <si>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</si>
  <si>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</si>
  <si>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</si>
  <si>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</si>
  <si>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</si>
  <si>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</si>
  <si>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</si>
  <si>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</si>
  <si>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</si>
  <si>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</si>
  <si>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</si>
  <si>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</si>
  <si>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</si>
  <si>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</si>
  <si>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</si>
  <si>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</si>
  <si>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</si>
  <si>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</si>
  <si>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</si>
  <si>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</si>
  <si>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</si>
  <si>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</si>
  <si>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</si>
  <si>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</si>
  <si>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</si>
  <si>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</si>
  <si>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</si>
  <si>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</si>
  <si>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</si>
  <si>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</si>
  <si>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</si>
  <si>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</si>
  <si>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</si>
  <si>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</si>
  <si>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</si>
  <si>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</si>
  <si>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</si>
  <si>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</si>
  <si>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</si>
  <si>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</si>
  <si>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</si>
  <si>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</si>
  <si>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</si>
  <si>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</si>
  <si>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</si>
  <si>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</si>
  <si>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</si>
  <si>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</si>
  <si>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</si>
  <si>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</si>
  <si>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</si>
  <si>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</si>
  <si>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</si>
  <si>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</si>
  <si>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</si>
  <si>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</si>
  <si>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</si>
  <si>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</si>
  <si>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</si>
  <si>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</si>
  <si>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</si>
  <si>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</si>
  <si>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</si>
  <si>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</si>
  <si>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</si>
  <si>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</si>
  <si>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</si>
  <si>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</si>
  <si>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</si>
  <si>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</si>
  <si>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</si>
  <si>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</si>
  <si>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</si>
  <si>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</si>
  <si>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</si>
  <si>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</si>
  <si>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</si>
  <si>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</si>
  <si>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</si>
  <si>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</si>
  <si>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</si>
  <si>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</si>
  <si>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</si>
  <si>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</si>
  <si>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</si>
  <si>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</si>
  <si>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</si>
  <si>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</si>
  <si>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</si>
  <si>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</si>
  <si>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</si>
  <si>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</si>
  <si>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</si>
  <si>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</si>
  <si>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</si>
  <si>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</si>
  <si>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</si>
  <si>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</si>
  <si>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</si>
  <si>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</si>
  <si>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</si>
  <si>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</si>
  <si>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</si>
  <si>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</si>
  <si>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</si>
  <si>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</si>
  <si>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</si>
  <si>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</si>
  <si>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</si>
  <si>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</si>
  <si>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</si>
  <si>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</si>
  <si>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</si>
  <si>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</si>
  <si>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</si>
  <si>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</si>
  <si>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</si>
  <si>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</si>
  <si>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</si>
  <si>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</si>
  <si>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</si>
  <si>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</si>
  <si>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</si>
  <si>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</si>
  <si>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</si>
  <si>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</si>
  <si>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</si>
  <si>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</si>
  <si>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</si>
  <si>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</si>
  <si>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</si>
  <si>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</si>
  <si>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</si>
  <si>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</si>
  <si>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</si>
  <si>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</si>
  <si>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</si>
  <si>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</si>
  <si>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</si>
  <si>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</si>
  <si>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</si>
  <si>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</si>
  <si>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</si>
  <si>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</si>
  <si>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</si>
  <si>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</si>
  <si>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</si>
  <si>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</si>
  <si>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</si>
  <si>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</si>
  <si>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</si>
  <si>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</si>
  <si>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</si>
  <si>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</si>
  <si>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</si>
  <si>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</si>
  <si>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</si>
  <si>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</si>
  <si>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</si>
  <si>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</si>
  <si>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</si>
  <si>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</si>
  <si>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</si>
  <si>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</si>
  <si>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</si>
  <si>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</si>
  <si>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</si>
  <si>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</si>
  <si>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</si>
  <si>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</si>
  <si>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</si>
  <si>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</si>
  <si>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</si>
  <si>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</si>
  <si>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</si>
  <si>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</si>
  <si>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</si>
  <si>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</si>
  <si>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</si>
  <si>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</si>
  <si>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</si>
  <si>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</si>
  <si>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</si>
  <si>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</si>
  <si>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</si>
  <si>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</si>
  <si>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</si>
  <si>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</si>
  <si>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</si>
  <si>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</si>
  <si>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</si>
  <si>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</si>
  <si>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</si>
  <si>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</si>
  <si>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</si>
  <si>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</si>
  <si>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</si>
  <si>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</si>
  <si>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</si>
  <si>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</si>
  <si>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</si>
  <si>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</si>
  <si>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</si>
  <si>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</si>
  <si>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</si>
  <si>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</si>
  <si>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</si>
  <si>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</si>
  <si>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</si>
  <si>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</si>
  <si>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</si>
  <si>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</si>
  <si>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</si>
  <si>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</si>
  <si>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</si>
  <si>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</si>
  <si>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</si>
  <si>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</si>
  <si>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</si>
  <si>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</si>
  <si>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</si>
  <si>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</si>
  <si>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</si>
  <si>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</si>
  <si>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</si>
  <si>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</si>
  <si>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</si>
  <si>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</si>
  <si>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</si>
  <si>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</si>
  <si>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</si>
  <si>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</si>
  <si>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</si>
  <si>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</si>
  <si>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</si>
  <si>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</si>
  <si>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</si>
  <si>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</si>
  <si>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</si>
  <si>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</si>
  <si>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</si>
  <si>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</si>
  <si>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</si>
  <si>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</si>
  <si>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</si>
  <si>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</si>
  <si>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</si>
  <si>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</si>
  <si>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</si>
  <si>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</si>
  <si>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</si>
  <si>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</si>
  <si>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</si>
  <si>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</si>
  <si>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</si>
  <si>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</si>
  <si>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</si>
  <si>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</si>
  <si>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</si>
  <si>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</si>
  <si>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</si>
  <si>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</si>
  <si>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</si>
  <si>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</si>
  <si>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</si>
  <si>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</si>
  <si>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</si>
  <si>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</si>
  <si>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</si>
  <si>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</si>
  <si>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</si>
  <si>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</si>
  <si>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</si>
  <si>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</si>
  <si>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</si>
  <si>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</si>
  <si>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</si>
  <si>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</si>
  <si>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</si>
  <si>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</si>
  <si>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</si>
  <si>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</si>
  <si>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</si>
  <si>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</si>
  <si>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</si>
  <si>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</si>
  <si>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</si>
  <si>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</si>
  <si>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</si>
  <si>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</si>
  <si>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</si>
  <si>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</si>
  <si>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</si>
  <si>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</si>
  <si>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</si>
  <si>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</si>
  <si>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</si>
  <si>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</si>
  <si>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</si>
  <si>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</si>
  <si>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</si>
  <si>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</si>
  <si>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</si>
  <si>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</si>
  <si>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</si>
  <si>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</si>
  <si>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</si>
  <si>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</si>
  <si>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</si>
  <si>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</si>
  <si>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</si>
  <si>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</si>
  <si>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</si>
  <si>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</si>
  <si>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</si>
  <si>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</si>
  <si>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</si>
  <si>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</si>
  <si>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</si>
  <si>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</si>
  <si>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</si>
  <si>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</si>
  <si>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</si>
  <si>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</si>
  <si>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</si>
  <si>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</si>
  <si>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</si>
  <si>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</si>
  <si>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</si>
  <si>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</si>
  <si>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</si>
  <si>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</si>
  <si>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</si>
  <si>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</si>
  <si>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</si>
  <si>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</si>
  <si>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</si>
  <si>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</si>
  <si>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</si>
  <si>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</si>
  <si>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</si>
  <si>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</si>
  <si>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</si>
  <si>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</si>
  <si>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</si>
  <si>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</si>
  <si>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</si>
  <si>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</si>
  <si>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</si>
  <si>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</si>
  <si>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</si>
  <si>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</si>
  <si>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</si>
  <si>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</si>
  <si>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</si>
  <si>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</si>
  <si>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</si>
  <si>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</si>
  <si>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</si>
  <si>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</si>
  <si>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</si>
  <si>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</si>
  <si>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</si>
  <si>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</si>
  <si>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</si>
  <si>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</si>
  <si>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</si>
  <si>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</si>
  <si>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</si>
  <si>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</si>
  <si>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</si>
  <si>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</si>
  <si>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</si>
  <si>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</si>
  <si>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</si>
  <si>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</si>
  <si>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</si>
  <si>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</si>
  <si>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</si>
  <si>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</si>
  <si>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</si>
  <si>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</si>
  <si>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</si>
  <si>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</si>
  <si>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</si>
  <si>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</si>
  <si>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</si>
  <si>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</si>
  <si>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</si>
  <si>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</si>
  <si>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</si>
  <si>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</si>
  <si>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</si>
  <si>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</si>
  <si>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</si>
  <si>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</si>
  <si>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</si>
  <si>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</si>
  <si>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</si>
  <si>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</si>
  <si>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</si>
  <si>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</si>
  <si>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</si>
  <si>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</si>
  <si>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</si>
  <si>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</si>
  <si>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</si>
  <si>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</si>
  <si>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</si>
  <si>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</si>
  <si>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</si>
  <si>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</si>
  <si>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</si>
  <si>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</si>
  <si>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</si>
  <si>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</si>
  <si>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</si>
  <si>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</si>
  <si>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</si>
  <si>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</si>
  <si>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</si>
  <si>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</si>
  <si>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</si>
  <si>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</si>
  <si>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</si>
  <si>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</si>
  <si>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</si>
  <si>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</si>
  <si>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</si>
  <si>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</si>
  <si>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</si>
  <si>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</si>
  <si>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</si>
  <si>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</si>
  <si>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</si>
  <si>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</si>
  <si>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</si>
  <si>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</si>
  <si>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</si>
  <si>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</si>
  <si>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</si>
  <si>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</si>
  <si>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</si>
  <si>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</si>
  <si>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</si>
  <si>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</si>
  <si>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</si>
  <si>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</si>
  <si>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</si>
  <si>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</si>
  <si>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</si>
  <si>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</si>
  <si>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</si>
  <si>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</si>
  <si>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</si>
  <si>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</si>
  <si>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</si>
  <si>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</si>
  <si>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</si>
  <si>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</si>
  <si>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</si>
  <si>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</si>
  <si>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</si>
  <si>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</si>
  <si>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</si>
  <si>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</si>
  <si>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</si>
  <si>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</si>
  <si>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</si>
  <si>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</si>
  <si>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</si>
  <si>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</si>
  <si>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</si>
  <si>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</si>
  <si>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</si>
  <si>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</si>
  <si>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</si>
  <si>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</si>
  <si>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</si>
  <si>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</si>
  <si>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</si>
  <si>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</si>
  <si>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</si>
  <si>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</si>
  <si>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</si>
  <si>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</si>
  <si>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</si>
  <si>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</si>
  <si>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</si>
  <si>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</si>
  <si>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</si>
  <si>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</si>
  <si>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</si>
  <si>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</si>
  <si>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</si>
  <si>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</si>
  <si>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</si>
  <si>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</si>
  <si>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</si>
  <si>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</si>
  <si>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</si>
  <si>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</si>
  <si>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</si>
  <si>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</si>
  <si>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</si>
  <si>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</si>
  <si>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</si>
  <si>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</si>
  <si>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</si>
  <si>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</si>
  <si>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</si>
  <si>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</si>
  <si>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</si>
  <si>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</si>
  <si>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</si>
  <si>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</si>
  <si>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</si>
  <si>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</si>
  <si>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</si>
  <si>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</si>
  <si>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</si>
  <si>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</si>
  <si>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</si>
  <si>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</si>
  <si>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</si>
  <si>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</si>
  <si>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</si>
  <si>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</si>
  <si>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</si>
  <si>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</si>
  <si>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</si>
  <si>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</si>
  <si>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</si>
  <si>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</si>
  <si>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</si>
  <si>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</si>
  <si>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</si>
  <si>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</si>
  <si>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</si>
  <si>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</si>
  <si>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</si>
  <si>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</si>
  <si>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</si>
  <si>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</si>
  <si>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</si>
  <si>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</si>
  <si>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</si>
  <si>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</si>
  <si>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</si>
  <si>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</si>
  <si>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</si>
  <si>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</si>
  <si>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</si>
  <si>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</si>
  <si>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</si>
  <si>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</si>
  <si>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</si>
  <si>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</si>
  <si>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</si>
  <si>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</si>
  <si>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</si>
  <si>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</si>
  <si>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</si>
  <si>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</si>
  <si>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</si>
  <si>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</si>
  <si>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</si>
  <si>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</si>
  <si>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</si>
  <si>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</si>
  <si>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</si>
  <si>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</si>
  <si>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</si>
  <si>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</si>
  <si>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</si>
  <si>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</si>
  <si>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</si>
  <si>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</si>
  <si>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</si>
  <si>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</si>
  <si>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</si>
  <si>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</si>
  <si>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</si>
  <si>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</si>
  <si>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</si>
  <si>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</si>
  <si>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</si>
  <si>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</si>
  <si>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</si>
  <si>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</si>
  <si>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</si>
  <si>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</si>
  <si>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</si>
  <si>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</si>
  <si>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</si>
  <si>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</si>
  <si>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</si>
  <si>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</si>
  <si>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</si>
  <si>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</si>
  <si>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</si>
  <si>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</si>
  <si>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</si>
  <si>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</si>
  <si>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</si>
  <si>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</si>
  <si>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</si>
  <si>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</si>
  <si>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</si>
  <si>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</si>
  <si>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</si>
  <si>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</si>
  <si>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</si>
  <si>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</si>
  <si>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</si>
  <si>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</si>
  <si>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</si>
  <si>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</si>
  <si>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</si>
  <si>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</si>
  <si>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</si>
  <si>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</si>
  <si>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</si>
  <si>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</si>
  <si>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</si>
  <si>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</si>
  <si>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</si>
  <si>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</si>
  <si>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</si>
  <si>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</si>
  <si>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</si>
  <si>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</si>
  <si>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</si>
  <si>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</si>
  <si>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</si>
  <si>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</si>
  <si>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</si>
  <si>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</si>
  <si>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</si>
  <si>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</si>
  <si>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</si>
  <si>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</si>
  <si>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</si>
  <si>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</si>
  <si>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</si>
  <si>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</si>
  <si>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</si>
  <si>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</si>
  <si>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</si>
  <si>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</si>
  <si>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</si>
  <si>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</si>
  <si>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</si>
  <si>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</si>
  <si>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</si>
  <si>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</si>
  <si>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</si>
  <si>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</si>
  <si>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</si>
  <si>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</si>
  <si>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</si>
  <si>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</si>
  <si>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</si>
  <si>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</si>
  <si>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</si>
  <si>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</si>
  <si>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</si>
  <si>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</si>
  <si>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</si>
  <si>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</si>
  <si>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</si>
  <si>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</si>
  <si>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</si>
  <si>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</si>
  <si>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</si>
  <si>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</si>
  <si>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</si>
  <si>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</si>
  <si>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</si>
  <si>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</si>
  <si>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</si>
  <si>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</si>
  <si>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</si>
  <si>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</si>
  <si>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</si>
  <si>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</si>
  <si>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</si>
  <si>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</si>
  <si>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</si>
  <si>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</si>
  <si>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</si>
  <si>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</si>
  <si>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</si>
  <si>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</si>
  <si>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</si>
  <si>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</si>
  <si>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</si>
  <si>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</si>
  <si>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</si>
  <si>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</si>
  <si>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</si>
  <si>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</si>
  <si>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</si>
  <si>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</si>
  <si>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</si>
  <si>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</si>
  <si>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</si>
  <si>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</si>
  <si>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</si>
  <si>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</si>
  <si>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</si>
  <si>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</si>
  <si>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</si>
  <si>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</si>
  <si>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</si>
  <si>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</si>
  <si>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</si>
  <si>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</si>
  <si>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</si>
  <si>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</si>
  <si>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</si>
  <si>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</si>
  <si>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</si>
  <si>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</si>
  <si>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</si>
  <si>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</si>
  <si>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</si>
  <si>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</si>
  <si>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</si>
  <si>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</si>
  <si>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</si>
  <si>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</si>
  <si>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</si>
  <si>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</si>
  <si>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</si>
  <si>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</si>
  <si>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</si>
  <si>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</si>
  <si>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</si>
  <si>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</si>
  <si>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</si>
  <si>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</si>
  <si>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</si>
  <si>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</si>
  <si>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</si>
  <si>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</si>
  <si>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</si>
  <si>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</si>
  <si>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</si>
  <si>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</si>
  <si>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</si>
  <si>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</si>
  <si>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</si>
  <si>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</si>
  <si>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</si>
  <si>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</si>
  <si>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</si>
  <si>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</si>
  <si>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</si>
  <si>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</si>
  <si>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</si>
  <si>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</si>
  <si>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</si>
  <si>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</si>
  <si>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</si>
  <si>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</si>
  <si>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</si>
  <si>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</si>
  <si>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</si>
  <si>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</si>
  <si>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</si>
  <si>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</si>
  <si>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</si>
  <si>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</si>
  <si>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</si>
  <si>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</si>
  <si>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</si>
  <si>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</si>
  <si>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</si>
  <si>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</si>
  <si>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</si>
  <si>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</si>
  <si>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</si>
  <si>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</si>
  <si>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</si>
  <si>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</si>
  <si>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</si>
  <si>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</si>
  <si>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</si>
  <si>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</si>
  <si>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</si>
  <si>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</si>
  <si>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</si>
  <si>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</si>
  <si>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</si>
  <si>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</si>
  <si>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</si>
  <si>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</si>
  <si>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</si>
  <si>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</si>
  <si>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</si>
  <si>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</si>
  <si>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</si>
  <si>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</si>
  <si>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</si>
  <si>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</si>
  <si>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</si>
  <si>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</si>
  <si>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</si>
  <si>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</si>
  <si>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</si>
  <si>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</si>
  <si>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</si>
  <si>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</si>
  <si>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</si>
  <si>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</si>
  <si>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</si>
  <si>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</si>
  <si>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</si>
  <si>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</si>
  <si>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</si>
  <si>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</si>
  <si>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</si>
  <si>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</si>
  <si>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</si>
  <si>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</si>
  <si>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</si>
  <si>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</si>
  <si>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</si>
  <si>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</si>
  <si>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</si>
  <si>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</si>
  <si>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</si>
  <si>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</si>
  <si>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</si>
  <si>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</si>
  <si>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</si>
  <si>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</si>
  <si>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</si>
  <si>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</si>
  <si>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</si>
  <si>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</si>
  <si>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</si>
  <si>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</si>
  <si>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</si>
  <si>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</si>
  <si>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</si>
  <si>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</si>
  <si>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</si>
  <si>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</si>
  <si>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</si>
  <si>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</si>
  <si>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</si>
  <si>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</si>
  <si>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</si>
  <si>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</si>
  <si>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</si>
  <si>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</si>
  <si>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</si>
  <si>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</si>
  <si>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</si>
  <si>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</si>
  <si>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</si>
  <si>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</si>
  <si>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</si>
  <si>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</si>
  <si>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</si>
  <si>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</si>
  <si>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</si>
  <si>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</si>
  <si>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</si>
  <si>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</si>
  <si>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</si>
  <si>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</si>
  <si>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</si>
  <si>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</si>
  <si>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</si>
  <si>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</si>
  <si>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</si>
  <si>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</si>
  <si>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</si>
  <si>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</si>
  <si>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</si>
  <si>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</si>
  <si>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</si>
  <si>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</si>
  <si>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</si>
  <si>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</si>
  <si>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</si>
  <si>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</si>
  <si>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</si>
  <si>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</si>
  <si>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</si>
  <si>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</si>
  <si>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</si>
  <si>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</si>
  <si>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</si>
  <si>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</si>
  <si>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</si>
  <si>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</si>
  <si>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</si>
  <si>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</si>
  <si>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</si>
  <si>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</si>
  <si>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</si>
  <si>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</si>
  <si>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</si>
  <si>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</si>
  <si>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</si>
  <si>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</si>
  <si>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</si>
  <si>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</si>
  <si>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</si>
  <si>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</si>
  <si>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</si>
  <si>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</si>
  <si>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</si>
  <si>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</si>
  <si>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</si>
  <si>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</si>
  <si>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</si>
  <si>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</si>
  <si>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</si>
  <si>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</si>
  <si>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</si>
  <si>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</si>
  <si>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</si>
  <si>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</si>
  <si>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</si>
  <si>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</si>
  <si>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</si>
  <si>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</si>
  <si>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</si>
  <si>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</si>
  <si>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</si>
  <si>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</si>
  <si>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</si>
  <si>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</si>
  <si>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</si>
  <si>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</si>
  <si>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</si>
  <si>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</si>
  <si>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</si>
  <si>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</si>
  <si>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</si>
  <si>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</si>
  <si>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</si>
  <si>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</si>
  <si>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</si>
  <si>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</si>
  <si>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</si>
  <si>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</si>
  <si>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</si>
  <si>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</si>
  <si>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</si>
  <si>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</si>
  <si>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</si>
  <si>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</si>
  <si>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</si>
  <si>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</si>
  <si>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</si>
  <si>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</si>
  <si>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</si>
  <si>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</si>
  <si>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</si>
  <si>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</si>
  <si>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</si>
  <si>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</si>
  <si>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</si>
  <si>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</si>
  <si>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</si>
  <si>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</si>
  <si>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</si>
  <si>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</si>
  <si>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</si>
  <si>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</si>
  <si>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</si>
  <si>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</si>
  <si>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</si>
  <si>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</si>
  <si>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</si>
  <si>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</si>
  <si>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</si>
  <si>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</si>
  <si>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</si>
  <si>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</si>
  <si>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</si>
  <si>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</si>
  <si>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</si>
  <si>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</si>
  <si>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</si>
  <si>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</si>
  <si>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</si>
  <si>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</si>
  <si>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</si>
  <si>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</si>
  <si>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</si>
  <si>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</si>
  <si>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</si>
  <si>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</si>
  <si>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</si>
  <si>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</si>
  <si>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</si>
  <si>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</si>
  <si>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</si>
  <si>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</si>
  <si>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</si>
  <si>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</si>
  <si>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</si>
  <si>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</si>
  <si>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</si>
  <si>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</si>
  <si>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</si>
  <si>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</si>
  <si>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</si>
  <si>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</si>
  <si>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</si>
  <si>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</si>
  <si>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</si>
  <si>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</si>
  <si>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</si>
  <si>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</si>
  <si>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</si>
  <si>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</si>
  <si>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</si>
  <si>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</si>
  <si>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</si>
  <si>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</si>
  <si>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</si>
  <si>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</si>
  <si>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</si>
  <si>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</si>
  <si>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</si>
  <si>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</si>
  <si>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</si>
  <si>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</si>
  <si>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</si>
  <si>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</si>
  <si>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</si>
  <si>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</si>
  <si>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</si>
  <si>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</si>
  <si>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</si>
  <si>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</si>
  <si>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</si>
  <si>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</si>
  <si>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</si>
  <si>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</si>
  <si>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</si>
  <si>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</si>
  <si>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</si>
  <si>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</si>
  <si>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</si>
  <si>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</si>
  <si>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</si>
  <si>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</si>
  <si>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</si>
  <si>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</si>
  <si>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</si>
  <si>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</si>
  <si>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</si>
  <si>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</si>
  <si>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</si>
  <si>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</si>
  <si>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</si>
  <si>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</si>
  <si>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</si>
  <si>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</si>
  <si>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</si>
  <si>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</si>
  <si>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</si>
  <si>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</si>
  <si>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</si>
  <si>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</si>
  <si>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</si>
  <si>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</si>
  <si>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</si>
  <si>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</si>
  <si>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</si>
  <si>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</si>
  <si>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</si>
  <si>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</si>
  <si>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</si>
  <si>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</si>
  <si>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</si>
  <si>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</si>
  <si>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</si>
  <si>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</si>
  <si>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</si>
  <si>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</si>
  <si>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</si>
  <si>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</si>
  <si>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</si>
  <si>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</si>
  <si>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</si>
  <si>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</si>
  <si>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</si>
  <si>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</si>
  <si>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</si>
  <si>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</si>
  <si>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</si>
  <si>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</si>
  <si>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</si>
  <si>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</si>
  <si>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</si>
  <si>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</si>
  <si>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</si>
  <si>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</si>
  <si>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</si>
  <si>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</si>
  <si>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</si>
  <si>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</si>
  <si>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</si>
  <si>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</si>
  <si>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</si>
  <si>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</si>
  <si>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</si>
  <si>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</si>
  <si>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</si>
  <si>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</si>
  <si>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</si>
  <si>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</si>
  <si>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</si>
  <si>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</si>
  <si>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</si>
  <si>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</si>
  <si>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</si>
  <si>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</si>
  <si>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</si>
  <si>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</si>
  <si>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</si>
  <si>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</si>
  <si>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</si>
  <si>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</si>
  <si>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</si>
  <si>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</si>
  <si>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</si>
  <si>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</si>
  <si>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</si>
  <si>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</si>
  <si>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</si>
  <si>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</si>
  <si>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</si>
  <si>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</si>
  <si>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</si>
  <si>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</si>
  <si>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</si>
  <si>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</si>
  <si>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</si>
  <si>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</si>
  <si>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</si>
  <si>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</si>
  <si>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</si>
  <si>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</si>
  <si>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</si>
  <si>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</si>
  <si>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</si>
  <si>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</si>
  <si>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</si>
  <si>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</si>
  <si>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</si>
  <si>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</si>
  <si>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</si>
  <si>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</si>
  <si>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</si>
  <si>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</si>
  <si>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</si>
  <si>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</si>
  <si>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</si>
  <si>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</si>
  <si>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</si>
  <si>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</si>
  <si>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</si>
  <si>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</si>
  <si>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</si>
  <si>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</si>
  <si>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</si>
  <si>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</si>
  <si>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</si>
  <si>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</si>
  <si>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</si>
  <si>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</si>
  <si>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</si>
  <si>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</si>
  <si>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</si>
  <si>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</si>
  <si>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</si>
  <si>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</si>
  <si>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</si>
  <si>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</si>
  <si>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</si>
  <si>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</si>
  <si>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</si>
  <si>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</si>
  <si>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</si>
  <si>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</si>
  <si>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</si>
  <si>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</si>
  <si>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</si>
  <si>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</si>
  <si>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</si>
  <si>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</si>
  <si>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</si>
  <si>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</si>
  <si>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</si>
  <si>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</si>
  <si>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</si>
  <si>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</si>
  <si>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</si>
  <si>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</si>
  <si>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</si>
  <si>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</si>
  <si>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</si>
  <si>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</si>
  <si>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</si>
  <si>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</si>
  <si>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</si>
  <si>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</si>
  <si>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</si>
  <si>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</si>
  <si>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</si>
  <si>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</si>
  <si>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</si>
  <si>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</si>
  <si>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</si>
  <si>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</si>
  <si>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</si>
  <si>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</si>
  <si>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</si>
  <si>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</si>
  <si>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</si>
  <si>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</si>
  <si>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</si>
  <si>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</si>
  <si>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</si>
  <si>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</si>
  <si>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</si>
  <si>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</si>
  <si>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</si>
  <si>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</si>
  <si>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</si>
  <si>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</si>
  <si>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</si>
  <si>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</si>
  <si>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</si>
  <si>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</si>
  <si>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</si>
  <si>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</si>
  <si>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</si>
  <si>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</si>
  <si>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</si>
  <si>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</si>
  <si>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</si>
  <si>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</si>
  <si>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</si>
  <si>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</si>
  <si>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</si>
  <si>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</si>
  <si>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</si>
  <si>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</si>
  <si>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</si>
  <si>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</si>
  <si>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</si>
  <si>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</si>
  <si>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</si>
  <si>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</si>
  <si>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</si>
  <si>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</si>
  <si>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</si>
  <si>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</si>
  <si>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</si>
  <si>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</si>
  <si>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</si>
  <si>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</si>
  <si>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</si>
  <si>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</si>
  <si>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</si>
  <si>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</si>
  <si>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</si>
  <si>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</si>
  <si>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</si>
  <si>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</si>
  <si>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</si>
  <si>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</si>
  <si>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</si>
  <si>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</si>
  <si>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</si>
  <si>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</si>
  <si>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</si>
  <si>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</si>
  <si>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</si>
  <si>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</si>
  <si>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</si>
  <si>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</si>
  <si>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</si>
  <si>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</si>
  <si>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</si>
  <si>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</si>
  <si>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</si>
  <si>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</si>
  <si>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</si>
  <si>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</si>
  <si>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</si>
  <si>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</si>
  <si>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</si>
  <si>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</si>
  <si>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</si>
  <si>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</si>
  <si>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</si>
  <si>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</si>
  <si>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</si>
  <si>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</si>
  <si>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</si>
  <si>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</si>
  <si>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</si>
  <si>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</si>
  <si>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</si>
  <si>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</si>
  <si>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</si>
  <si>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</si>
  <si>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</si>
  <si>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</si>
  <si>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</si>
  <si>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</si>
  <si>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</si>
  <si>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</si>
  <si>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</si>
  <si>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</si>
  <si>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</si>
  <si>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</si>
  <si>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</si>
  <si>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</si>
  <si>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</si>
  <si>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</si>
  <si>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</si>
  <si>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</si>
  <si>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</si>
  <si>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</si>
  <si>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</si>
  <si>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</si>
  <si>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</si>
  <si>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</si>
  <si>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</si>
  <si>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</si>
  <si>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</si>
  <si>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</si>
  <si>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</si>
  <si>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</si>
  <si>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</si>
  <si>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</si>
  <si>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</si>
  <si>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</si>
  <si>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</si>
  <si>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</si>
  <si>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</si>
  <si>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</si>
  <si>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</si>
  <si>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</si>
  <si>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</si>
  <si>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</si>
  <si>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</si>
  <si>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</si>
  <si>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</si>
  <si>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</si>
  <si>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</si>
  <si>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</si>
  <si>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</si>
  <si>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</si>
  <si>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</si>
  <si>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</si>
  <si>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</si>
  <si>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</si>
  <si>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</si>
  <si>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</si>
  <si>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</si>
  <si>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</si>
  <si>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</si>
  <si>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</si>
  <si>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</si>
  <si>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</si>
  <si>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</si>
  <si>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</si>
  <si>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</si>
  <si>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</si>
  <si>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</si>
  <si>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</si>
  <si>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</si>
  <si>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</si>
  <si>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</si>
  <si>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</si>
  <si>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</si>
  <si>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</si>
  <si>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</si>
  <si>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</si>
  <si>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</si>
  <si>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</si>
  <si>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</si>
  <si>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</si>
  <si>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</si>
  <si>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</si>
  <si>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</si>
  <si>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</si>
  <si>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</si>
  <si>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</si>
  <si>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</si>
  <si>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</si>
  <si>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</si>
  <si>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</si>
  <si>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</si>
  <si>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</si>
  <si>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</si>
  <si>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</si>
  <si>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</si>
  <si>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</si>
  <si>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</si>
  <si>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</si>
  <si>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</si>
  <si>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</si>
  <si>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</si>
  <si>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</si>
  <si>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</si>
  <si>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</si>
  <si>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</si>
  <si>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</si>
  <si>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</si>
  <si>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</si>
  <si>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</si>
  <si>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</si>
  <si>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</si>
  <si>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</si>
  <si>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</si>
  <si>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</si>
  <si>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</si>
  <si>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</si>
  <si>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</si>
  <si>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</si>
  <si>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</si>
  <si>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</si>
  <si>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</si>
  <si>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</si>
  <si>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</si>
  <si>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</si>
  <si>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</si>
  <si>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</si>
  <si>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</si>
  <si>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</si>
  <si>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</si>
  <si>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</si>
  <si>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</si>
  <si>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</si>
  <si>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</si>
  <si>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</si>
  <si>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</si>
  <si>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</si>
  <si>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</si>
  <si>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</si>
  <si>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</si>
  <si>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</si>
  <si>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</si>
  <si>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</si>
  <si>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</si>
  <si>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</si>
  <si>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</si>
  <si>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</si>
  <si>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</si>
  <si>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</si>
  <si>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</si>
  <si>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</si>
  <si>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</si>
  <si>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</si>
  <si>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</si>
  <si>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</si>
  <si>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</si>
  <si>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</si>
  <si>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</si>
  <si>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</si>
  <si>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</si>
  <si>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</si>
  <si>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</si>
  <si>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</si>
  <si>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</si>
  <si>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</si>
  <si>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</si>
  <si>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</si>
  <si>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</si>
  <si>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</si>
  <si>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</si>
  <si>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</si>
  <si>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</si>
  <si>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</si>
  <si>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</si>
  <si>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</si>
  <si>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</si>
  <si>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</si>
  <si>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</si>
  <si>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</si>
  <si>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</si>
  <si>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</si>
  <si>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</si>
  <si>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</si>
  <si>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</si>
  <si>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</si>
  <si>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</si>
  <si>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</si>
  <si>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</si>
  <si>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</si>
  <si>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</si>
  <si>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</si>
  <si>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</si>
  <si>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</si>
  <si>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</si>
  <si>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</si>
  <si>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</si>
  <si>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</si>
  <si>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</si>
  <si>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</si>
  <si>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</si>
  <si>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</si>
  <si>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</si>
  <si>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</si>
  <si>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</si>
  <si>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</si>
  <si>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</si>
  <si>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</si>
  <si>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</si>
  <si>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</si>
  <si>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</si>
  <si>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</si>
  <si>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</si>
  <si>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</si>
  <si>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</si>
  <si>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</si>
  <si>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</si>
  <si>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</si>
  <si>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</si>
  <si>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</si>
  <si>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</si>
  <si>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</si>
  <si>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</si>
  <si>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</si>
  <si>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</si>
  <si>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</si>
  <si>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</si>
  <si>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</si>
  <si>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</si>
  <si>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</si>
  <si>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</si>
  <si>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</si>
  <si>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</si>
  <si>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</si>
  <si>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</si>
  <si>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</si>
  <si>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</si>
  <si>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</si>
  <si>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</si>
  <si>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</si>
  <si>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</si>
  <si>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</si>
  <si>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</si>
  <si>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</si>
  <si>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</si>
  <si>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</si>
  <si>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</si>
  <si>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</si>
  <si>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</si>
  <si>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</si>
  <si>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</si>
  <si>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</si>
  <si>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</si>
  <si>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</si>
  <si>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</si>
  <si>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</si>
  <si>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</si>
  <si>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</si>
  <si>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</si>
  <si>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</si>
  <si>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</si>
  <si>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</si>
  <si>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</si>
  <si>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</si>
  <si>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</si>
  <si>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</si>
  <si>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</si>
  <si>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</si>
  <si>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</si>
  <si>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</si>
  <si>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</si>
  <si>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</si>
  <si>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</si>
  <si>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</si>
  <si>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</si>
  <si>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</si>
  <si>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</si>
  <si>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</si>
  <si>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</si>
  <si>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</si>
  <si>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</si>
  <si>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</si>
  <si>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</si>
  <si>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</si>
  <si>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</si>
  <si>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</si>
  <si>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</si>
  <si>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</si>
  <si>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</si>
  <si>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</si>
  <si>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</si>
  <si>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</si>
  <si>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</si>
  <si>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</si>
  <si>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</si>
  <si>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</si>
  <si>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</si>
  <si>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</si>
  <si>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</si>
  <si>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</si>
  <si>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</si>
  <si>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</si>
  <si>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</si>
  <si>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</si>
  <si>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</si>
  <si>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</si>
  <si>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</si>
  <si>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</si>
  <si>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</si>
  <si>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</si>
  <si>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</si>
  <si>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</si>
  <si>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</si>
  <si>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</si>
  <si>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</si>
  <si>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</si>
  <si>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</si>
  <si>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</si>
  <si>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</si>
  <si>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</si>
  <si>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</si>
  <si>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</si>
  <si>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</si>
  <si>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</si>
  <si>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</si>
  <si>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</si>
  <si>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</si>
  <si>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</si>
  <si>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</si>
  <si>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</si>
  <si>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</si>
  <si>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</si>
  <si>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</si>
  <si>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</si>
  <si>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</si>
  <si>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</si>
  <si>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</si>
  <si>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</si>
  <si>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</si>
  <si>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</si>
  <si>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</si>
  <si>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</si>
  <si>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</si>
  <si>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</si>
  <si>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</si>
  <si>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</si>
  <si>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</si>
  <si>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</si>
  <si>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</si>
  <si>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</si>
  <si>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</si>
  <si>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</si>
  <si>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</si>
  <si>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</si>
  <si>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</si>
  <si>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</si>
  <si>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</si>
  <si>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</si>
  <si>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</si>
  <si>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</si>
  <si>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</si>
  <si>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</si>
  <si>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</si>
  <si>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</si>
  <si>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</si>
  <si>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</si>
  <si>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</si>
  <si>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</si>
  <si>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</si>
  <si>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</si>
  <si>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</si>
  <si>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</si>
  <si>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</si>
  <si>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</si>
  <si>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</si>
  <si>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</si>
  <si>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</si>
  <si>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</si>
  <si>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</si>
  <si>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</si>
  <si>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</si>
  <si>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</si>
  <si>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</si>
  <si>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</si>
  <si>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</si>
  <si>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</si>
  <si>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</si>
  <si>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</si>
  <si>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</si>
  <si>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</si>
  <si>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</si>
  <si>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</si>
  <si>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</si>
  <si>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</si>
  <si>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</si>
  <si>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</si>
  <si>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</si>
  <si>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</si>
  <si>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</si>
  <si>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</si>
  <si>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</si>
  <si>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</si>
  <si>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</si>
  <si>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</si>
  <si>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</si>
  <si>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</si>
  <si>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</si>
  <si>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</si>
  <si>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</si>
  <si>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</si>
  <si>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</si>
  <si>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</si>
  <si>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</si>
  <si>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</si>
  <si>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</si>
  <si>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</si>
  <si>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</si>
  <si>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</si>
  <si>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</si>
  <si>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</si>
  <si>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</si>
  <si>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</si>
  <si>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</si>
  <si>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</si>
  <si>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</si>
  <si>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</si>
  <si>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</si>
  <si>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</si>
  <si>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</si>
  <si>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</si>
  <si>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</si>
  <si>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</si>
  <si>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</si>
  <si>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</si>
  <si>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</si>
  <si>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</si>
  <si>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</si>
  <si>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</si>
  <si>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</si>
  <si>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</si>
  <si>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</si>
  <si>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</si>
  <si>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</si>
  <si>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</si>
  <si>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</si>
  <si>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</si>
  <si>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</si>
  <si>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</si>
  <si>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</si>
  <si>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</si>
  <si>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</si>
  <si>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</si>
  <si>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</si>
  <si>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</si>
  <si>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</si>
  <si>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</si>
  <si>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</si>
  <si>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</si>
  <si>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</si>
  <si>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</si>
  <si>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</si>
  <si>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</si>
  <si>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</si>
  <si>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</si>
  <si>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</si>
  <si>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</si>
  <si>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</si>
  <si>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</si>
  <si>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</si>
  <si>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</si>
  <si>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</si>
  <si>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</si>
  <si>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</si>
  <si>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</si>
  <si>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</si>
  <si>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</si>
  <si>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</si>
  <si>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</si>
  <si>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</si>
  <si>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</si>
  <si>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</si>
  <si>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</si>
  <si>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</si>
  <si>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</si>
  <si>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</si>
  <si>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</si>
  <si>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</si>
  <si>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</si>
  <si>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</si>
  <si>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</si>
  <si>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</si>
  <si>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</si>
  <si>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</si>
  <si>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</si>
  <si>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</si>
  <si>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</si>
  <si>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</si>
  <si>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</si>
  <si>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</si>
  <si>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</si>
  <si>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</si>
  <si>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</si>
  <si>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</si>
  <si>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</si>
  <si>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</si>
  <si>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</si>
  <si>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</si>
  <si>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</si>
  <si>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</si>
  <si>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</si>
  <si>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</si>
  <si>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</si>
  <si>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</si>
  <si>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</si>
  <si>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</si>
  <si>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</si>
  <si>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</si>
  <si>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</si>
  <si>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</si>
  <si>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</si>
  <si>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</si>
  <si>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</si>
  <si>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LaSalle</t>
  </si>
  <si>
    <t>174 Oak Street</t>
  </si>
  <si>
    <t>Seneca</t>
  </si>
  <si>
    <t>emisener@sgs170.org</t>
  </si>
  <si>
    <t>Eric Misener</t>
  </si>
  <si>
    <t>x</t>
  </si>
  <si>
    <t>Jason A. Hohulin, CPA</t>
  </si>
  <si>
    <t>Trans-Pupil Trans-Purch Serv</t>
  </si>
  <si>
    <t>Ed- Technology- Purch Serv</t>
  </si>
  <si>
    <t>Ed -Special Ed - Tuition</t>
  </si>
  <si>
    <t>Kohl Wholesale</t>
  </si>
  <si>
    <t>MVK Elementary School</t>
  </si>
  <si>
    <t>Transportation With a Personal Touch</t>
  </si>
  <si>
    <t>MD Technology</t>
  </si>
  <si>
    <t>Center for Disability</t>
  </si>
  <si>
    <t>Hillman Pediatric Therapy</t>
  </si>
  <si>
    <t>Wright &amp; Associates</t>
  </si>
  <si>
    <t>Nicor - Natural Gas and Electric</t>
  </si>
  <si>
    <t>LaSalle County Regional Office - Food Co-Op</t>
  </si>
  <si>
    <t>LaSalle County R.O.E. - Training Workshops</t>
  </si>
  <si>
    <t>L.E.A.S.E. - Special Education</t>
  </si>
  <si>
    <t>MD Technologies</t>
  </si>
  <si>
    <t>L.E.A.S.E. - Training Workshops</t>
  </si>
  <si>
    <t>Grundy County Special Education Co-Op</t>
  </si>
  <si>
    <t>None</t>
  </si>
  <si>
    <t>There were no findings for the prior year ending June 30, 2019.</t>
  </si>
  <si>
    <t>Previously Retired Issues</t>
  </si>
  <si>
    <t>Page 9 Line 17 Real Estate Tax Adjustment</t>
  </si>
  <si>
    <t>Page 10 Line 74 Café Rebates</t>
  </si>
  <si>
    <t>Page 12 Line 168 Library Grant</t>
  </si>
  <si>
    <t>Page 11 Line 107 Selling textbooks, closing out band account, and instrument sales</t>
  </si>
  <si>
    <t>Page 12 Line 180 REAP Grant</t>
  </si>
  <si>
    <t>Page 15 Line 41 Music Accompianist, Bank Charges, Graduation Supplies, Tech and Computer</t>
  </si>
  <si>
    <t>Page 17 Line 120 Computer and Tech</t>
  </si>
  <si>
    <t>Page 17 Line 128 School Resource Officer</t>
  </si>
  <si>
    <t>Page 19 Line 237 Technology IMRF</t>
  </si>
  <si>
    <t>Ed - O&amp;M Plant Services - Purch Serv</t>
  </si>
  <si>
    <t>Ed - Instruction - Purch Serv</t>
  </si>
  <si>
    <t>Ed-Food Services -Supplies</t>
  </si>
  <si>
    <t>See PDF Version</t>
  </si>
  <si>
    <t xml:space="preserve">  Seneca CCSD 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</si>
</sst>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2002</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2050</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2050</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35050170004</v>
      </c>
      <c r="B13" s="2102"/>
      <c r="C13" s="2102"/>
      <c r="D13" s="2102"/>
      <c r="E13" s="2102"/>
      <c r="F13" s="2102"/>
      <c r="G13" s="2102"/>
      <c r="H13" s="2103"/>
      <c r="I13" s="31"/>
      <c r="J13" s="30"/>
      <c r="K13" s="28"/>
      <c r="L13" s="30"/>
      <c r="M13" s="30"/>
      <c r="N13" s="30"/>
      <c r="O13" s="30"/>
      <c r="P13" s="30"/>
      <c r="Q13" s="30"/>
      <c r="R13" s="30"/>
      <c r="S13" s="30"/>
      <c r="T13" s="2107" t="s">
        <v>2051</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2059</v>
      </c>
      <c r="B15" s="2105"/>
      <c r="C15" s="2105"/>
      <c r="D15" s="2105"/>
      <c r="E15" s="2105"/>
      <c r="F15" s="2105"/>
      <c r="G15" s="2105"/>
      <c r="H15" s="2106"/>
      <c r="T15" s="2111" t="s">
        <v>2065</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2099</v>
      </c>
      <c r="B17" s="2075"/>
      <c r="C17" s="2075"/>
      <c r="D17" s="2075"/>
      <c r="E17" s="2075"/>
      <c r="F17" s="2075"/>
      <c r="G17" s="2075"/>
      <c r="H17" s="2100"/>
      <c r="T17" s="2118" t="s">
        <v>2052</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2060</v>
      </c>
      <c r="B19" s="2060"/>
      <c r="C19" s="2060"/>
      <c r="D19" s="2060"/>
      <c r="E19" s="2060"/>
      <c r="F19" s="2060"/>
      <c r="G19" s="2060"/>
      <c r="H19" s="2040"/>
      <c r="I19" s="30"/>
      <c r="J19" s="96"/>
      <c r="K19" s="40"/>
      <c r="L19" s="38"/>
      <c r="M19" s="109" t="s">
        <v>312</v>
      </c>
      <c r="P19" s="27"/>
      <c r="Q19" s="27"/>
      <c r="R19" s="27"/>
      <c r="S19" s="31"/>
      <c r="T19" s="2104" t="s">
        <v>2053</v>
      </c>
      <c r="U19" s="2039"/>
      <c r="V19" s="2039"/>
      <c r="W19" s="2040"/>
      <c r="X19" s="2116" t="s">
        <v>2054</v>
      </c>
      <c r="Y19" s="2117"/>
      <c r="Z19" s="2114">
        <v>61614</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2061</v>
      </c>
      <c r="B21" s="2039"/>
      <c r="C21" s="2039"/>
      <c r="D21" s="2039"/>
      <c r="E21" s="2039"/>
      <c r="F21" s="2039"/>
      <c r="G21" s="2039"/>
      <c r="H21" s="2040"/>
      <c r="I21" s="2094" t="s">
        <v>673</v>
      </c>
      <c r="J21" s="2089"/>
      <c r="K21" s="2089"/>
      <c r="L21" s="2089"/>
      <c r="M21" s="2089"/>
      <c r="N21" s="2089"/>
      <c r="O21" s="2089"/>
      <c r="P21" s="2089"/>
      <c r="Q21" s="2089"/>
      <c r="R21" s="2089"/>
      <c r="S21" s="2095"/>
      <c r="T21" s="2129" t="s">
        <v>2055</v>
      </c>
      <c r="U21" s="2130"/>
      <c r="V21" s="2130"/>
      <c r="W21" s="2130"/>
      <c r="X21" s="2135" t="s">
        <v>2056</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2062</v>
      </c>
      <c r="B23" s="2092"/>
      <c r="C23" s="2092"/>
      <c r="D23" s="2092"/>
      <c r="E23" s="2092"/>
      <c r="F23" s="2092"/>
      <c r="G23" s="2092"/>
      <c r="H23" s="2093"/>
      <c r="T23" s="2074" t="s">
        <v>2057</v>
      </c>
      <c r="U23" s="2128"/>
      <c r="V23" s="2128"/>
      <c r="W23" s="2128"/>
      <c r="X23" s="2132">
        <v>44501</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61360</v>
      </c>
      <c r="B25" s="2039"/>
      <c r="C25" s="2039"/>
      <c r="D25" s="2039"/>
      <c r="E25" s="2039"/>
      <c r="F25" s="2039"/>
      <c r="G25" s="2039"/>
      <c r="H25" s="2040"/>
      <c r="I25" s="110"/>
      <c r="J25" s="2063"/>
      <c r="K25" s="2063"/>
      <c r="L25" s="2063"/>
      <c r="M25" s="2063"/>
      <c r="N25" s="2063"/>
      <c r="O25" s="2063"/>
      <c r="P25" s="2063"/>
      <c r="Q25" s="2063"/>
      <c r="R25" s="2063"/>
      <c r="S25" s="2064"/>
      <c r="T25" s="2125"/>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2050</v>
      </c>
      <c r="F29" s="137" t="s">
        <v>1305</v>
      </c>
      <c r="G29" s="111"/>
      <c r="I29" s="51"/>
      <c r="J29" s="99"/>
      <c r="K29" s="28" t="s">
        <v>572</v>
      </c>
      <c r="L29" s="144" t="s">
        <v>2064</v>
      </c>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99"/>
      <c r="K30" s="28" t="s">
        <v>572</v>
      </c>
      <c r="L30" s="144" t="s">
        <v>2064</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2064</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2063</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2062</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v>8153578744</v>
      </c>
      <c r="B42" s="2058"/>
      <c r="C42" s="2059"/>
      <c r="D42" s="2057">
        <v>8153571516</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4966012</v>
      </c>
      <c r="C4" s="1722">
        <v>0</v>
      </c>
      <c r="D4" s="1723">
        <f>B4-C4</f>
        <v>4966012</v>
      </c>
      <c r="E4" s="1722">
        <v>5175362</v>
      </c>
      <c r="F4" s="1723">
        <f>E4-C4</f>
        <v>5175362</v>
      </c>
    </row>
    <row r="5" spans="1:8" ht="13.7" customHeight="1" x14ac:dyDescent="0.2">
      <c r="A5" s="579" t="s">
        <v>865</v>
      </c>
      <c r="B5" s="1724">
        <f>'Revenues 9-14'!D5</f>
        <v>1228166</v>
      </c>
      <c r="C5" s="1664">
        <v>0</v>
      </c>
      <c r="D5" s="1725">
        <f t="shared" ref="D5:D18" si="0">B5-C5</f>
        <v>1228166</v>
      </c>
      <c r="E5" s="1664">
        <v>1354554</v>
      </c>
      <c r="F5" s="1725">
        <f>E5-C5</f>
        <v>1354554</v>
      </c>
    </row>
    <row r="6" spans="1:8" ht="13.7" customHeight="1" x14ac:dyDescent="0.2">
      <c r="A6" s="579" t="s">
        <v>408</v>
      </c>
      <c r="B6" s="1724">
        <f>'Revenues 9-14'!E5</f>
        <v>0</v>
      </c>
      <c r="C6" s="1664">
        <v>0</v>
      </c>
      <c r="D6" s="1725">
        <f t="shared" si="0"/>
        <v>0</v>
      </c>
      <c r="E6" s="1664">
        <v>0</v>
      </c>
      <c r="F6" s="1725">
        <f t="shared" ref="F6:F18" si="1">E6-C6</f>
        <v>0</v>
      </c>
    </row>
    <row r="7" spans="1:8" ht="13.7" customHeight="1" x14ac:dyDescent="0.2">
      <c r="A7" s="579" t="s">
        <v>154</v>
      </c>
      <c r="B7" s="1724">
        <f>'Revenues 9-14'!F5</f>
        <v>308431</v>
      </c>
      <c r="C7" s="1664">
        <v>0</v>
      </c>
      <c r="D7" s="1725">
        <f t="shared" si="0"/>
        <v>308431</v>
      </c>
      <c r="E7" s="1664">
        <v>321710</v>
      </c>
      <c r="F7" s="1725">
        <f t="shared" si="1"/>
        <v>321710</v>
      </c>
    </row>
    <row r="8" spans="1:8" ht="13.7" customHeight="1" x14ac:dyDescent="0.2">
      <c r="A8" s="579" t="s">
        <v>1169</v>
      </c>
      <c r="B8" s="1724">
        <f>'Revenues 9-14'!G5</f>
        <v>53401</v>
      </c>
      <c r="C8" s="1664">
        <v>0</v>
      </c>
      <c r="D8" s="1725">
        <f t="shared" si="0"/>
        <v>53401</v>
      </c>
      <c r="E8" s="1664">
        <v>56796</v>
      </c>
      <c r="F8" s="1725">
        <f t="shared" si="1"/>
        <v>56796</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114125</v>
      </c>
      <c r="C10" s="1664">
        <v>0</v>
      </c>
      <c r="D10" s="1725">
        <f t="shared" si="0"/>
        <v>114125</v>
      </c>
      <c r="E10" s="1664">
        <v>120266</v>
      </c>
      <c r="F10" s="1725">
        <f t="shared" si="1"/>
        <v>120266</v>
      </c>
    </row>
    <row r="11" spans="1:8" x14ac:dyDescent="0.2">
      <c r="A11" s="579" t="s">
        <v>406</v>
      </c>
      <c r="B11" s="1724">
        <f>'Revenues 9-14'!J5</f>
        <v>106802</v>
      </c>
      <c r="C11" s="1664">
        <v>0</v>
      </c>
      <c r="D11" s="1725">
        <f t="shared" si="0"/>
        <v>106802</v>
      </c>
      <c r="E11" s="1664">
        <v>112912</v>
      </c>
      <c r="F11" s="1725">
        <f t="shared" si="1"/>
        <v>112912</v>
      </c>
    </row>
    <row r="12" spans="1:8" ht="13.7" customHeight="1" x14ac:dyDescent="0.2">
      <c r="A12" s="579" t="s">
        <v>156</v>
      </c>
      <c r="B12" s="1724">
        <f>'Revenues 9-14'!K5</f>
        <v>0</v>
      </c>
      <c r="C12" s="1664">
        <v>0</v>
      </c>
      <c r="D12" s="1725">
        <f t="shared" si="0"/>
        <v>0</v>
      </c>
      <c r="E12" s="1664">
        <v>0</v>
      </c>
      <c r="F12" s="1725">
        <f t="shared" si="1"/>
        <v>0</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106802</v>
      </c>
      <c r="C14" s="1664">
        <v>0</v>
      </c>
      <c r="D14" s="1725">
        <f t="shared" si="0"/>
        <v>106802</v>
      </c>
      <c r="E14" s="1664">
        <v>112912</v>
      </c>
      <c r="F14" s="1725">
        <f t="shared" si="1"/>
        <v>112912</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133529</v>
      </c>
      <c r="C16" s="1664">
        <v>0</v>
      </c>
      <c r="D16" s="1725">
        <f t="shared" si="0"/>
        <v>133529</v>
      </c>
      <c r="E16" s="1664">
        <v>154661</v>
      </c>
      <c r="F16" s="1725">
        <f t="shared" si="1"/>
        <v>154661</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7017268</v>
      </c>
      <c r="C19" s="1726">
        <f>SUM(C4:C18)</f>
        <v>0</v>
      </c>
      <c r="D19" s="1726">
        <f>SUM(D4:D18)</f>
        <v>7017268</v>
      </c>
      <c r="E19" s="1726">
        <f>SUM(E4:E18)</f>
        <v>7409173</v>
      </c>
      <c r="F19" s="1726">
        <f>SUM(F4:F18)</f>
        <v>7409173</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1778</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2005</v>
      </c>
      <c r="B24" s="2305"/>
      <c r="C24" s="2299"/>
      <c r="D24" s="2300"/>
      <c r="E24" s="2300"/>
      <c r="F24" s="2301"/>
    </row>
    <row r="25" spans="1:11" ht="13.5" thickBot="1" x14ac:dyDescent="0.25">
      <c r="A25" s="2306" t="s">
        <v>2006</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2085</v>
      </c>
      <c r="B31" s="595"/>
      <c r="C31" s="1734"/>
      <c r="D31" s="1735"/>
      <c r="E31" s="1734"/>
      <c r="F31" s="1734"/>
      <c r="G31" s="1734"/>
      <c r="H31" s="1734"/>
      <c r="I31" s="1736">
        <f>((E31+F31)-H31)+G31</f>
        <v>0</v>
      </c>
      <c r="J31" s="1734">
        <f>-8914-27303</f>
        <v>-36217</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-36217</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1788</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106802</v>
      </c>
      <c r="I5" s="1750"/>
      <c r="J5" s="1751"/>
      <c r="K5" s="1751"/>
    </row>
    <row r="6" spans="1:11" x14ac:dyDescent="0.2">
      <c r="A6" s="625" t="s">
        <v>715</v>
      </c>
      <c r="B6" s="626"/>
      <c r="C6" s="626"/>
      <c r="D6" s="626"/>
      <c r="E6" s="627"/>
      <c r="F6" s="628" t="s">
        <v>844</v>
      </c>
      <c r="G6" s="1744"/>
      <c r="H6" s="1744">
        <v>92</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1789</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106894</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106894</v>
      </c>
      <c r="I14" s="1749"/>
      <c r="J14" s="1751"/>
      <c r="K14" s="1745"/>
    </row>
    <row r="15" spans="1:11" x14ac:dyDescent="0.2">
      <c r="A15" s="2324" t="s">
        <v>4</v>
      </c>
      <c r="B15" s="2324"/>
      <c r="C15" s="2324"/>
      <c r="D15" s="2324"/>
      <c r="E15" s="2325"/>
      <c r="F15" s="635" t="s">
        <v>850</v>
      </c>
      <c r="G15" s="1749"/>
      <c r="H15" s="1744">
        <v>0</v>
      </c>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1785</v>
      </c>
      <c r="B19" s="2332"/>
      <c r="C19" s="2332"/>
      <c r="D19" s="2332"/>
      <c r="E19" s="2333"/>
      <c r="F19" s="635" t="s">
        <v>927</v>
      </c>
      <c r="G19" s="1753"/>
      <c r="H19" s="1753"/>
      <c r="I19" s="1753"/>
      <c r="J19" s="1745"/>
      <c r="K19" s="1763"/>
    </row>
    <row r="20" spans="1:15" x14ac:dyDescent="0.2">
      <c r="A20" s="2334" t="s">
        <v>1790</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1791</v>
      </c>
      <c r="B22" s="2324"/>
      <c r="C22" s="2324"/>
      <c r="D22" s="2324"/>
      <c r="E22" s="2325"/>
      <c r="F22" s="635" t="s">
        <v>857</v>
      </c>
      <c r="G22" s="1753"/>
      <c r="H22" s="1744">
        <v>0</v>
      </c>
      <c r="I22" s="1744"/>
      <c r="J22" s="1766"/>
      <c r="K22" s="1745"/>
    </row>
    <row r="23" spans="1:15" ht="13.5" thickBot="1" x14ac:dyDescent="0.25">
      <c r="A23" s="2354" t="s">
        <v>900</v>
      </c>
      <c r="B23" s="2353"/>
      <c r="C23" s="2353"/>
      <c r="D23" s="2353"/>
      <c r="E23" s="2353"/>
      <c r="F23" s="1436"/>
      <c r="G23" s="1755">
        <f>SUM(G14:G16,G21,G22)</f>
        <v>0</v>
      </c>
      <c r="H23" s="1755">
        <f>SUM(H14:H16,H21,H22)</f>
        <v>106894</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1874</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3498102</v>
      </c>
      <c r="D5" s="1770">
        <v>0</v>
      </c>
      <c r="E5" s="1770">
        <v>0</v>
      </c>
      <c r="F5" s="1765">
        <f>(C5+D5)-E5</f>
        <v>3498102</v>
      </c>
      <c r="G5" s="676"/>
      <c r="H5" s="680"/>
      <c r="I5" s="680"/>
      <c r="J5" s="680"/>
      <c r="K5" s="637"/>
      <c r="L5" s="1442">
        <f>F5-K5</f>
        <v>3498102</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31975043</v>
      </c>
      <c r="D8" s="1771">
        <v>657103</v>
      </c>
      <c r="E8" s="1771">
        <v>0</v>
      </c>
      <c r="F8" s="1765">
        <f>(C8+D8)-E8</f>
        <v>32632146</v>
      </c>
      <c r="G8" s="681">
        <v>50</v>
      </c>
      <c r="H8" s="619">
        <v>10950602</v>
      </c>
      <c r="I8" s="619">
        <v>644554</v>
      </c>
      <c r="J8" s="619">
        <v>0</v>
      </c>
      <c r="K8" s="1442">
        <f>(H8+I8)-J8</f>
        <v>11595156</v>
      </c>
      <c r="L8" s="1442">
        <f>F8-K8</f>
        <v>21036990</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2223096</v>
      </c>
      <c r="D10" s="1772">
        <v>185375</v>
      </c>
      <c r="E10" s="1772">
        <v>0</v>
      </c>
      <c r="F10" s="1773">
        <f>(C10+D10)-E10</f>
        <v>2408471</v>
      </c>
      <c r="G10" s="681">
        <v>20</v>
      </c>
      <c r="H10" s="683">
        <v>1329431</v>
      </c>
      <c r="I10" s="683">
        <v>84796</v>
      </c>
      <c r="J10" s="683">
        <v>0</v>
      </c>
      <c r="K10" s="1442">
        <f>(H10+I10)-J10</f>
        <v>1414227</v>
      </c>
      <c r="L10" s="1442">
        <f>F10-K10</f>
        <v>994244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2526495</v>
      </c>
      <c r="D12" s="1771">
        <v>290330</v>
      </c>
      <c r="E12" s="1771">
        <v>125571</v>
      </c>
      <c r="F12" s="1765">
        <f>(C12+D12)-E12</f>
        <v>2691254</v>
      </c>
      <c r="G12" s="681">
        <v>10</v>
      </c>
      <c r="H12" s="619">
        <v>1362948</v>
      </c>
      <c r="I12" s="619">
        <v>269122</v>
      </c>
      <c r="J12" s="619">
        <v>125571</v>
      </c>
      <c r="K12" s="1442">
        <f>(H12+I12)-J12</f>
        <v>1506499</v>
      </c>
      <c r="L12" s="1442">
        <f>F12-K12</f>
        <v>1184755</v>
      </c>
    </row>
    <row r="13" spans="1:14" ht="14.25" thickTop="1" thickBot="1" x14ac:dyDescent="0.25">
      <c r="A13" s="684" t="s">
        <v>1112</v>
      </c>
      <c r="B13" s="679">
        <v>252</v>
      </c>
      <c r="C13" s="1771">
        <v>200803</v>
      </c>
      <c r="D13" s="1771">
        <v>0</v>
      </c>
      <c r="E13" s="1771">
        <v>0</v>
      </c>
      <c r="F13" s="1765">
        <f>(C13+D13)-E13</f>
        <v>200803</v>
      </c>
      <c r="G13" s="681">
        <v>5</v>
      </c>
      <c r="H13" s="619">
        <v>135828</v>
      </c>
      <c r="I13" s="619">
        <v>28378</v>
      </c>
      <c r="J13" s="619">
        <v>0</v>
      </c>
      <c r="K13" s="1442">
        <f>(H13+I13)-J13</f>
        <v>164206</v>
      </c>
      <c r="L13" s="1442">
        <f>F13-K13</f>
        <v>36597</v>
      </c>
    </row>
    <row r="14" spans="1:14" ht="14.25" thickTop="1" thickBot="1" x14ac:dyDescent="0.25">
      <c r="A14" s="684" t="s">
        <v>1113</v>
      </c>
      <c r="B14" s="679">
        <v>253</v>
      </c>
      <c r="C14" s="1745">
        <v>76293</v>
      </c>
      <c r="D14" s="1745">
        <v>6284</v>
      </c>
      <c r="E14" s="1745">
        <v>0</v>
      </c>
      <c r="F14" s="1765">
        <f>(C14+D14)-E14</f>
        <v>82577</v>
      </c>
      <c r="G14" s="681">
        <v>3</v>
      </c>
      <c r="H14" s="619">
        <v>25431</v>
      </c>
      <c r="I14" s="619">
        <v>27526</v>
      </c>
      <c r="J14" s="619">
        <v>0</v>
      </c>
      <c r="K14" s="1442">
        <f>(H14+I14)-J14</f>
        <v>52957</v>
      </c>
      <c r="L14" s="1442">
        <f>F14-K14</f>
        <v>29620</v>
      </c>
    </row>
    <row r="15" spans="1:14" ht="15" customHeight="1" thickTop="1" thickBot="1" x14ac:dyDescent="0.25">
      <c r="A15" s="1366" t="s">
        <v>525</v>
      </c>
      <c r="B15" s="1365">
        <v>260</v>
      </c>
      <c r="C15" s="1771">
        <v>43241</v>
      </c>
      <c r="D15" s="1771">
        <v>0</v>
      </c>
      <c r="E15" s="1771">
        <v>43241</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40543073</v>
      </c>
      <c r="D16" s="1765">
        <f>SUM(D3,D5:D6,D8:D10,D12:D15)</f>
        <v>1139092</v>
      </c>
      <c r="E16" s="1765">
        <f>SUM(E3,E5:E6,E8:E10,E12:E15)</f>
        <v>168812</v>
      </c>
      <c r="F16" s="1765">
        <f>SUM(F3,F5:F6,F8:F10,F12:F15)</f>
        <v>41513353</v>
      </c>
      <c r="G16" s="681"/>
      <c r="H16" s="1435">
        <f>SUM(H3,H6,H8:H10,H12:H14,)</f>
        <v>13804240</v>
      </c>
      <c r="I16" s="1435">
        <f>SUM(I3,I6,I8:I10,I12:I14,)</f>
        <v>1054376</v>
      </c>
      <c r="J16" s="1435">
        <f>SUM(J3,J6,J8:J10,J12:J14,)</f>
        <v>125571</v>
      </c>
      <c r="K16" s="1435">
        <f>(H16+I16)-J16</f>
        <v>14733045</v>
      </c>
      <c r="L16" s="1435">
        <f>F16-K16</f>
        <v>26780308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1054376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6700577</v>
      </c>
      <c r="G8" s="701"/>
    </row>
    <row r="9" spans="1:9" x14ac:dyDescent="0.2">
      <c r="A9" s="705" t="s">
        <v>457</v>
      </c>
      <c r="B9" s="706" t="s">
        <v>1847</v>
      </c>
      <c r="C9" s="707"/>
      <c r="D9" s="705" t="s">
        <v>498</v>
      </c>
      <c r="E9" s="704"/>
      <c r="F9" s="1775">
        <f>'Expenditures 15-22'!K151</f>
        <v>1060567</v>
      </c>
      <c r="G9" s="708"/>
    </row>
    <row r="10" spans="1:9" x14ac:dyDescent="0.2">
      <c r="A10" s="705" t="s">
        <v>496</v>
      </c>
      <c r="B10" s="706" t="s">
        <v>1848</v>
      </c>
      <c r="C10" s="707"/>
      <c r="D10" s="705" t="s">
        <v>498</v>
      </c>
      <c r="E10" s="704"/>
      <c r="F10" s="1775">
        <f>'Expenditures 15-22'!K174</f>
        <v>0</v>
      </c>
      <c r="G10" s="708"/>
    </row>
    <row r="11" spans="1:9" x14ac:dyDescent="0.2">
      <c r="A11" s="705" t="s">
        <v>458</v>
      </c>
      <c r="B11" s="706" t="s">
        <v>1849</v>
      </c>
      <c r="C11" s="707"/>
      <c r="D11" s="705" t="s">
        <v>498</v>
      </c>
      <c r="E11" s="704"/>
      <c r="F11" s="1775">
        <f>'Expenditures 15-22'!K210</f>
        <v>248737</v>
      </c>
      <c r="G11" s="708"/>
    </row>
    <row r="12" spans="1:9" x14ac:dyDescent="0.2">
      <c r="A12" s="705" t="s">
        <v>459</v>
      </c>
      <c r="B12" s="706" t="s">
        <v>1850</v>
      </c>
      <c r="C12" s="707"/>
      <c r="D12" s="705" t="s">
        <v>498</v>
      </c>
      <c r="E12" s="704"/>
      <c r="F12" s="1775">
        <f>'Expenditures 15-22'!K295</f>
        <v>260704</v>
      </c>
      <c r="G12" s="708"/>
    </row>
    <row r="13" spans="1:9" x14ac:dyDescent="0.2">
      <c r="A13" s="705" t="s">
        <v>106</v>
      </c>
      <c r="B13" s="706" t="s">
        <v>1851</v>
      </c>
      <c r="C13" s="707"/>
      <c r="D13" s="705" t="s">
        <v>498</v>
      </c>
      <c r="E13" s="704"/>
      <c r="F13" s="1775">
        <f>'Expenditures 15-22'!K342</f>
        <v>97153</v>
      </c>
      <c r="G13" s="709"/>
    </row>
    <row r="14" spans="1:9" ht="12" customHeight="1" thickBot="1" x14ac:dyDescent="0.25">
      <c r="A14" s="1443"/>
      <c r="B14" s="1444"/>
      <c r="C14" s="1445"/>
      <c r="D14" s="1446" t="s">
        <v>498</v>
      </c>
      <c r="E14" s="1447" t="s">
        <v>952</v>
      </c>
      <c r="F14" s="1776">
        <f>SUM(F8:F13)</f>
        <v>8367738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112133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127670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14957</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105405</v>
      </c>
      <c r="G53" s="701"/>
    </row>
    <row r="54" spans="1:7" x14ac:dyDescent="0.2">
      <c r="A54" s="705" t="s">
        <v>456</v>
      </c>
      <c r="B54" s="705" t="s">
        <v>1459</v>
      </c>
      <c r="C54" s="724" t="s">
        <v>975</v>
      </c>
      <c r="D54" s="720" t="s">
        <v>1086</v>
      </c>
      <c r="E54" s="704"/>
      <c r="F54" s="1782">
        <f>'Expenditures 15-22'!G114</f>
        <v>200866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123811</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6284</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30377</v>
      </c>
      <c r="G67" s="701"/>
    </row>
    <row r="68" spans="1:9" x14ac:dyDescent="0.2">
      <c r="A68" s="705" t="s">
        <v>459</v>
      </c>
      <c r="B68" s="705" t="s">
        <v>1462</v>
      </c>
      <c r="C68" s="721" t="str">
        <f>'Expenditures 15-22'!B218</f>
        <v>1225</v>
      </c>
      <c r="D68" s="727" t="str">
        <f>'Expenditures 15-22'!A218</f>
        <v>Special Education Programs - Pre-K</v>
      </c>
      <c r="E68" s="704"/>
      <c r="F68" s="1782">
        <f>'Expenditures 15-22'!K218</f>
        <v>2146</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248</v>
      </c>
      <c r="G71" s="701"/>
    </row>
    <row r="72" spans="1:9" x14ac:dyDescent="0.2">
      <c r="A72" s="705" t="s">
        <v>459</v>
      </c>
      <c r="B72" s="705" t="s">
        <v>1866</v>
      </c>
      <c r="C72" s="721">
        <f>'Expenditures 15-22'!B280</f>
        <v>3000</v>
      </c>
      <c r="D72" s="712" t="s">
        <v>446</v>
      </c>
      <c r="E72" s="704"/>
      <c r="F72" s="1782">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723897</v>
      </c>
      <c r="G77" s="701"/>
    </row>
    <row r="78" spans="1:9" s="728" customFormat="1" ht="12" customHeight="1" thickTop="1" thickBot="1" x14ac:dyDescent="0.25">
      <c r="A78" s="1450"/>
      <c r="B78" s="1448"/>
      <c r="C78" s="1445"/>
      <c r="D78" s="1449" t="s">
        <v>2011</v>
      </c>
      <c r="E78" s="1447"/>
      <c r="F78" s="1788">
        <f>(F14-F77)</f>
        <v>7643841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395.5</v>
      </c>
      <c r="G79" s="733"/>
      <c r="H79" s="705"/>
      <c r="I79" s="705"/>
    </row>
    <row r="80" spans="1:9" s="728" customFormat="1" ht="12" customHeight="1" thickBot="1" x14ac:dyDescent="0.25">
      <c r="A80" s="1452"/>
      <c r="B80" s="1448"/>
      <c r="C80" s="1445"/>
      <c r="D80" s="1449" t="s">
        <v>2012</v>
      </c>
      <c r="E80" s="1447" t="s">
        <v>952</v>
      </c>
      <c r="F80" s="1790">
        <f>IF(F79&gt;0,F78/F79," Complete Line 79")</f>
        <v>19327.031605562581</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80194</v>
      </c>
      <c r="G95" s="745"/>
    </row>
    <row r="96" spans="1:7" x14ac:dyDescent="0.2">
      <c r="A96" s="741" t="s">
        <v>139</v>
      </c>
      <c r="B96" s="741" t="s">
        <v>174</v>
      </c>
      <c r="C96" s="743">
        <v>1700</v>
      </c>
      <c r="D96" s="751" t="str">
        <f>'Revenues 9-14'!A82</f>
        <v>Total District/School Activity Income</v>
      </c>
      <c r="E96" s="739"/>
      <c r="F96" s="1793">
        <f>SUM('Revenues 9-14'!C82,'Revenues 9-14'!D82)</f>
        <v>17456</v>
      </c>
      <c r="G96" s="745"/>
    </row>
    <row r="97" spans="1:7" x14ac:dyDescent="0.2">
      <c r="A97" s="741" t="s">
        <v>456</v>
      </c>
      <c r="B97" s="741" t="s">
        <v>175</v>
      </c>
      <c r="C97" s="743">
        <f>'Revenues 9-14'!B84</f>
        <v>1811</v>
      </c>
      <c r="D97" s="744" t="str">
        <f>'Revenues 9-14'!A84</f>
        <v>Rentals - Regular Textbooks</v>
      </c>
      <c r="E97" s="739"/>
      <c r="F97" s="1793">
        <f>'Revenues 9-14'!C84</f>
        <v>75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44300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2183</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1300</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0</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48231</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46147</v>
      </c>
      <c r="G121" s="763"/>
    </row>
    <row r="122" spans="1:7" x14ac:dyDescent="0.2">
      <c r="A122" s="760" t="s">
        <v>497</v>
      </c>
      <c r="B122" s="760" t="s">
        <v>1925</v>
      </c>
      <c r="C122" s="761">
        <f>'Revenues 9-14'!B168</f>
        <v>3999</v>
      </c>
      <c r="D122" s="762" t="s">
        <v>540</v>
      </c>
      <c r="E122" s="764"/>
      <c r="F122" s="1793">
        <f>SUM('Revenues 9-14'!C168:G168,'Revenues 9-14'!J168)</f>
        <v>750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34375</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112459</v>
      </c>
      <c r="G126" s="763"/>
    </row>
    <row r="127" spans="1:7" x14ac:dyDescent="0.2">
      <c r="A127" s="760" t="s">
        <v>663</v>
      </c>
      <c r="B127" s="760" t="s">
        <v>1930</v>
      </c>
      <c r="C127" s="765">
        <v>4300</v>
      </c>
      <c r="D127" s="766" t="str">
        <f>'Revenues 9-14'!A204</f>
        <v>Total Title I</v>
      </c>
      <c r="E127" s="739"/>
      <c r="F127" s="1793">
        <f>SUM('Revenues 9-14'!C204,'Revenues 9-14'!D204,'Revenues 9-14'!F204,'Revenues 9-14'!G204)</f>
        <v>73829</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158557</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3000</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21125</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6380</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308891.33</v>
      </c>
      <c r="G172" s="760"/>
    </row>
    <row r="173" spans="1:7" x14ac:dyDescent="0.2">
      <c r="A173" s="1529" t="s">
        <v>659</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959252.33000000007</v>
      </c>
    </row>
    <row r="176" spans="1:7" ht="12" customHeight="1" x14ac:dyDescent="0.2">
      <c r="A176" s="1443"/>
      <c r="B176" s="1453"/>
      <c r="C176" s="1454"/>
      <c r="D176" s="1455" t="s">
        <v>2013</v>
      </c>
      <c r="E176" s="1456"/>
      <c r="F176" s="1793">
        <f>'PCTC-OEPP 27-28'!F78-F175</f>
        <v>6684588.6699999999</v>
      </c>
    </row>
    <row r="177" spans="1:9" ht="12" customHeight="1" x14ac:dyDescent="0.2">
      <c r="A177" s="1443"/>
      <c r="B177" s="1453"/>
      <c r="C177" s="1454"/>
      <c r="D177" s="1455" t="s">
        <v>1793</v>
      </c>
      <c r="E177" s="1456"/>
      <c r="F177" s="1793">
        <f>'Cap Outlay Deprec 26'!I18</f>
        <v>1054376</v>
      </c>
    </row>
    <row r="178" spans="1:9" ht="12" customHeight="1" x14ac:dyDescent="0.2">
      <c r="A178" s="1443"/>
      <c r="B178" s="1453"/>
      <c r="C178" s="1454"/>
      <c r="D178" s="1455" t="s">
        <v>2014</v>
      </c>
      <c r="E178" s="1456"/>
      <c r="F178" s="1793">
        <f>F176+F177</f>
        <v>7738964.6699999999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395.5</v>
      </c>
      <c r="G179" s="763"/>
      <c r="I179" s="701"/>
    </row>
    <row r="180" spans="1:9" ht="12" customHeight="1" thickBot="1" x14ac:dyDescent="0.25">
      <c r="A180" s="1443"/>
      <c r="B180" s="1457"/>
      <c r="C180" s="1454"/>
      <c r="D180" s="1455" t="s">
        <v>2016</v>
      </c>
      <c r="E180" s="1456" t="s">
        <v>1528</v>
      </c>
      <c r="F180" s="1798">
        <f>F178/F179</f>
        <v>19567.546573957017</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28" sqref="D2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8" t="s">
        <v>1794</v>
      </c>
      <c r="B4" s="2379"/>
      <c r="C4" s="2379"/>
      <c r="D4" s="2379"/>
      <c r="E4" s="2379"/>
      <c r="F4" s="2380"/>
    </row>
    <row r="5" spans="1:6" x14ac:dyDescent="0.25">
      <c r="A5" s="2381"/>
      <c r="B5" s="2382"/>
      <c r="C5" s="2382"/>
      <c r="D5" s="2382"/>
      <c r="E5" s="2382"/>
      <c r="F5" s="2383"/>
    </row>
    <row r="6" spans="1:6" ht="18.75" x14ac:dyDescent="0.25">
      <c r="A6" s="1867" t="s">
        <v>1795</v>
      </c>
      <c r="B6" s="1868"/>
      <c r="C6" s="1869"/>
      <c r="D6" s="1869"/>
      <c r="E6" s="1869"/>
      <c r="F6" s="1870"/>
    </row>
    <row r="7" spans="1:6" ht="47.25" customHeight="1" x14ac:dyDescent="0.25">
      <c r="A7" s="2384" t="s">
        <v>1984</v>
      </c>
      <c r="B7" s="2385"/>
      <c r="C7" s="2385"/>
      <c r="D7" s="2385"/>
      <c r="E7" s="2385"/>
      <c r="F7" s="2386"/>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7" t="s">
        <v>1980</v>
      </c>
      <c r="B10" s="2388"/>
      <c r="C10" s="2388"/>
      <c r="D10" s="2388"/>
      <c r="E10" s="2388"/>
      <c r="F10" s="2389"/>
    </row>
    <row r="11" spans="1:6" ht="33" customHeight="1" x14ac:dyDescent="0.25">
      <c r="A11" s="2384" t="s">
        <v>1985</v>
      </c>
      <c r="B11" s="2385"/>
      <c r="C11" s="2385"/>
      <c r="D11" s="2385"/>
      <c r="E11" s="2385"/>
      <c r="F11" s="2386"/>
    </row>
    <row r="12" spans="1:6" ht="15" customHeight="1" x14ac:dyDescent="0.25">
      <c r="A12" s="1873" t="s">
        <v>1981</v>
      </c>
      <c r="B12" s="1874"/>
      <c r="C12" s="1875"/>
      <c r="D12" s="1875"/>
      <c r="E12" s="1875"/>
      <c r="F12" s="1876"/>
    </row>
    <row r="13" spans="1:6" ht="17.25" customHeight="1" x14ac:dyDescent="0.25">
      <c r="A13" s="2384" t="s">
        <v>1982</v>
      </c>
      <c r="B13" s="2385"/>
      <c r="C13" s="2385"/>
      <c r="D13" s="2385"/>
      <c r="E13" s="2385"/>
      <c r="F13" s="2386"/>
    </row>
    <row r="14" spans="1:6" ht="15" customHeight="1" x14ac:dyDescent="0.25">
      <c r="A14" s="1873" t="s">
        <v>1799</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7" t="s">
        <v>2097</v>
      </c>
      <c r="B18" s="1908">
        <v>102560400</v>
      </c>
      <c r="C18" s="2036" t="s">
        <v>2069</v>
      </c>
      <c r="D18" s="1886">
        <v>52197</v>
      </c>
      <c r="E18" s="1906" t="str">
        <f t="shared" ref="E18:E81" si="0">IF(D18&lt;25000,D18,"25,000")</f>
        <v>25,000</v>
      </c>
      <c r="F18" s="1906">
        <f t="shared" ref="F18:F81" si="1">IF(D18&gt;=25000,(D18-E18),"0")</f>
        <v>27197</v>
      </c>
      <c r="G18" s="1887"/>
    </row>
    <row r="19" spans="1:7" hidden="1" x14ac:dyDescent="0.25">
      <c r="A19" s="2035" t="s">
        <v>2066</v>
      </c>
      <c r="B19" s="1908">
        <v>402550300</v>
      </c>
      <c r="C19" s="2036" t="s">
        <v>2070</v>
      </c>
      <c r="D19" s="1886">
        <v>10567</v>
      </c>
      <c r="E19" s="1906">
        <f t="shared" si="0"/>
        <v>10567</v>
      </c>
      <c r="F19" s="1906" t="str">
        <f t="shared" si="1"/>
        <v>0</v>
      </c>
    </row>
    <row r="20" spans="1:7" hidden="1" x14ac:dyDescent="0.25">
      <c r="A20" s="2035" t="s">
        <v>2066</v>
      </c>
      <c r="B20" s="1908">
        <v>402550300</v>
      </c>
      <c r="C20" s="2036" t="s">
        <v>2071</v>
      </c>
      <c r="D20" s="1886">
        <v>8660</v>
      </c>
      <c r="E20" s="1906">
        <f t="shared" si="0"/>
        <v>8660</v>
      </c>
      <c r="F20" s="1906" t="str">
        <f t="shared" si="1"/>
        <v>0</v>
      </c>
    </row>
    <row r="21" spans="1:7" hidden="1" x14ac:dyDescent="0.25">
      <c r="A21" s="2035" t="s">
        <v>2067</v>
      </c>
      <c r="B21" s="1908">
        <v>102100300</v>
      </c>
      <c r="C21" s="2036" t="s">
        <v>2072</v>
      </c>
      <c r="D21" s="1886">
        <v>22991</v>
      </c>
      <c r="E21" s="1906">
        <f t="shared" si="0"/>
        <v>22991</v>
      </c>
      <c r="F21" s="1906" t="str">
        <f t="shared" si="1"/>
        <v>0</v>
      </c>
    </row>
    <row r="22" spans="1:7" hidden="1" x14ac:dyDescent="0.25">
      <c r="A22" s="2035" t="s">
        <v>2068</v>
      </c>
      <c r="B22" s="1908">
        <v>101000600</v>
      </c>
      <c r="C22" s="2036" t="s">
        <v>2073</v>
      </c>
      <c r="D22" s="1886">
        <v>35386</v>
      </c>
      <c r="E22" s="1906" t="str">
        <f t="shared" si="0"/>
        <v>25,000</v>
      </c>
      <c r="F22" s="1906">
        <f t="shared" si="1"/>
        <v>10386</v>
      </c>
    </row>
    <row r="23" spans="1:7" x14ac:dyDescent="0.25">
      <c r="A23" s="2037" t="s">
        <v>2096</v>
      </c>
      <c r="B23" s="1908">
        <v>101000300</v>
      </c>
      <c r="C23" s="2036" t="s">
        <v>2074</v>
      </c>
      <c r="D23" s="1886">
        <v>45438</v>
      </c>
      <c r="E23" s="1906" t="str">
        <f t="shared" si="0"/>
        <v>25,000</v>
      </c>
      <c r="F23" s="1906">
        <f t="shared" si="1"/>
        <v>20438</v>
      </c>
    </row>
    <row r="24" spans="1:7" x14ac:dyDescent="0.25">
      <c r="A24" s="2037" t="s">
        <v>2095</v>
      </c>
      <c r="B24" s="1908">
        <v>102540300</v>
      </c>
      <c r="C24" s="2036" t="s">
        <v>2075</v>
      </c>
      <c r="D24" s="1886">
        <v>42670</v>
      </c>
      <c r="E24" s="1906" t="str">
        <f t="shared" si="0"/>
        <v>25,000</v>
      </c>
      <c r="F24" s="1906">
        <f t="shared" si="1"/>
        <v>17670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217909</v>
      </c>
      <c r="E142" s="1893">
        <f>SUM(E18:E141)</f>
        <v>42218</v>
      </c>
      <c r="F142" s="1894">
        <f>SUM(F18:F141)</f>
        <v>75691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70301.37</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23577.77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4881634</v>
      </c>
      <c r="F19" s="1802"/>
      <c r="G19" s="1804">
        <f>'Expenditures 15-22'!K33-SUM('Expenditures 15-22'!G33,'Expenditures 15-22'!I33)+'Expenditures 15-22'!D229</f>
        <v>4881634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604197</v>
      </c>
      <c r="F21" s="1805"/>
      <c r="G21" s="1808">
        <f>'Expenditures 15-22'!K42-SUM('Expenditures 15-22'!G42,'Expenditures 15-22'!I42)+'Expenditures 15-22'!K120-SUM('Expenditures 15-22'!G120,'Expenditures 15-22'!I120)+'Expenditures 15-22'!K180-SUM('Expenditures 15-22'!G180,'Expenditures 15-22'!I180)+'Expenditures 15-22'!D238</f>
        <v>604197</v>
      </c>
      <c r="H21" s="817"/>
      <c r="I21" s="157"/>
    </row>
    <row r="22" spans="1:9" s="542" customFormat="1" ht="12" customHeight="1" x14ac:dyDescent="0.2">
      <c r="A22" s="824" t="s">
        <v>560</v>
      </c>
      <c r="B22" s="825"/>
      <c r="C22" s="823">
        <v>2200</v>
      </c>
      <c r="D22" s="1805"/>
      <c r="E22" s="1807">
        <f>'Expenditures 15-22'!K47-SUM('Expenditures 15-22'!G47,'Expenditures 15-22'!I47)+'Expenditures 15-22'!D243</f>
        <v>124949</v>
      </c>
      <c r="F22" s="1805"/>
      <c r="G22" s="1808">
        <f>'Expenditures 15-22'!K47-SUM('Expenditures 15-22'!G47,'Expenditures 15-22'!I47)+'Expenditures 15-22'!D243</f>
        <v>124949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505550</v>
      </c>
      <c r="F23" s="1805"/>
      <c r="G23" s="1807">
        <f>'Expenditures 15-22'!K53-SUM('Expenditures 15-22'!G53,'Expenditures 15-22'!I53)+'Expenditures 15-22'!D257+'Expenditures 15-22'!K330-SUM('Expenditures 15-22'!G330,'Expenditures 15-22'!I330)</f>
        <v>505550</v>
      </c>
      <c r="H23" s="817"/>
      <c r="I23" s="157"/>
    </row>
    <row r="24" spans="1:9" s="542" customFormat="1" ht="12" customHeight="1" x14ac:dyDescent="0.2">
      <c r="A24" s="824" t="s">
        <v>562</v>
      </c>
      <c r="B24" s="825"/>
      <c r="C24" s="823">
        <v>2400</v>
      </c>
      <c r="D24" s="1805"/>
      <c r="E24" s="1807">
        <f>'Expenditures 15-22'!K57-SUM('Expenditures 15-22'!G57,'Expenditures 15-22'!I57)+'Expenditures 15-22'!D261</f>
        <v>364095</v>
      </c>
      <c r="F24" s="1805"/>
      <c r="G24" s="1808">
        <f>'Expenditures 15-22'!K57-SUM('Expenditures 15-22'!G57,'Expenditures 15-22'!I57)+'Expenditures 15-22'!D261</f>
        <v>364095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101168</v>
      </c>
      <c r="E27" s="1807">
        <f>E8</f>
        <v>0</v>
      </c>
      <c r="F27" s="1807">
        <f>'Expenditures 15-22'!K60-SUM('Expenditures 15-22'!G60,'Expenditures 15-22'!I60)+'Expenditures 15-22'!D264-E8</f>
        <v>101168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870007</v>
      </c>
      <c r="F28" s="1809">
        <f>'Expenditures 15-22'!K61-SUM('Expenditures 15-22'!G61,'Expenditures 15-22'!I61)+'Expenditures 15-22'!K124-SUM('Expenditures 15-22'!G124,'Expenditures 15-22'!I124)+'Expenditures 15-22'!D266-E9</f>
        <v>870007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256747</v>
      </c>
      <c r="F29" s="1805"/>
      <c r="G29" s="1808">
        <f>'Expenditures 15-22'!K62-SUM('Expenditures 15-22'!G62,'Expenditures 15-22'!I62)+'Expenditures 15-22'!K125-SUM('Expenditures 15-22'!G125,'Expenditures 15-22'!I125)+'Expenditures 15-22'!K182-SUM('Expenditures 15-22'!G182,'Expenditures 15-22'!I182)+'Expenditures 15-22'!D267</f>
        <v>256747</v>
      </c>
      <c r="H29" s="815"/>
    </row>
    <row r="30" spans="1:9" ht="12" customHeight="1" x14ac:dyDescent="0.2">
      <c r="A30" s="824" t="s">
        <v>100</v>
      </c>
      <c r="B30" s="827"/>
      <c r="C30" s="823">
        <v>2560</v>
      </c>
      <c r="D30" s="1805"/>
      <c r="E30" s="1807">
        <f>'Expenditures 15-22'!K63-SUM('Expenditures 15-22'!G63,'Expenditures 15-22'!I63)+'Expenditures 15-22'!D268-E10</f>
        <v>133071.63</v>
      </c>
      <c r="F30" s="1805"/>
      <c r="G30" s="1807">
        <f>'Expenditures 15-22'!K63-SUM('Expenditures 15-22'!G63,'Expenditures 15-22'!I63)+'Expenditures 15-22'!D268-E10</f>
        <v>133071.63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16062</v>
      </c>
      <c r="F38" s="1805"/>
      <c r="G38" s="1807">
        <f>'Expenditures 15-22'!K73-SUM('Expenditures 15-22'!G73,'Expenditures 15-22'!I73)+'Expenditures 15-22'!K128-SUM('Expenditures 15-22'!G128,'Expenditures 15-22'!I128)+'Expenditures 15-22'!K183-SUM('Expenditures 15-22'!G183,'Expenditures 15-22'!I183)+'Expenditures 15-22'!D278</f>
        <v>16062</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5"/>
      <c r="E40" s="1809">
        <f>-'Contracts Paid in CY 29'!F142</f>
        <v>-75691</v>
      </c>
      <c r="F40" s="1805"/>
      <c r="G40" s="1809">
        <f>-'Contracts Paid in CY 29'!F142</f>
        <v>-75691</v>
      </c>
    </row>
    <row r="41" spans="1:7" ht="12" customHeight="1" x14ac:dyDescent="0.2">
      <c r="A41" s="828" t="s">
        <v>155</v>
      </c>
      <c r="B41" s="829"/>
      <c r="C41" s="830"/>
      <c r="D41" s="1809">
        <f>SUM(D19:D39)</f>
        <v>101168</v>
      </c>
      <c r="E41" s="1809">
        <f>SUM(E19:E40)</f>
        <v>7680621.6299999999</v>
      </c>
      <c r="F41" s="1809">
        <f>SUM(F19:F39)</f>
        <v>971175</v>
      </c>
      <c r="G41" s="1809">
        <f>SUM(G19:G40)</f>
        <v>6810614.6299999999</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101168</v>
      </c>
      <c r="F43" s="1458" t="s">
        <v>470</v>
      </c>
      <c r="G43" s="1810">
        <f>F41</f>
        <v>971175</v>
      </c>
    </row>
    <row r="44" spans="1:7" ht="12" customHeight="1" x14ac:dyDescent="0.2">
      <c r="A44" s="817"/>
      <c r="B44" s="157"/>
      <c r="C44" s="831"/>
      <c r="D44" s="1458" t="s">
        <v>471</v>
      </c>
      <c r="E44" s="1810">
        <f>E41</f>
        <v>7680621.6299999999</v>
      </c>
      <c r="F44" s="1458" t="s">
        <v>471</v>
      </c>
      <c r="G44" s="1810">
        <f>G41</f>
        <v>6810614.6299999999</v>
      </c>
    </row>
    <row r="45" spans="1:7" ht="12" customHeight="1" x14ac:dyDescent="0.2">
      <c r="A45" s="817"/>
      <c r="B45" s="157"/>
      <c r="C45" s="157"/>
      <c r="D45" s="1459" t="s">
        <v>999</v>
      </c>
      <c r="E45" s="1811">
        <f>(E43/E44)</f>
        <v>1.317185051856278E-2</v>
      </c>
      <c r="F45" s="1459" t="s">
        <v>999</v>
      </c>
      <c r="G45" s="1811">
        <f>(G43/G44)</f>
        <v>0.14259726217984528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Seneca CCSD 170</v>
      </c>
      <c r="D6" s="2416"/>
      <c r="E6" s="2416"/>
      <c r="F6" s="1482"/>
      <c r="G6" s="1507"/>
      <c r="L6" s="1507"/>
      <c r="M6" s="1855"/>
      <c r="N6" s="1855"/>
      <c r="O6" s="1855"/>
    </row>
    <row r="7" spans="1:15" ht="11.25" customHeight="1" thickBot="1" x14ac:dyDescent="0.3">
      <c r="A7" s="1480"/>
      <c r="B7" s="1481"/>
      <c r="C7" s="2417">
        <f>COVER!A13</f>
        <v>35050170004</v>
      </c>
      <c r="D7" s="2417"/>
      <c r="E7" s="2417"/>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2064</v>
      </c>
      <c r="D15" s="1495" t="s">
        <v>2064</v>
      </c>
      <c r="E15" s="1498"/>
      <c r="F15" s="1497" t="s">
        <v>2076</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2064</v>
      </c>
      <c r="D16" s="1495" t="s">
        <v>2064</v>
      </c>
      <c r="E16" s="1498"/>
      <c r="F16" s="1497" t="s">
        <v>2077</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2064</v>
      </c>
      <c r="D24" s="1495" t="s">
        <v>2064</v>
      </c>
      <c r="E24" s="1498"/>
      <c r="F24" s="1497" t="s">
        <v>2078</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2064</v>
      </c>
      <c r="D26" s="1495" t="s">
        <v>2064</v>
      </c>
      <c r="E26" s="1498"/>
      <c r="F26" s="1497" t="s">
        <v>2079</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2064</v>
      </c>
      <c r="D29" s="1495" t="s">
        <v>2064</v>
      </c>
      <c r="E29" s="1498"/>
      <c r="F29" s="1497" t="s">
        <v>2080</v>
      </c>
      <c r="G29" s="1507"/>
      <c r="H29" s="1507">
        <f t="shared" si="0"/>
        <v>5</v>
      </c>
      <c r="I29" s="1507">
        <f t="shared" si="1"/>
        <v>5</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2064</v>
      </c>
      <c r="D32" s="1495" t="s">
        <v>2064</v>
      </c>
      <c r="E32" s="1498"/>
      <c r="F32" s="1497" t="s">
        <v>2081</v>
      </c>
      <c r="G32" s="1507"/>
      <c r="H32" s="1507">
        <f t="shared" si="0"/>
        <v>5</v>
      </c>
      <c r="I32" s="1507">
        <f t="shared" si="1"/>
        <v>5</v>
      </c>
      <c r="J32" s="1507">
        <f t="shared" si="2"/>
        <v>0</v>
      </c>
      <c r="L32" s="1507"/>
      <c r="M32" s="1855"/>
      <c r="N32" s="1855"/>
      <c r="O32" s="1855"/>
    </row>
    <row r="33" spans="1:15" ht="12" customHeight="1" x14ac:dyDescent="0.2">
      <c r="A33" s="1493" t="s">
        <v>1524</v>
      </c>
      <c r="B33" s="1494"/>
      <c r="C33" s="1495" t="s">
        <v>2064</v>
      </c>
      <c r="D33" s="1495" t="s">
        <v>2064</v>
      </c>
      <c r="E33" s="1498"/>
      <c r="F33" s="1497" t="s">
        <v>2082</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6"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Seneca CCSD 170</v>
      </c>
      <c r="K6" s="2438"/>
      <c r="L6" s="2452"/>
      <c r="M6" s="838"/>
      <c r="N6" s="1998"/>
    </row>
    <row r="7" spans="1:14" x14ac:dyDescent="0.2">
      <c r="A7" s="2453" t="s">
        <v>864</v>
      </c>
      <c r="B7" s="2454"/>
      <c r="C7" s="2454"/>
      <c r="D7" s="2454"/>
      <c r="E7" s="2455"/>
      <c r="F7" s="839"/>
      <c r="G7" s="838"/>
      <c r="H7" s="838"/>
      <c r="I7" s="1924" t="s">
        <v>369</v>
      </c>
      <c r="J7" s="2440">
        <f>COVER!A13</f>
        <v>35050170004</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813</v>
      </c>
      <c r="C12" s="842"/>
      <c r="D12" s="1941">
        <v>2320</v>
      </c>
      <c r="E12" s="1944">
        <f>'Expenditures 15-22'!K50</f>
        <v>206030</v>
      </c>
      <c r="F12" s="1942"/>
      <c r="G12" s="1968">
        <f>G68</f>
        <v>15100</v>
      </c>
      <c r="H12" s="1944">
        <f t="shared" ref="H12:H18" si="0">SUM(E12:G12)</f>
        <v>221130</v>
      </c>
      <c r="I12" s="1943">
        <v>212775</v>
      </c>
      <c r="J12" s="1942"/>
      <c r="K12" s="1943">
        <v>15500</v>
      </c>
      <c r="L12" s="1944">
        <f t="shared" ref="L12:L18" si="1">SUM(I12:K12)</f>
        <v>228275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206030</v>
      </c>
      <c r="F19" s="1950">
        <f t="shared" si="2"/>
        <v>0</v>
      </c>
      <c r="G19" s="1950">
        <f t="shared" ref="G19" si="3">SUM(G12:G17)-G18</f>
        <v>15100</v>
      </c>
      <c r="H19" s="1950">
        <f t="shared" si="2"/>
        <v>221130</v>
      </c>
      <c r="I19" s="1950">
        <f t="shared" si="2"/>
        <v>212775</v>
      </c>
      <c r="J19" s="1950">
        <f t="shared" si="2"/>
        <v>0</v>
      </c>
      <c r="K19" s="1950">
        <f t="shared" si="2"/>
        <v>15500</v>
      </c>
      <c r="L19" s="1950">
        <f t="shared" si="2"/>
        <v>228275</v>
      </c>
      <c r="M19" s="838"/>
      <c r="N19" s="1998"/>
    </row>
    <row r="20" spans="1:14" ht="13.5" thickTop="1" x14ac:dyDescent="0.2">
      <c r="A20" s="2003">
        <v>9</v>
      </c>
      <c r="B20" s="2462" t="s">
        <v>2020</v>
      </c>
      <c r="C20" s="2462"/>
      <c r="D20" s="2463"/>
      <c r="E20" s="1951"/>
      <c r="F20" s="1951"/>
      <c r="G20" s="1951"/>
      <c r="H20" s="1951"/>
      <c r="I20" s="1951"/>
      <c r="J20" s="1951"/>
      <c r="K20" s="1951"/>
      <c r="L20" s="1952">
        <f>IF(AND(H19&gt;0,L19&gt;0),(((L19-H19)/H19)),"Enter Budget Data")</f>
        <v>3.2311310089087865E-2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2023</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2024</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2025</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2026</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35" t="s">
        <v>2028</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Seneca CCSD 170</v>
      </c>
      <c r="M52" s="2438"/>
      <c r="N52" s="2439"/>
    </row>
    <row r="53" spans="1:14" x14ac:dyDescent="0.2">
      <c r="A53" s="1982"/>
      <c r="B53" s="1983"/>
      <c r="C53" s="1983"/>
      <c r="D53" s="1983"/>
      <c r="E53" s="1983"/>
      <c r="F53" s="1983"/>
      <c r="G53" s="1983"/>
      <c r="H53" s="1983"/>
      <c r="I53" s="1983"/>
      <c r="J53" s="1983"/>
      <c r="K53" s="1924" t="s">
        <v>369</v>
      </c>
      <c r="L53" s="2440">
        <f>J7</f>
        <v>35050170004</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2029</v>
      </c>
      <c r="H55" s="2444"/>
      <c r="I55" s="2444"/>
      <c r="J55" s="2444"/>
      <c r="K55" s="2444"/>
      <c r="L55" s="2444"/>
      <c r="M55" s="2444"/>
      <c r="N55" s="2445"/>
    </row>
    <row r="56" spans="1:14" ht="63.75" x14ac:dyDescent="0.2">
      <c r="A56" s="2446" t="s">
        <v>2030</v>
      </c>
      <c r="B56" s="2447"/>
      <c r="C56" s="2448"/>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2040</v>
      </c>
      <c r="B58" s="2427"/>
      <c r="C58" s="2427"/>
      <c r="D58" s="1967">
        <v>2362</v>
      </c>
      <c r="E58" s="1977">
        <f>'Expenditures 15-22'!K320</f>
        <v>15100</v>
      </c>
      <c r="F58" s="1972"/>
      <c r="G58" s="2031"/>
      <c r="H58" s="2032"/>
      <c r="I58" s="2032"/>
      <c r="J58" s="2032"/>
      <c r="K58" s="2032"/>
      <c r="L58" s="2032"/>
      <c r="M58" s="2032">
        <v>15100</v>
      </c>
      <c r="N58" s="1975">
        <f>IF((SUM(G58:M58))=E58,SUM(G58:M58),"Column N does not agree with Column E")</f>
        <v>15100</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11524</v>
      </c>
      <c r="F60" s="1972"/>
      <c r="G60" s="2031"/>
      <c r="H60" s="2032"/>
      <c r="I60" s="2032"/>
      <c r="J60" s="2032"/>
      <c r="K60" s="2032"/>
      <c r="L60" s="2032"/>
      <c r="M60" s="2032">
        <v>11524</v>
      </c>
      <c r="N60" s="1975">
        <f t="shared" ref="N60:N67" si="4">IF((SUM(G60:M60))=E60,SUM(G60:M60),"Column N does not agree with Column E")</f>
        <v>11524</v>
      </c>
    </row>
    <row r="61" spans="1:14" ht="24.75" customHeight="1" x14ac:dyDescent="0.2">
      <c r="A61" s="2420" t="s">
        <v>697</v>
      </c>
      <c r="B61" s="2421"/>
      <c r="C61" s="2421"/>
      <c r="D61" s="1967">
        <v>2365</v>
      </c>
      <c r="E61" s="1977">
        <f>'Expenditures 15-22'!K323</f>
        <v>7649</v>
      </c>
      <c r="F61" s="1972"/>
      <c r="G61" s="2031"/>
      <c r="H61" s="2032"/>
      <c r="I61" s="2032"/>
      <c r="J61" s="2032"/>
      <c r="K61" s="2032"/>
      <c r="L61" s="2032"/>
      <c r="M61" s="2032">
        <v>7649</v>
      </c>
      <c r="N61" s="1975">
        <f t="shared" si="4"/>
        <v>7649</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62880</v>
      </c>
      <c r="F63" s="1972"/>
      <c r="G63" s="2031">
        <v>15100</v>
      </c>
      <c r="H63" s="2032"/>
      <c r="I63" s="2032"/>
      <c r="J63" s="2032"/>
      <c r="K63" s="2032"/>
      <c r="L63" s="2032"/>
      <c r="M63" s="2032">
        <v>47780</v>
      </c>
      <c r="N63" s="1975">
        <f t="shared" si="4"/>
        <v>62880</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4"/>
        <v>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2041</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97153</v>
      </c>
      <c r="F68" s="1973"/>
      <c r="G68" s="1974">
        <f t="shared" ref="G68:N68" si="5">SUM(G57:G67)</f>
        <v>15100</v>
      </c>
      <c r="H68" s="1974">
        <f t="shared" si="5"/>
        <v>0</v>
      </c>
      <c r="I68" s="1974">
        <f t="shared" si="5"/>
        <v>0</v>
      </c>
      <c r="J68" s="1974">
        <f t="shared" si="5"/>
        <v>0</v>
      </c>
      <c r="K68" s="1974">
        <f t="shared" si="5"/>
        <v>0</v>
      </c>
      <c r="L68" s="1974">
        <f t="shared" si="5"/>
        <v>0</v>
      </c>
      <c r="M68" s="1974">
        <f t="shared" si="5"/>
        <v>82053</v>
      </c>
      <c r="N68" s="1988">
        <f t="shared" si="5"/>
        <v>97153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2086</v>
      </c>
    </row>
    <row r="6" spans="1:2" x14ac:dyDescent="0.2">
      <c r="A6" s="847">
        <v>2</v>
      </c>
      <c r="B6" s="307" t="s">
        <v>2087</v>
      </c>
    </row>
    <row r="7" spans="1:2" x14ac:dyDescent="0.2">
      <c r="A7" s="847">
        <v>3</v>
      </c>
      <c r="B7" s="307" t="s">
        <v>2089</v>
      </c>
    </row>
    <row r="8" spans="1:2" x14ac:dyDescent="0.2">
      <c r="A8" s="847">
        <v>4</v>
      </c>
      <c r="B8" s="307" t="s">
        <v>2088</v>
      </c>
    </row>
    <row r="9" spans="1:2" x14ac:dyDescent="0.2">
      <c r="A9" s="847">
        <v>5</v>
      </c>
      <c r="B9" s="307" t="s">
        <v>2090</v>
      </c>
    </row>
    <row r="10" spans="1:2" x14ac:dyDescent="0.2">
      <c r="A10" s="847">
        <v>6</v>
      </c>
      <c r="B10" s="307" t="s">
        <v>2091</v>
      </c>
    </row>
    <row r="11" spans="1:2" x14ac:dyDescent="0.2">
      <c r="A11" s="847">
        <v>7</v>
      </c>
      <c r="B11" s="307" t="s">
        <v>2092</v>
      </c>
    </row>
    <row r="12" spans="1:2" x14ac:dyDescent="0.2">
      <c r="A12" s="847">
        <v>8</v>
      </c>
      <c r="B12" s="307" t="s">
        <v>2093</v>
      </c>
    </row>
    <row r="13" spans="1:2" x14ac:dyDescent="0.2">
      <c r="A13" s="847">
        <v>9</v>
      </c>
      <c r="B13" s="307" t="s">
        <v>2094</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Seneca CCSD 170</v>
      </c>
    </row>
    <row r="65" spans="2:2" x14ac:dyDescent="0.2">
      <c r="B65" s="849">
        <f>COVER!A13</f>
        <v>35050170004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1971</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6785143</v>
      </c>
      <c r="C8" s="1813">
        <f>'Acct Summary 7-8'!D8</f>
        <v>1348606</v>
      </c>
      <c r="D8" s="1813">
        <f>'Acct Summary 7-8'!F8</f>
        <v>366802</v>
      </c>
      <c r="E8" s="1813">
        <f>'Acct Summary 7-8'!I8</f>
        <v>124007</v>
      </c>
      <c r="F8" s="1813">
        <f>SUM(B8:E8)</f>
        <v>8624558</v>
      </c>
    </row>
    <row r="9" spans="1:8" s="858" customFormat="1" ht="14.25" customHeight="1" thickBot="1" x14ac:dyDescent="0.25">
      <c r="A9" s="857" t="s">
        <v>1353</v>
      </c>
      <c r="B9" s="1814">
        <f>'Acct Summary 7-8'!C17</f>
        <v>6700577</v>
      </c>
      <c r="C9" s="1814">
        <f>'Acct Summary 7-8'!D17</f>
        <v>1060567</v>
      </c>
      <c r="D9" s="1814">
        <f>'Acct Summary 7-8'!F17</f>
        <v>248737</v>
      </c>
      <c r="E9" s="1813"/>
      <c r="F9" s="1813">
        <f>SUM(B9:E9)</f>
        <v>8009881</v>
      </c>
    </row>
    <row r="10" spans="1:8" s="858" customFormat="1" ht="14.25" thickTop="1" thickBot="1" x14ac:dyDescent="0.25">
      <c r="A10" s="859" t="s">
        <v>1354</v>
      </c>
      <c r="B10" s="1815">
        <f>(B8-B9)</f>
        <v>84566</v>
      </c>
      <c r="C10" s="1815">
        <f>(C8-C9)</f>
        <v>288039</v>
      </c>
      <c r="D10" s="1815">
        <f>(D8-D9)</f>
        <v>118065</v>
      </c>
      <c r="E10" s="1814">
        <f>(E8-E9)</f>
        <v>124007</v>
      </c>
      <c r="F10" s="1816">
        <f>SUM(F8-F9)</f>
        <v>614677</v>
      </c>
    </row>
    <row r="11" spans="1:8" s="858" customFormat="1" ht="14.25" thickTop="1" thickBot="1" x14ac:dyDescent="0.25">
      <c r="A11" s="860" t="s">
        <v>1902</v>
      </c>
      <c r="B11" s="1817">
        <f>'Acct Summary 7-8'!C81</f>
        <v>11415204</v>
      </c>
      <c r="C11" s="1817">
        <f>'Acct Summary 7-8'!D81</f>
        <v>1079722</v>
      </c>
      <c r="D11" s="1817">
        <f>'Acct Summary 7-8'!F81</f>
        <v>449744</v>
      </c>
      <c r="E11" s="1817">
        <f>'Acct Summary 7-8'!I81</f>
        <v>483757</v>
      </c>
      <c r="F11" s="1818">
        <f>SUM(B11:E11)</f>
        <v>13428427</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900" t="s">
        <v>1977</v>
      </c>
    </row>
    <row r="2" spans="1:7" ht="15.75" x14ac:dyDescent="0.25">
      <c r="A2" t="s">
        <v>260</v>
      </c>
      <c r="B2" s="135">
        <f>COVER!A13</f>
        <v>35050170004</v>
      </c>
      <c r="E2" s="1542">
        <v>2020</v>
      </c>
      <c r="F2" s="1542">
        <v>1</v>
      </c>
      <c r="G2" s="1899">
        <v>101000300</v>
      </c>
    </row>
    <row r="3" spans="1:7" ht="15" x14ac:dyDescent="0.25">
      <c r="A3" t="s">
        <v>950</v>
      </c>
      <c r="B3" s="135" t="str">
        <f>COVER!A15</f>
        <v>LaSalle</v>
      </c>
      <c r="E3" s="1830" t="s">
        <v>1970</v>
      </c>
      <c r="F3" s="1830" t="s">
        <v>1969</v>
      </c>
      <c r="G3" s="1899">
        <v>101000400</v>
      </c>
    </row>
    <row r="4" spans="1:7" ht="15" x14ac:dyDescent="0.25">
      <c r="A4" t="s">
        <v>1000</v>
      </c>
      <c r="B4" s="135" t="str">
        <f>COVER!A17</f>
        <v xml:space="preserve">  Seneca CCSD 170</v>
      </c>
      <c r="E4" s="1828">
        <v>44119</v>
      </c>
      <c r="F4" s="1829">
        <v>44151</v>
      </c>
      <c r="G4" s="1899">
        <v>101000600</v>
      </c>
    </row>
    <row r="5" spans="1:7" ht="15" x14ac:dyDescent="0.25">
      <c r="A5" t="s">
        <v>699</v>
      </c>
      <c r="B5" s="135" t="str">
        <f>COVER!A38</f>
        <v>Eric Misener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A. Hohulin, CPA</v>
      </c>
      <c r="G17" s="1899">
        <v>402100800</v>
      </c>
    </row>
    <row r="18" spans="1:7" ht="15" x14ac:dyDescent="0.25">
      <c r="A18" t="s">
        <v>1140</v>
      </c>
      <c r="B18" s="135" t="str">
        <f>COVER!T17</f>
        <v>4200 N Knoxville Ave.</v>
      </c>
      <c r="G18" s="1899">
        <v>102200300</v>
      </c>
    </row>
    <row r="19" spans="1:7" ht="15" x14ac:dyDescent="0.25">
      <c r="A19" t="s">
        <v>880</v>
      </c>
      <c r="B19" s="135">
        <f>COVER!T25</f>
        <v>0</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11120975</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11415204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11415204</v>
      </c>
      <c r="D92" s="2" t="str">
        <f t="shared" si="0"/>
        <v>Error?</v>
      </c>
      <c r="G92" s="1899">
        <v>102640600</v>
      </c>
    </row>
    <row r="93" spans="1:7" ht="15" x14ac:dyDescent="0.25">
      <c r="A93" s="5">
        <v>32</v>
      </c>
      <c r="B93" s="1832">
        <f>'Assets-Liab 5-6'!C41</f>
        <v>11415204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1050122</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1079722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1033575</v>
      </c>
      <c r="D123" s="2" t="str">
        <f t="shared" si="0"/>
        <v>Error?</v>
      </c>
      <c r="G123" s="1899">
        <v>203000400</v>
      </c>
    </row>
    <row r="124" spans="1:7" ht="15" x14ac:dyDescent="0.25">
      <c r="A124" s="5">
        <v>63</v>
      </c>
      <c r="B124" s="1832">
        <f>'Assets-Liab 5-6'!D41</f>
        <v>1079722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36217</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36217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36217</v>
      </c>
      <c r="D140" s="2" t="str">
        <f t="shared" si="1"/>
        <v>Error?</v>
      </c>
    </row>
    <row r="141" spans="1:7" x14ac:dyDescent="0.2">
      <c r="A141" s="5">
        <v>80</v>
      </c>
      <c r="B141" s="1832">
        <f>'Assets-Liab 5-6'!E41</f>
        <v>36217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409578</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449744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449744</v>
      </c>
      <c r="D170" s="2" t="str">
        <f t="shared" si="1"/>
        <v>Error?</v>
      </c>
    </row>
    <row r="171" spans="1:4" x14ac:dyDescent="0.2">
      <c r="A171" s="5">
        <v>110</v>
      </c>
      <c r="B171" s="1832">
        <f>'Assets-Liab 5-6'!F41</f>
        <v>449744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173581</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232531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146726</v>
      </c>
      <c r="D189" s="2" t="str">
        <f t="shared" si="1"/>
        <v>Error?</v>
      </c>
    </row>
    <row r="190" spans="1:4" x14ac:dyDescent="0.2">
      <c r="A190" s="5">
        <v>129</v>
      </c>
      <c r="B190" s="1832">
        <f>'Assets-Liab 5-6'!G41</f>
        <v>232531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109</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1082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1082</v>
      </c>
      <c r="D212" s="2" t="str">
        <f t="shared" si="2"/>
        <v>Error?</v>
      </c>
    </row>
    <row r="213" spans="1:4" x14ac:dyDescent="0.2">
      <c r="A213" s="12">
        <v>152</v>
      </c>
      <c r="B213" s="1832">
        <f>'Assets-Liab 5-6'!H41</f>
        <v>1082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3498102</v>
      </c>
      <c r="D273" s="2" t="str">
        <f t="shared" si="3"/>
        <v>Error?</v>
      </c>
    </row>
    <row r="274" spans="1:4" x14ac:dyDescent="0.2">
      <c r="A274" s="5">
        <v>213</v>
      </c>
      <c r="B274" s="1832">
        <f>'Assets-Liab 5-6'!M17</f>
        <v>32632146</v>
      </c>
      <c r="D274" s="2" t="str">
        <f t="shared" si="3"/>
        <v>Error?</v>
      </c>
    </row>
    <row r="275" spans="1:4" x14ac:dyDescent="0.2">
      <c r="A275" s="5">
        <v>214</v>
      </c>
      <c r="B275" s="1832">
        <f>'Assets-Liab 5-6'!M18</f>
        <v>2408471</v>
      </c>
      <c r="D275" s="2" t="str">
        <f t="shared" si="3"/>
        <v>Error?</v>
      </c>
    </row>
    <row r="276" spans="1:4" x14ac:dyDescent="0.2">
      <c r="A276" s="5">
        <v>215</v>
      </c>
      <c r="B276" s="1832">
        <f>'Assets-Liab 5-6'!M19</f>
        <v>2974634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41513353</v>
      </c>
      <c r="C279" s="2" t="s">
        <v>569</v>
      </c>
      <c r="D279" s="2" t="str">
        <f t="shared" si="3"/>
        <v>Error?</v>
      </c>
    </row>
    <row r="280" spans="1:4" x14ac:dyDescent="0.2">
      <c r="A280" s="5">
        <v>219</v>
      </c>
      <c r="B280" s="1832">
        <f>'Assets-Liab 5-6'!M40</f>
        <v>41513353</v>
      </c>
      <c r="D280" s="2" t="str">
        <f t="shared" si="3"/>
        <v>Error?</v>
      </c>
    </row>
    <row r="281" spans="1:4" x14ac:dyDescent="0.2">
      <c r="A281" s="5">
        <v>220</v>
      </c>
      <c r="B281" s="1832">
        <f>'Assets-Liab 5-6'!M41</f>
        <v>41513353</v>
      </c>
      <c r="C281" s="2" t="s">
        <v>569</v>
      </c>
      <c r="D281" s="2" t="str">
        <f t="shared" si="3"/>
        <v>Error?</v>
      </c>
    </row>
    <row r="282" spans="1:4" x14ac:dyDescent="0.2">
      <c r="A282" s="5">
        <v>221</v>
      </c>
      <c r="B282" s="1832">
        <f>'Assets-Liab 5-6'!N21</f>
        <v>36217</v>
      </c>
      <c r="D282" s="2" t="str">
        <f t="shared" si="3"/>
        <v>Error?</v>
      </c>
    </row>
    <row r="283" spans="1:4" x14ac:dyDescent="0.2">
      <c r="A283" s="5">
        <v>222</v>
      </c>
      <c r="B283" s="1832">
        <f>'Assets-Liab 5-6'!N22</f>
        <v>-36217</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2515654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112421</v>
      </c>
      <c r="D718" s="2" t="str">
        <f t="shared" si="10"/>
        <v>Error?</v>
      </c>
    </row>
    <row r="719" spans="1:4" x14ac:dyDescent="0.2">
      <c r="A719" s="5">
        <v>658</v>
      </c>
      <c r="B719" s="1832">
        <f>'Expenditures 15-22'!C15</f>
        <v>12665</v>
      </c>
      <c r="D719" s="2" t="str">
        <f t="shared" si="10"/>
        <v>Error?</v>
      </c>
    </row>
    <row r="720" spans="1:4" x14ac:dyDescent="0.2">
      <c r="A720" s="5">
        <v>659</v>
      </c>
      <c r="B720" s="1832">
        <f>'Expenditures 15-22'!C33</f>
        <v>3714515</v>
      </c>
      <c r="C720" s="2" t="s">
        <v>569</v>
      </c>
      <c r="D720" s="2" t="str">
        <f t="shared" si="10"/>
        <v>Error?</v>
      </c>
    </row>
    <row r="721" spans="1:4" x14ac:dyDescent="0.2">
      <c r="A721" s="5">
        <v>660</v>
      </c>
      <c r="B721" s="1832">
        <f>'Expenditures 15-22'!C36</f>
        <v>66402</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58439</v>
      </c>
      <c r="D723" s="2" t="str">
        <f t="shared" si="10"/>
        <v>Error?</v>
      </c>
    </row>
    <row r="724" spans="1:4" x14ac:dyDescent="0.2">
      <c r="A724" s="5">
        <v>663</v>
      </c>
      <c r="B724" s="1832">
        <f>'Expenditures 15-22'!C39</f>
        <v>74629</v>
      </c>
      <c r="D724" s="2" t="str">
        <f t="shared" si="10"/>
        <v>Error?</v>
      </c>
    </row>
    <row r="725" spans="1:4" x14ac:dyDescent="0.2">
      <c r="A725" s="5">
        <v>664</v>
      </c>
      <c r="B725" s="1832">
        <f>'Expenditures 15-22'!C40</f>
        <v>66204</v>
      </c>
      <c r="D725" s="2" t="str">
        <f t="shared" si="10"/>
        <v>Error?</v>
      </c>
    </row>
    <row r="726" spans="1:4" x14ac:dyDescent="0.2">
      <c r="A726" s="5">
        <v>665</v>
      </c>
      <c r="B726" s="1832">
        <f>'Expenditures 15-22'!C41</f>
        <v>30244</v>
      </c>
      <c r="D726" s="2" t="str">
        <f t="shared" si="10"/>
        <v>Error?</v>
      </c>
    </row>
    <row r="727" spans="1:4" x14ac:dyDescent="0.2">
      <c r="A727" s="5">
        <v>666</v>
      </c>
      <c r="B727" s="1832">
        <f>'Expenditures 15-22'!C42</f>
        <v>295918</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83189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83189</v>
      </c>
      <c r="C731" s="2" t="s">
        <v>569</v>
      </c>
      <c r="D731" s="2" t="str">
        <f t="shared" si="10"/>
        <v>Error?</v>
      </c>
    </row>
    <row r="732" spans="1:4" x14ac:dyDescent="0.2">
      <c r="A732" s="5">
        <v>671</v>
      </c>
      <c r="B732" s="1832">
        <f>'Expenditures 15-22'!C49</f>
        <v>26392</v>
      </c>
      <c r="D732" s="2" t="str">
        <f t="shared" si="10"/>
        <v>Error?</v>
      </c>
    </row>
    <row r="733" spans="1:4" x14ac:dyDescent="0.2">
      <c r="A733" s="5">
        <v>672</v>
      </c>
      <c r="B733" s="1832">
        <f>'Expenditures 15-22'!C50</f>
        <v>138301</v>
      </c>
      <c r="D733" s="2" t="str">
        <f t="shared" si="10"/>
        <v>Error?</v>
      </c>
    </row>
    <row r="734" spans="1:4" x14ac:dyDescent="0.2">
      <c r="A734" s="5">
        <v>673</v>
      </c>
      <c r="B734" s="1832">
        <f>'Expenditures 15-22'!C53</f>
        <v>164693</v>
      </c>
      <c r="C734" s="2" t="s">
        <v>569</v>
      </c>
      <c r="D734" s="2" t="str">
        <f t="shared" si="10"/>
        <v>Error?</v>
      </c>
    </row>
    <row r="735" spans="1:4" x14ac:dyDescent="0.2">
      <c r="A735" s="5">
        <v>674</v>
      </c>
      <c r="B735" s="1832">
        <f>'Expenditures 15-22'!C55</f>
        <v>243204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243204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74000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94627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168627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955631</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4670146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657734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16817</v>
      </c>
      <c r="D776" s="2" t="str">
        <f t="shared" si="11"/>
        <v>Error?</v>
      </c>
    </row>
    <row r="777" spans="1:4" x14ac:dyDescent="0.2">
      <c r="A777" s="5">
        <v>716</v>
      </c>
      <c r="B777" s="1832">
        <f>'Expenditures 15-22'!D15</f>
        <v>2292</v>
      </c>
      <c r="D777" s="2" t="str">
        <f t="shared" si="11"/>
        <v>Error?</v>
      </c>
    </row>
    <row r="778" spans="1:4" x14ac:dyDescent="0.2">
      <c r="A778" s="5">
        <v>717</v>
      </c>
      <c r="B778" s="1832">
        <f>'Expenditures 15-22'!D33</f>
        <v>936545</v>
      </c>
      <c r="C778" s="2" t="s">
        <v>569</v>
      </c>
      <c r="D778" s="2" t="str">
        <f t="shared" si="11"/>
        <v>Error?</v>
      </c>
    </row>
    <row r="779" spans="1:4" x14ac:dyDescent="0.2">
      <c r="A779" s="5">
        <v>718</v>
      </c>
      <c r="B779" s="1832">
        <f>'Expenditures 15-22'!D36</f>
        <v>8594</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9842</v>
      </c>
      <c r="D781" s="2" t="str">
        <f t="shared" si="11"/>
        <v>Error?</v>
      </c>
    </row>
    <row r="782" spans="1:4" x14ac:dyDescent="0.2">
      <c r="A782" s="5">
        <v>721</v>
      </c>
      <c r="B782" s="1832">
        <f>'Expenditures 15-22'!D39</f>
        <v>18927</v>
      </c>
      <c r="D782" s="2" t="str">
        <f t="shared" si="11"/>
        <v>Error?</v>
      </c>
    </row>
    <row r="783" spans="1:4" x14ac:dyDescent="0.2">
      <c r="A783" s="5">
        <v>722</v>
      </c>
      <c r="B783" s="1832">
        <f>'Expenditures 15-22'!D40</f>
        <v>10557</v>
      </c>
      <c r="D783" s="2" t="str">
        <f t="shared" si="11"/>
        <v>Error?</v>
      </c>
    </row>
    <row r="784" spans="1:4" x14ac:dyDescent="0.2">
      <c r="A784" s="5">
        <v>723</v>
      </c>
      <c r="B784" s="1832">
        <f>'Expenditures 15-22'!D41</f>
        <v>7073</v>
      </c>
      <c r="D784" s="2" t="str">
        <f t="shared" si="11"/>
        <v>Error?</v>
      </c>
    </row>
    <row r="785" spans="1:4" x14ac:dyDescent="0.2">
      <c r="A785" s="5">
        <v>724</v>
      </c>
      <c r="B785" s="1832">
        <f>'Expenditures 15-22'!D42</f>
        <v>54993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7917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7917</v>
      </c>
      <c r="C789" s="2" t="s">
        <v>569</v>
      </c>
      <c r="D789" s="2" t="str">
        <f t="shared" si="11"/>
        <v>Error?</v>
      </c>
    </row>
    <row r="790" spans="1:4" x14ac:dyDescent="0.2">
      <c r="A790" s="5">
        <v>729</v>
      </c>
      <c r="B790" s="1832">
        <f>'Expenditures 15-22'!D49</f>
        <v>4039</v>
      </c>
      <c r="D790" s="2" t="str">
        <f t="shared" si="11"/>
        <v>Error?</v>
      </c>
    </row>
    <row r="791" spans="1:4" x14ac:dyDescent="0.2">
      <c r="A791" s="5">
        <v>730</v>
      </c>
      <c r="B791" s="1832">
        <f>'Expenditures 15-22'!D50</f>
        <v>65161</v>
      </c>
      <c r="D791" s="2" t="str">
        <f t="shared" si="11"/>
        <v>Error?</v>
      </c>
    </row>
    <row r="792" spans="1:4" x14ac:dyDescent="0.2">
      <c r="A792" s="5">
        <v>731</v>
      </c>
      <c r="B792" s="1832">
        <f>'Expenditures 15-22'!D53</f>
        <v>69200</v>
      </c>
      <c r="C792" s="2" t="s">
        <v>569</v>
      </c>
      <c r="D792" s="2" t="str">
        <f t="shared" si="11"/>
        <v>Error?</v>
      </c>
    </row>
    <row r="793" spans="1:4" x14ac:dyDescent="0.2">
      <c r="A793" s="5">
        <v>732</v>
      </c>
      <c r="B793" s="1832">
        <f>'Expenditures 15-22'!D55</f>
        <v>89344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89344</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7583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7178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14761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236215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1172760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2650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16298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65136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630</v>
      </c>
      <c r="D839" s="2" t="str">
        <f t="shared" si="12"/>
        <v>Error?</v>
      </c>
    </row>
    <row r="840" spans="1:4" x14ac:dyDescent="0.2">
      <c r="A840" s="5">
        <v>779</v>
      </c>
      <c r="B840" s="1832">
        <f>'Expenditures 15-22'!E39</f>
        <v>603</v>
      </c>
      <c r="D840" s="2" t="str">
        <f t="shared" si="12"/>
        <v>Error?</v>
      </c>
    </row>
    <row r="841" spans="1:4" x14ac:dyDescent="0.2">
      <c r="A841" s="5">
        <v>780</v>
      </c>
      <c r="B841" s="1832">
        <f>'Expenditures 15-22'!E40</f>
        <v>358</v>
      </c>
      <c r="D841" s="2" t="str">
        <f t="shared" si="12"/>
        <v>Error?</v>
      </c>
    </row>
    <row r="842" spans="1:4" x14ac:dyDescent="0.2">
      <c r="A842" s="5">
        <v>781</v>
      </c>
      <c r="B842" s="1832">
        <f>'Expenditures 15-22'!E41</f>
        <v>46798</v>
      </c>
      <c r="D842" s="2" t="str">
        <f t="shared" si="12"/>
        <v>Error?</v>
      </c>
    </row>
    <row r="843" spans="1:4" x14ac:dyDescent="0.2">
      <c r="A843" s="5">
        <v>782</v>
      </c>
      <c r="B843" s="1832">
        <f>'Expenditures 15-22'!E42</f>
        <v>48389</v>
      </c>
      <c r="C843" s="2" t="s">
        <v>569</v>
      </c>
      <c r="D843" s="2" t="str">
        <f t="shared" si="12"/>
        <v>Error?</v>
      </c>
    </row>
    <row r="844" spans="1:4" x14ac:dyDescent="0.2">
      <c r="A844" s="5">
        <v>783</v>
      </c>
      <c r="B844" s="1832">
        <f>'Expenditures 15-22'!E44</f>
        <v>13510</v>
      </c>
      <c r="D844" s="2" t="str">
        <f t="shared" si="12"/>
        <v>Error?</v>
      </c>
    </row>
    <row r="845" spans="1:4" x14ac:dyDescent="0.2">
      <c r="A845" s="5">
        <v>784</v>
      </c>
      <c r="B845" s="1832">
        <f>'Expenditures 15-22'!E45</f>
        <v>593</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14103</v>
      </c>
      <c r="C847" s="2" t="s">
        <v>569</v>
      </c>
      <c r="D847" s="2" t="str">
        <f t="shared" si="12"/>
        <v>Error?</v>
      </c>
    </row>
    <row r="848" spans="1:4" x14ac:dyDescent="0.2">
      <c r="A848" s="5">
        <v>787</v>
      </c>
      <c r="B848" s="1832">
        <f>'Expenditures 15-22'!E49</f>
        <v>131983</v>
      </c>
      <c r="D848" s="2" t="str">
        <f t="shared" si="12"/>
        <v>Error?</v>
      </c>
    </row>
    <row r="849" spans="1:4" x14ac:dyDescent="0.2">
      <c r="A849" s="5">
        <v>788</v>
      </c>
      <c r="B849" s="1832">
        <f>'Expenditures 15-22'!E50</f>
        <v>358</v>
      </c>
      <c r="D849" s="2" t="str">
        <f t="shared" si="12"/>
        <v>Error?</v>
      </c>
    </row>
    <row r="850" spans="1:4" x14ac:dyDescent="0.2">
      <c r="A850" s="5">
        <v>789</v>
      </c>
      <c r="B850" s="1832">
        <f>'Expenditures 15-22'!E53</f>
        <v>132341</v>
      </c>
      <c r="C850" s="2" t="s">
        <v>569</v>
      </c>
      <c r="D850" s="2" t="str">
        <f t="shared" si="12"/>
        <v>Error?</v>
      </c>
    </row>
    <row r="851" spans="1:4" x14ac:dyDescent="0.2">
      <c r="A851" s="5">
        <v>790</v>
      </c>
      <c r="B851" s="1832">
        <f>'Expenditures 15-22'!E55</f>
        <v>15659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15659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320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320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210812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347293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59248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4687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69981</v>
      </c>
      <c r="C894" s="2" t="s">
        <v>569</v>
      </c>
      <c r="D894" s="2" t="str">
        <f t="shared" si="12"/>
        <v>Error?</v>
      </c>
    </row>
    <row r="895" spans="1:4" x14ac:dyDescent="0.2">
      <c r="A895" s="5">
        <v>834</v>
      </c>
      <c r="B895" s="1832">
        <f>'Expenditures 15-22'!F36</f>
        <v>400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1341</v>
      </c>
      <c r="D897" s="2" t="str">
        <f t="shared" si="13"/>
        <v>Error?</v>
      </c>
    </row>
    <row r="898" spans="1:4" x14ac:dyDescent="0.2">
      <c r="A898" s="5">
        <v>837</v>
      </c>
      <c r="B898" s="1832">
        <f>'Expenditures 15-22'!F39</f>
        <v>220</v>
      </c>
      <c r="D898" s="2" t="str">
        <f t="shared" si="13"/>
        <v>Error?</v>
      </c>
    </row>
    <row r="899" spans="1:4" x14ac:dyDescent="0.2">
      <c r="A899" s="5">
        <v>838</v>
      </c>
      <c r="B899" s="1832">
        <f>'Expenditures 15-22'!F40</f>
        <v>1042</v>
      </c>
      <c r="D899" s="2" t="str">
        <f t="shared" si="13"/>
        <v>Error?</v>
      </c>
    </row>
    <row r="900" spans="1:4" x14ac:dyDescent="0.2">
      <c r="A900" s="5">
        <v>839</v>
      </c>
      <c r="B900" s="1832">
        <f>'Expenditures 15-22'!F41</f>
        <v>69850</v>
      </c>
      <c r="D900" s="2" t="str">
        <f t="shared" si="13"/>
        <v>Error?</v>
      </c>
    </row>
    <row r="901" spans="1:4" x14ac:dyDescent="0.2">
      <c r="A901" s="5">
        <v>840</v>
      </c>
      <c r="B901" s="1832">
        <f>'Expenditures 15-22'!F42</f>
        <v>72853</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15569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15569</v>
      </c>
      <c r="C905" s="2" t="s">
        <v>569</v>
      </c>
      <c r="D905" s="2" t="str">
        <f t="shared" si="13"/>
        <v>Error?</v>
      </c>
    </row>
    <row r="906" spans="1:4" x14ac:dyDescent="0.2">
      <c r="A906" s="5">
        <v>845</v>
      </c>
      <c r="B906" s="1832">
        <f>'Expenditures 15-22'!F49</f>
        <v>13909</v>
      </c>
      <c r="D906" s="2" t="str">
        <f t="shared" si="13"/>
        <v>Error?</v>
      </c>
    </row>
    <row r="907" spans="1:4" x14ac:dyDescent="0.2">
      <c r="A907" s="5">
        <v>846</v>
      </c>
      <c r="B907" s="1832">
        <f>'Expenditures 15-22'!F50</f>
        <v>847</v>
      </c>
      <c r="D907" s="2" t="str">
        <f t="shared" si="13"/>
        <v>Error?</v>
      </c>
    </row>
    <row r="908" spans="1:4" x14ac:dyDescent="0.2">
      <c r="A908" s="5">
        <v>847</v>
      </c>
      <c r="B908" s="1832">
        <f>'Expenditures 15-22'!F53</f>
        <v>14756</v>
      </c>
      <c r="C908" s="2" t="s">
        <v>569</v>
      </c>
      <c r="D908" s="2" t="str">
        <f t="shared" si="13"/>
        <v>Error?</v>
      </c>
    </row>
    <row r="909" spans="1:4" x14ac:dyDescent="0.2">
      <c r="A909" s="5">
        <v>848</v>
      </c>
      <c r="B909" s="1832">
        <f>'Expenditures 15-22'!F55</f>
        <v>181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5644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76176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81820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185179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255160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10461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49761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146763</v>
      </c>
      <c r="D958" s="2" t="str">
        <f t="shared" si="13"/>
        <v>Error?</v>
      </c>
    </row>
    <row r="959" spans="1:4" x14ac:dyDescent="0.2">
      <c r="A959" s="5">
        <v>898</v>
      </c>
      <c r="B959" s="1832">
        <f>'Expenditures 15-22'!G42</f>
        <v>146763</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2842</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2842</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500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1000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1500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151105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200866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3666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3666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14045</v>
      </c>
      <c r="D1022" s="2" t="str">
        <f t="shared" si="14"/>
        <v>Error?</v>
      </c>
    </row>
    <row r="1023" spans="1:4" x14ac:dyDescent="0.2">
      <c r="A1023" s="5">
        <v>962</v>
      </c>
      <c r="B1023" s="1832">
        <f>'Expenditures 15-22'!H50</f>
        <v>1363</v>
      </c>
      <c r="D1023" s="2" t="str">
        <f t="shared" ref="D1023:D1086" si="15">IF(ISBLANK(B1023),"OK",IF(A1023-B1023=0,"OK","Error?"))</f>
        <v>Error?</v>
      </c>
    </row>
    <row r="1024" spans="1:4" x14ac:dyDescent="0.2">
      <c r="A1024" s="5">
        <v>963</v>
      </c>
      <c r="B1024" s="1832">
        <f>'Expenditures 15-22'!H53</f>
        <v>15408</v>
      </c>
      <c r="C1024" s="2" t="s">
        <v>569</v>
      </c>
      <c r="D1024" s="2" t="str">
        <f t="shared" si="15"/>
        <v>Error?</v>
      </c>
    </row>
    <row r="1025" spans="1:4" x14ac:dyDescent="0.2">
      <c r="A1025" s="5">
        <v>964</v>
      </c>
      <c r="B1025" s="1832">
        <f>'Expenditures 15-22'!H55</f>
        <v>798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798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420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420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16626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34060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54352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3245747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153889</v>
      </c>
      <c r="C1106" s="2" t="s">
        <v>569</v>
      </c>
      <c r="D1106" s="2" t="str">
        <f t="shared" si="16"/>
        <v>Error?</v>
      </c>
    </row>
    <row r="1107" spans="1:4" x14ac:dyDescent="0.2">
      <c r="A1107" s="5">
        <v>1046</v>
      </c>
      <c r="B1107" s="1832">
        <f>'Expenditures 15-22'!K15</f>
        <v>14957</v>
      </c>
      <c r="C1107" s="2" t="s">
        <v>569</v>
      </c>
      <c r="D1107" s="2" t="str">
        <f t="shared" si="16"/>
        <v>Error?</v>
      </c>
    </row>
    <row r="1108" spans="1:4" x14ac:dyDescent="0.2">
      <c r="A1108" s="5">
        <v>1047</v>
      </c>
      <c r="B1108" s="1832">
        <f>'Expenditures 15-22'!K33</f>
        <v>4839604</v>
      </c>
      <c r="C1108" s="2" t="s">
        <v>569</v>
      </c>
      <c r="D1108" s="2" t="str">
        <f t="shared" si="16"/>
        <v>Error?</v>
      </c>
    </row>
    <row r="1109" spans="1:4" x14ac:dyDescent="0.2">
      <c r="A1109" s="5">
        <v>1048</v>
      </c>
      <c r="B1109" s="1832">
        <f>'Expenditures 15-22'!K36</f>
        <v>75396</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70252</v>
      </c>
      <c r="C1111" s="2" t="s">
        <v>569</v>
      </c>
      <c r="D1111" s="2" t="str">
        <f t="shared" si="16"/>
        <v>Error?</v>
      </c>
    </row>
    <row r="1112" spans="1:4" x14ac:dyDescent="0.2">
      <c r="A1112" s="5">
        <v>1051</v>
      </c>
      <c r="B1112" s="1832">
        <f>'Expenditures 15-22'!K39</f>
        <v>94379</v>
      </c>
      <c r="C1112" s="2" t="s">
        <v>569</v>
      </c>
      <c r="D1112" s="2" t="str">
        <f t="shared" si="16"/>
        <v>Error?</v>
      </c>
    </row>
    <row r="1113" spans="1:4" x14ac:dyDescent="0.2">
      <c r="A1113" s="5">
        <v>1052</v>
      </c>
      <c r="B1113" s="1832">
        <f>'Expenditures 15-22'!K40</f>
        <v>78161</v>
      </c>
      <c r="C1113" s="2" t="s">
        <v>569</v>
      </c>
      <c r="D1113" s="2" t="str">
        <f t="shared" si="16"/>
        <v>Error?</v>
      </c>
    </row>
    <row r="1114" spans="1:4" x14ac:dyDescent="0.2">
      <c r="A1114" s="5">
        <v>1053</v>
      </c>
      <c r="B1114" s="1832">
        <f>'Expenditures 15-22'!K41</f>
        <v>300728</v>
      </c>
      <c r="C1114" s="2" t="s">
        <v>569</v>
      </c>
      <c r="D1114" s="2" t="str">
        <f t="shared" si="16"/>
        <v>Error?</v>
      </c>
    </row>
    <row r="1115" spans="1:4" x14ac:dyDescent="0.2">
      <c r="A1115" s="5">
        <v>1054</v>
      </c>
      <c r="B1115" s="1832">
        <f>'Expenditures 15-22'!K42</f>
        <v>618916</v>
      </c>
      <c r="C1115" s="2" t="s">
        <v>569</v>
      </c>
      <c r="D1115" s="2" t="str">
        <f t="shared" si="16"/>
        <v>Error?</v>
      </c>
    </row>
    <row r="1116" spans="1:4" x14ac:dyDescent="0.2">
      <c r="A1116" s="5">
        <v>1055</v>
      </c>
      <c r="B1116" s="1832">
        <f>'Expenditures 15-22'!K44</f>
        <v>13510</v>
      </c>
      <c r="C1116" s="2" t="s">
        <v>569</v>
      </c>
      <c r="D1116" s="2" t="str">
        <f t="shared" si="16"/>
        <v>Error?</v>
      </c>
    </row>
    <row r="1117" spans="1:4" x14ac:dyDescent="0.2">
      <c r="A1117" s="5">
        <v>1056</v>
      </c>
      <c r="B1117" s="1832">
        <f>'Expenditures 15-22'!K45</f>
        <v>110110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123620</v>
      </c>
      <c r="C1119" s="2" t="s">
        <v>569</v>
      </c>
      <c r="D1119" s="2" t="str">
        <f t="shared" si="16"/>
        <v>Error?</v>
      </c>
    </row>
    <row r="1120" spans="1:4" x14ac:dyDescent="0.2">
      <c r="A1120" s="5">
        <v>1059</v>
      </c>
      <c r="B1120" s="1832">
        <f>'Expenditures 15-22'!K49</f>
        <v>190368</v>
      </c>
      <c r="C1120" s="2" t="s">
        <v>569</v>
      </c>
      <c r="D1120" s="2" t="str">
        <f t="shared" si="16"/>
        <v>Error?</v>
      </c>
    </row>
    <row r="1121" spans="1:4" x14ac:dyDescent="0.2">
      <c r="A1121" s="5">
        <v>1060</v>
      </c>
      <c r="B1121" s="1832">
        <f>'Expenditures 15-22'!K50</f>
        <v>206030</v>
      </c>
      <c r="C1121" s="2" t="s">
        <v>569</v>
      </c>
      <c r="D1121" s="2" t="str">
        <f t="shared" si="16"/>
        <v>Error?</v>
      </c>
    </row>
    <row r="1122" spans="1:4" x14ac:dyDescent="0.2">
      <c r="A1122" s="5">
        <v>1061</v>
      </c>
      <c r="B1122" s="1832">
        <f>'Expenditures 15-22'!K53</f>
        <v>396398</v>
      </c>
      <c r="C1122" s="2" t="s">
        <v>569</v>
      </c>
      <c r="D1122" s="2" t="str">
        <f t="shared" si="16"/>
        <v>Error?</v>
      </c>
    </row>
    <row r="1123" spans="1:4" x14ac:dyDescent="0.2">
      <c r="A1123" s="5">
        <v>1062</v>
      </c>
      <c r="B1123" s="1832">
        <f>'Expenditures 15-22'!K55</f>
        <v>349186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349186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88467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178981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267448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1755568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105405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6700577</v>
      </c>
      <c r="C1152" s="2" t="s">
        <v>569</v>
      </c>
      <c r="D1152" s="2" t="str">
        <f t="shared" si="17"/>
        <v>Error?</v>
      </c>
    </row>
    <row r="1153" spans="1:4" x14ac:dyDescent="0.2">
      <c r="A1153" s="5">
        <v>1092</v>
      </c>
      <c r="B1153" s="1832">
        <f>'Expenditures 15-22'!K115</f>
        <v>84566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333937</v>
      </c>
      <c r="D1221" s="2" t="str">
        <f t="shared" si="18"/>
        <v>Error?</v>
      </c>
    </row>
    <row r="1222" spans="1:4" x14ac:dyDescent="0.2">
      <c r="A1222" s="10">
        <v>1161</v>
      </c>
      <c r="B1222" s="1832"/>
      <c r="D1222" s="2" t="str">
        <f t="shared" si="18"/>
        <v>OK</v>
      </c>
    </row>
    <row r="1223" spans="1:4" x14ac:dyDescent="0.2">
      <c r="A1223" s="5">
        <v>1162</v>
      </c>
      <c r="B1223" s="1832">
        <f>'Expenditures 15-22'!C127</f>
        <v>333937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410012</v>
      </c>
      <c r="C1225" s="2" t="s">
        <v>569</v>
      </c>
      <c r="D1225" s="2" t="str">
        <f t="shared" si="18"/>
        <v>Error?</v>
      </c>
    </row>
    <row r="1226" spans="1:4" x14ac:dyDescent="0.2">
      <c r="A1226" s="5">
        <v>1165</v>
      </c>
      <c r="B1226" s="1832">
        <f>'Expenditures 15-22'!C151</f>
        <v>410012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68142</v>
      </c>
      <c r="D1229" s="2" t="str">
        <f t="shared" si="18"/>
        <v>Error?</v>
      </c>
    </row>
    <row r="1230" spans="1:4" x14ac:dyDescent="0.2">
      <c r="A1230" s="10">
        <v>1169</v>
      </c>
      <c r="B1230" s="1832"/>
      <c r="D1230" s="2" t="str">
        <f t="shared" si="18"/>
        <v>OK</v>
      </c>
    </row>
    <row r="1231" spans="1:4" x14ac:dyDescent="0.2">
      <c r="A1231" s="5">
        <v>1170</v>
      </c>
      <c r="B1231" s="1832">
        <f>'Expenditures 15-22'!D127</f>
        <v>68142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77950</v>
      </c>
      <c r="C1233" s="2" t="s">
        <v>569</v>
      </c>
      <c r="D1233" s="2" t="str">
        <f t="shared" si="18"/>
        <v>Error?</v>
      </c>
    </row>
    <row r="1234" spans="1:4" x14ac:dyDescent="0.2">
      <c r="A1234" s="5">
        <v>1173</v>
      </c>
      <c r="B1234" s="1832">
        <f>'Expenditures 15-22'!D151</f>
        <v>77950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3590</v>
      </c>
      <c r="D1236" s="2" t="str">
        <f t="shared" si="18"/>
        <v>Error?</v>
      </c>
    </row>
    <row r="1237" spans="1:4" x14ac:dyDescent="0.2">
      <c r="A1237" s="5">
        <v>1176</v>
      </c>
      <c r="B1237" s="1832">
        <f>'Expenditures 15-22'!E124</f>
        <v>184796</v>
      </c>
      <c r="D1237" s="2" t="str">
        <f t="shared" si="18"/>
        <v>Error?</v>
      </c>
    </row>
    <row r="1238" spans="1:4" x14ac:dyDescent="0.2">
      <c r="A1238" s="10">
        <v>1177</v>
      </c>
      <c r="B1238" s="1832"/>
      <c r="D1238" s="2" t="str">
        <f t="shared" si="18"/>
        <v>OK</v>
      </c>
    </row>
    <row r="1239" spans="1:4" x14ac:dyDescent="0.2">
      <c r="A1239" s="5">
        <v>1178</v>
      </c>
      <c r="B1239" s="1832">
        <f>'Expenditures 15-22'!E127</f>
        <v>188386</v>
      </c>
      <c r="C1239" s="2" t="s">
        <v>569</v>
      </c>
      <c r="D1239" s="2" t="str">
        <f t="shared" si="18"/>
        <v>Error?</v>
      </c>
    </row>
    <row r="1240" spans="1:4" x14ac:dyDescent="0.2">
      <c r="A1240" s="5">
        <v>1179</v>
      </c>
      <c r="B1240" s="1832">
        <f>'Expenditures 15-22'!E128</f>
        <v>16062</v>
      </c>
      <c r="D1240" s="2" t="str">
        <f t="shared" si="18"/>
        <v>Error?</v>
      </c>
    </row>
    <row r="1241" spans="1:4" x14ac:dyDescent="0.2">
      <c r="A1241" s="5">
        <v>1180</v>
      </c>
      <c r="B1241" s="1832">
        <f>'Expenditures 15-22'!E129</f>
        <v>217126</v>
      </c>
      <c r="C1241" s="2" t="s">
        <v>569</v>
      </c>
      <c r="D1241" s="2" t="str">
        <f t="shared" si="18"/>
        <v>Error?</v>
      </c>
    </row>
    <row r="1242" spans="1:4" x14ac:dyDescent="0.2">
      <c r="A1242" s="5">
        <v>1181</v>
      </c>
      <c r="B1242" s="1832">
        <f>'Expenditures 15-22'!E151</f>
        <v>217126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227062</v>
      </c>
      <c r="D1245" s="2" t="str">
        <f t="shared" si="18"/>
        <v>Error?</v>
      </c>
    </row>
    <row r="1246" spans="1:4" x14ac:dyDescent="0.2">
      <c r="A1246" s="10">
        <v>1185</v>
      </c>
      <c r="B1246" s="1832"/>
      <c r="D1246" s="2" t="str">
        <f t="shared" si="18"/>
        <v>OK</v>
      </c>
    </row>
    <row r="1247" spans="1:4" x14ac:dyDescent="0.2">
      <c r="A1247" s="5">
        <v>1186</v>
      </c>
      <c r="B1247" s="1832">
        <f>'Expenditures 15-22'!F127</f>
        <v>227062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231668</v>
      </c>
      <c r="C1249" s="2" t="s">
        <v>569</v>
      </c>
      <c r="D1249" s="2" t="str">
        <f t="shared" si="18"/>
        <v>Error?</v>
      </c>
    </row>
    <row r="1250" spans="1:4" x14ac:dyDescent="0.2">
      <c r="A1250" s="5">
        <v>1189</v>
      </c>
      <c r="B1250" s="1832">
        <f>'Expenditures 15-22'!F151</f>
        <v>231668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10000</v>
      </c>
      <c r="D1252" s="2" t="str">
        <f t="shared" si="18"/>
        <v>Error?</v>
      </c>
    </row>
    <row r="1253" spans="1:4" x14ac:dyDescent="0.2">
      <c r="A1253" s="5">
        <v>1192</v>
      </c>
      <c r="B1253" s="1832">
        <f>'Expenditures 15-22'!G124</f>
        <v>104792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114792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123811</v>
      </c>
      <c r="C1258" s="2" t="s">
        <v>569</v>
      </c>
      <c r="D1258" s="2" t="str">
        <f t="shared" si="18"/>
        <v>Error?</v>
      </c>
    </row>
    <row r="1259" spans="1:4" x14ac:dyDescent="0.2">
      <c r="A1259" s="5">
        <v>1198</v>
      </c>
      <c r="B1259" s="1832">
        <f>'Expenditures 15-22'!G151</f>
        <v>123811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13590</v>
      </c>
      <c r="C1275" s="2" t="s">
        <v>569</v>
      </c>
      <c r="D1275" s="2" t="str">
        <f t="shared" si="18"/>
        <v>Error?</v>
      </c>
    </row>
    <row r="1276" spans="1:4" x14ac:dyDescent="0.2">
      <c r="A1276" s="5">
        <v>1215</v>
      </c>
      <c r="B1276" s="1832">
        <f>'Expenditures 15-22'!K124</f>
        <v>918729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932319</v>
      </c>
      <c r="C1279" s="2" t="s">
        <v>569</v>
      </c>
      <c r="D1279" s="2" t="str">
        <f t="shared" ref="D1279:D1342" si="19">IF(ISBLANK(B1279),"OK",IF(A1279-B1279=0,"OK","Error?"))</f>
        <v>Error?</v>
      </c>
    </row>
    <row r="1280" spans="1:4" x14ac:dyDescent="0.2">
      <c r="A1280" s="5">
        <v>1219</v>
      </c>
      <c r="B1280" s="1832">
        <f>'Expenditures 15-22'!K128</f>
        <v>16062</v>
      </c>
      <c r="C1280" s="2" t="s">
        <v>569</v>
      </c>
      <c r="D1280" s="2" t="str">
        <f t="shared" si="19"/>
        <v>Error?</v>
      </c>
    </row>
    <row r="1281" spans="1:4" x14ac:dyDescent="0.2">
      <c r="A1281" s="5">
        <v>1220</v>
      </c>
      <c r="B1281" s="1832">
        <f>'Expenditures 15-22'!K129</f>
        <v>1060567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1060567</v>
      </c>
      <c r="C1288" s="2" t="s">
        <v>569</v>
      </c>
      <c r="D1288" s="2" t="str">
        <f t="shared" si="19"/>
        <v>Error?</v>
      </c>
    </row>
    <row r="1289" spans="1:4" x14ac:dyDescent="0.2">
      <c r="A1289" s="5">
        <v>1228</v>
      </c>
      <c r="B1289" s="1832">
        <f>'Expenditures 15-22'!K152</f>
        <v>288039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757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127515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127515</v>
      </c>
      <c r="C1339" s="2" t="s">
        <v>569</v>
      </c>
      <c r="D1339" s="2" t="str">
        <f t="shared" si="19"/>
        <v>Error?</v>
      </c>
    </row>
    <row r="1340" spans="1:4" x14ac:dyDescent="0.2">
      <c r="A1340" s="5">
        <v>1279</v>
      </c>
      <c r="B1340" s="1832">
        <f>'Expenditures 15-22'!C210</f>
        <v>127515</v>
      </c>
      <c r="C1340" s="2" t="s">
        <v>569</v>
      </c>
      <c r="D1340" s="2" t="str">
        <f t="shared" si="19"/>
        <v>Error?</v>
      </c>
    </row>
    <row r="1341" spans="1:4" x14ac:dyDescent="0.2">
      <c r="A1341" s="5">
        <v>1280</v>
      </c>
      <c r="B1341" s="1832">
        <f>'Expenditures 15-22'!D182</f>
        <v>12939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12939</v>
      </c>
      <c r="C1345" s="2" t="s">
        <v>569</v>
      </c>
      <c r="D1345" s="2" t="str">
        <f t="shared" si="20"/>
        <v>Error?</v>
      </c>
    </row>
    <row r="1346" spans="1:4" x14ac:dyDescent="0.2">
      <c r="A1346" s="5">
        <v>1285</v>
      </c>
      <c r="B1346" s="1832">
        <f>'Expenditures 15-22'!D210</f>
        <v>12939</v>
      </c>
      <c r="C1346" s="2" t="s">
        <v>569</v>
      </c>
      <c r="D1346" s="2" t="str">
        <f t="shared" si="20"/>
        <v>Error?</v>
      </c>
    </row>
    <row r="1347" spans="1:4" x14ac:dyDescent="0.2">
      <c r="A1347" s="5">
        <v>1286</v>
      </c>
      <c r="B1347" s="1832">
        <f>'Expenditures 15-22'!E182</f>
        <v>87529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87529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87529</v>
      </c>
      <c r="C1353" s="2" t="s">
        <v>569</v>
      </c>
      <c r="D1353" s="2" t="str">
        <f t="shared" si="20"/>
        <v>Error?</v>
      </c>
    </row>
    <row r="1354" spans="1:4" x14ac:dyDescent="0.2">
      <c r="A1354" s="5">
        <v>1293</v>
      </c>
      <c r="B1354" s="1832">
        <f>'Expenditures 15-22'!F182</f>
        <v>14470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14470</v>
      </c>
      <c r="C1358" s="2" t="s">
        <v>569</v>
      </c>
      <c r="D1358" s="2" t="str">
        <f t="shared" si="20"/>
        <v>Error?</v>
      </c>
    </row>
    <row r="1359" spans="1:4" x14ac:dyDescent="0.2">
      <c r="A1359" s="5">
        <v>1298</v>
      </c>
      <c r="B1359" s="1832">
        <f>'Expenditures 15-22'!F210</f>
        <v>14470</v>
      </c>
      <c r="C1359" s="2" t="s">
        <v>569</v>
      </c>
      <c r="D1359" s="2" t="str">
        <f t="shared" si="20"/>
        <v>Error?</v>
      </c>
    </row>
    <row r="1360" spans="1:4" x14ac:dyDescent="0.2">
      <c r="A1360" s="5">
        <v>1299</v>
      </c>
      <c r="B1360" s="1832">
        <f>'Expenditures 15-22'!G182</f>
        <v>6284</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6284</v>
      </c>
      <c r="C1364" s="2" t="s">
        <v>569</v>
      </c>
      <c r="D1364" s="2" t="str">
        <f t="shared" si="20"/>
        <v>Error?</v>
      </c>
    </row>
    <row r="1365" spans="1:4" x14ac:dyDescent="0.2">
      <c r="A1365" s="5">
        <v>1304</v>
      </c>
      <c r="B1365" s="1832">
        <f>'Expenditures 15-22'!G210</f>
        <v>6284</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248737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248737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248737</v>
      </c>
      <c r="C1388" s="2" t="s">
        <v>569</v>
      </c>
      <c r="D1388" s="2" t="str">
        <f t="shared" si="20"/>
        <v>Error?</v>
      </c>
    </row>
    <row r="1389" spans="1:4" x14ac:dyDescent="0.2">
      <c r="A1389" s="5">
        <v>1328</v>
      </c>
      <c r="B1389" s="1832">
        <f>'Expenditures 15-22'!K211</f>
        <v>118065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3876</v>
      </c>
      <c r="D1408" s="2" t="str">
        <f t="shared" si="21"/>
        <v>Error?</v>
      </c>
    </row>
    <row r="1409" spans="1:4" x14ac:dyDescent="0.2">
      <c r="A1409" s="5">
        <v>1348</v>
      </c>
      <c r="B1409" s="1832">
        <f>'Expenditures 15-22'!D224</f>
        <v>248</v>
      </c>
      <c r="D1409" s="2" t="str">
        <f t="shared" si="21"/>
        <v>Error?</v>
      </c>
    </row>
    <row r="1410" spans="1:4" x14ac:dyDescent="0.2">
      <c r="A1410" s="5">
        <v>1349</v>
      </c>
      <c r="B1410" s="1832">
        <f>'Expenditures 15-22'!D229</f>
        <v>91791</v>
      </c>
      <c r="C1410" s="2" t="s">
        <v>569</v>
      </c>
      <c r="D1410" s="2" t="str">
        <f t="shared" si="21"/>
        <v>Error?</v>
      </c>
    </row>
    <row r="1411" spans="1:4" x14ac:dyDescent="0.2">
      <c r="A1411" s="5">
        <v>1350</v>
      </c>
      <c r="B1411" s="1832">
        <f>'Expenditures 15-22'!D232</f>
        <v>640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8840</v>
      </c>
      <c r="D1413" s="2" t="str">
        <f t="shared" si="21"/>
        <v>Error?</v>
      </c>
    </row>
    <row r="1414" spans="1:4" x14ac:dyDescent="0.2">
      <c r="A1414" s="5">
        <v>1353</v>
      </c>
      <c r="B1414" s="1832">
        <f>'Expenditures 15-22'!D235</f>
        <v>831</v>
      </c>
      <c r="D1414" s="2" t="str">
        <f t="shared" si="21"/>
        <v>Error?</v>
      </c>
    </row>
    <row r="1415" spans="1:4" x14ac:dyDescent="0.2">
      <c r="A1415" s="5">
        <v>1354</v>
      </c>
      <c r="B1415" s="1832">
        <f>'Expenditures 15-22'!D236</f>
        <v>584</v>
      </c>
      <c r="D1415" s="2" t="str">
        <f t="shared" si="21"/>
        <v>Error?</v>
      </c>
    </row>
    <row r="1416" spans="1:4" x14ac:dyDescent="0.2">
      <c r="A1416" s="5">
        <v>1355</v>
      </c>
      <c r="B1416" s="1832">
        <f>'Expenditures 15-22'!D237</f>
        <v>17982</v>
      </c>
      <c r="D1416" s="2" t="str">
        <f t="shared" si="21"/>
        <v>Error?</v>
      </c>
    </row>
    <row r="1417" spans="1:4" x14ac:dyDescent="0.2">
      <c r="A1417" s="5">
        <v>1356</v>
      </c>
      <c r="B1417" s="1832">
        <f>'Expenditures 15-22'!D238</f>
        <v>28877</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4171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4171</v>
      </c>
      <c r="C1421" s="2" t="s">
        <v>569</v>
      </c>
      <c r="D1421" s="2" t="str">
        <f t="shared" si="21"/>
        <v>Error?</v>
      </c>
    </row>
    <row r="1422" spans="1:4" x14ac:dyDescent="0.2">
      <c r="A1422" s="5">
        <v>1361</v>
      </c>
      <c r="B1422" s="1832">
        <f>'Expenditures 15-22'!D245</f>
        <v>4429</v>
      </c>
      <c r="D1422" s="2" t="str">
        <f t="shared" si="21"/>
        <v>Error?</v>
      </c>
    </row>
    <row r="1423" spans="1:4" x14ac:dyDescent="0.2">
      <c r="A1423" s="5">
        <v>1362</v>
      </c>
      <c r="B1423" s="1832">
        <f>'Expenditures 15-22'!D246</f>
        <v>7570</v>
      </c>
      <c r="D1423" s="2" t="str">
        <f t="shared" si="21"/>
        <v>Error?</v>
      </c>
    </row>
    <row r="1424" spans="1:4" x14ac:dyDescent="0.2">
      <c r="A1424" s="5">
        <v>1363</v>
      </c>
      <c r="B1424" s="1832">
        <f>'Expenditures 15-22'!D257</f>
        <v>11999</v>
      </c>
      <c r="C1424" s="2" t="s">
        <v>569</v>
      </c>
      <c r="D1424" s="2" t="str">
        <f t="shared" si="21"/>
        <v>Error?</v>
      </c>
    </row>
    <row r="1425" spans="1:4" x14ac:dyDescent="0.2">
      <c r="A1425" s="5">
        <v>1364</v>
      </c>
      <c r="B1425" s="1832">
        <f>'Expenditures 15-22'!D259</f>
        <v>14909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14909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13201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56070</v>
      </c>
      <c r="D1431" s="2" t="str">
        <f t="shared" si="21"/>
        <v>Error?</v>
      </c>
    </row>
    <row r="1432" spans="1:4" x14ac:dyDescent="0.2">
      <c r="A1432" s="5">
        <v>1371</v>
      </c>
      <c r="B1432" s="1832">
        <f>'Expenditures 15-22'!D267</f>
        <v>14294</v>
      </c>
      <c r="D1432" s="2" t="str">
        <f t="shared" si="21"/>
        <v>Error?</v>
      </c>
    </row>
    <row r="1433" spans="1:4" x14ac:dyDescent="0.2">
      <c r="A1433" s="5">
        <v>1372</v>
      </c>
      <c r="B1433" s="1832">
        <f>'Expenditures 15-22'!D268</f>
        <v>25392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108957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168913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260704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3876</v>
      </c>
      <c r="C1472" s="2" t="s">
        <v>569</v>
      </c>
      <c r="D1472" s="2" t="str">
        <f t="shared" si="22"/>
        <v>Error?</v>
      </c>
    </row>
    <row r="1473" spans="1:4" x14ac:dyDescent="0.2">
      <c r="A1473" s="5">
        <v>1412</v>
      </c>
      <c r="B1473" s="1832">
        <f>'Expenditures 15-22'!K224</f>
        <v>248</v>
      </c>
      <c r="C1473" s="2" t="s">
        <v>569</v>
      </c>
      <c r="D1473" s="2" t="str">
        <f t="shared" si="22"/>
        <v>Error?</v>
      </c>
    </row>
    <row r="1474" spans="1:4" x14ac:dyDescent="0.2">
      <c r="A1474" s="5">
        <v>1413</v>
      </c>
      <c r="B1474" s="1832">
        <f>'Expenditures 15-22'!K229</f>
        <v>91791</v>
      </c>
      <c r="C1474" s="2" t="s">
        <v>569</v>
      </c>
      <c r="D1474" s="2" t="str">
        <f t="shared" si="22"/>
        <v>Error?</v>
      </c>
    </row>
    <row r="1475" spans="1:4" x14ac:dyDescent="0.2">
      <c r="A1475" s="5">
        <v>1414</v>
      </c>
      <c r="B1475" s="1832">
        <f>'Expenditures 15-22'!K232</f>
        <v>640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8840</v>
      </c>
      <c r="C1477" s="2" t="s">
        <v>569</v>
      </c>
      <c r="D1477" s="2" t="str">
        <f t="shared" si="22"/>
        <v>Error?</v>
      </c>
    </row>
    <row r="1478" spans="1:4" x14ac:dyDescent="0.2">
      <c r="A1478" s="5">
        <v>1417</v>
      </c>
      <c r="B1478" s="1832">
        <f>'Expenditures 15-22'!K235</f>
        <v>831</v>
      </c>
      <c r="C1478" s="2" t="s">
        <v>569</v>
      </c>
      <c r="D1478" s="2" t="str">
        <f t="shared" si="22"/>
        <v>Error?</v>
      </c>
    </row>
    <row r="1479" spans="1:4" x14ac:dyDescent="0.2">
      <c r="A1479" s="5">
        <v>1418</v>
      </c>
      <c r="B1479" s="1832">
        <f>'Expenditures 15-22'!K236</f>
        <v>584</v>
      </c>
      <c r="C1479" s="2" t="s">
        <v>569</v>
      </c>
      <c r="D1479" s="2" t="str">
        <f t="shared" si="22"/>
        <v>Error?</v>
      </c>
    </row>
    <row r="1480" spans="1:4" x14ac:dyDescent="0.2">
      <c r="A1480" s="5">
        <v>1419</v>
      </c>
      <c r="B1480" s="1832">
        <f>'Expenditures 15-22'!K237</f>
        <v>17982</v>
      </c>
      <c r="C1480" s="2" t="s">
        <v>569</v>
      </c>
      <c r="D1480" s="2" t="str">
        <f t="shared" si="22"/>
        <v>Error?</v>
      </c>
    </row>
    <row r="1481" spans="1:4" x14ac:dyDescent="0.2">
      <c r="A1481" s="5">
        <v>1420</v>
      </c>
      <c r="B1481" s="1832">
        <f>'Expenditures 15-22'!K238</f>
        <v>28877</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4171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4171</v>
      </c>
      <c r="C1485" s="2" t="s">
        <v>569</v>
      </c>
      <c r="D1485" s="2" t="str">
        <f t="shared" si="22"/>
        <v>Error?</v>
      </c>
    </row>
    <row r="1486" spans="1:4" x14ac:dyDescent="0.2">
      <c r="A1486" s="5">
        <v>1425</v>
      </c>
      <c r="B1486" s="1832">
        <f>'Expenditures 15-22'!K245</f>
        <v>4429</v>
      </c>
      <c r="C1486" s="2" t="s">
        <v>569</v>
      </c>
      <c r="D1486" s="2" t="str">
        <f t="shared" si="22"/>
        <v>Error?</v>
      </c>
    </row>
    <row r="1487" spans="1:4" x14ac:dyDescent="0.2">
      <c r="A1487" s="5">
        <v>1426</v>
      </c>
      <c r="B1487" s="1832">
        <f>'Expenditures 15-22'!K246</f>
        <v>7570</v>
      </c>
      <c r="C1487" s="2" t="s">
        <v>569</v>
      </c>
      <c r="D1487" s="2" t="str">
        <f t="shared" si="22"/>
        <v>Error?</v>
      </c>
    </row>
    <row r="1488" spans="1:4" x14ac:dyDescent="0.2">
      <c r="A1488" s="5">
        <v>1427</v>
      </c>
      <c r="B1488" s="1832">
        <f>'Expenditures 15-22'!K257</f>
        <v>11999</v>
      </c>
      <c r="C1488" s="2" t="s">
        <v>569</v>
      </c>
      <c r="D1488" s="2" t="str">
        <f t="shared" si="22"/>
        <v>Error?</v>
      </c>
    </row>
    <row r="1489" spans="1:4" x14ac:dyDescent="0.2">
      <c r="A1489" s="5">
        <v>1428</v>
      </c>
      <c r="B1489" s="1832">
        <f>'Expenditures 15-22'!K259</f>
        <v>14909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14909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13201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56070</v>
      </c>
      <c r="C1495" s="2" t="s">
        <v>569</v>
      </c>
      <c r="D1495" s="2" t="str">
        <f t="shared" si="22"/>
        <v>Error?</v>
      </c>
    </row>
    <row r="1496" spans="1:4" x14ac:dyDescent="0.2">
      <c r="A1496" s="5">
        <v>1435</v>
      </c>
      <c r="B1496" s="1832">
        <f>'Expenditures 15-22'!K267</f>
        <v>14294</v>
      </c>
      <c r="C1496" s="2" t="s">
        <v>569</v>
      </c>
      <c r="D1496" s="2" t="str">
        <f t="shared" si="22"/>
        <v>Error?</v>
      </c>
    </row>
    <row r="1497" spans="1:4" x14ac:dyDescent="0.2">
      <c r="A1497" s="5">
        <v>1436</v>
      </c>
      <c r="B1497" s="1832">
        <f>'Expenditures 15-22'!K268</f>
        <v>25392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108957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168913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260704</v>
      </c>
      <c r="C1517" s="2" t="s">
        <v>569</v>
      </c>
      <c r="D1517" s="2" t="str">
        <f t="shared" si="22"/>
        <v>Error?</v>
      </c>
    </row>
    <row r="1518" spans="1:4" x14ac:dyDescent="0.2">
      <c r="A1518" s="5">
        <v>1457</v>
      </c>
      <c r="B1518" s="1832">
        <f>'Expenditures 15-22'!K296</f>
        <v>-20903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51410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51410</v>
      </c>
      <c r="C1535" s="2" t="s">
        <v>569</v>
      </c>
      <c r="D1535" s="2" t="str">
        <f t="shared" ref="D1535:D1598" si="23">IF(ISBLANK(B1535),"OK",IF(A1535-B1535=0,"OK","Error?"))</f>
        <v>Error?</v>
      </c>
    </row>
    <row r="1536" spans="1:4" x14ac:dyDescent="0.2">
      <c r="A1536" s="5">
        <v>1475</v>
      </c>
      <c r="B1536" s="1832">
        <f>'Expenditures 15-22'!E312</f>
        <v>51410</v>
      </c>
      <c r="C1536" s="2" t="s">
        <v>569</v>
      </c>
      <c r="D1536" s="2" t="str">
        <f t="shared" si="23"/>
        <v>Error?</v>
      </c>
    </row>
    <row r="1537" spans="1:4" x14ac:dyDescent="0.2">
      <c r="A1537" s="5">
        <v>1476</v>
      </c>
      <c r="B1537" s="1832">
        <f>'Expenditures 15-22'!F301</f>
        <v>15016</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15016</v>
      </c>
      <c r="C1541" s="2" t="s">
        <v>569</v>
      </c>
      <c r="D1541" s="2" t="str">
        <f t="shared" si="23"/>
        <v>Error?</v>
      </c>
    </row>
    <row r="1542" spans="1:4" x14ac:dyDescent="0.2">
      <c r="A1542" s="5">
        <v>1481</v>
      </c>
      <c r="B1542" s="1832">
        <f>'Expenditures 15-22'!F312</f>
        <v>15016</v>
      </c>
      <c r="C1542" s="2" t="s">
        <v>569</v>
      </c>
      <c r="D1542" s="2" t="str">
        <f t="shared" si="23"/>
        <v>Error?</v>
      </c>
    </row>
    <row r="1543" spans="1:4" x14ac:dyDescent="0.2">
      <c r="A1543" s="5">
        <v>1482</v>
      </c>
      <c r="B1543" s="1832">
        <f>'Expenditures 15-22'!G301</f>
        <v>764890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764890</v>
      </c>
      <c r="C1547" s="2" t="s">
        <v>569</v>
      </c>
      <c r="D1547" s="2" t="str">
        <f t="shared" si="23"/>
        <v>Error?</v>
      </c>
    </row>
    <row r="1548" spans="1:4" x14ac:dyDescent="0.2">
      <c r="A1548" s="5">
        <v>1487</v>
      </c>
      <c r="B1548" s="1832">
        <f>'Expenditures 15-22'!G312</f>
        <v>764890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831316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831316</v>
      </c>
      <c r="C1559" s="2" t="s">
        <v>569</v>
      </c>
      <c r="D1559" s="2" t="str">
        <f t="shared" si="23"/>
        <v>Error?</v>
      </c>
    </row>
    <row r="1560" spans="1:4" x14ac:dyDescent="0.2">
      <c r="A1560" s="5">
        <v>1499</v>
      </c>
      <c r="B1560" s="1832">
        <f>'Expenditures 15-22'!K312</f>
        <v>831316</v>
      </c>
      <c r="C1560" s="2" t="s">
        <v>569</v>
      </c>
      <c r="D1560" s="2" t="str">
        <f t="shared" si="23"/>
        <v>Error?</v>
      </c>
    </row>
    <row r="1561" spans="1:4" x14ac:dyDescent="0.2">
      <c r="A1561" s="5">
        <v>1500</v>
      </c>
      <c r="B1561" s="1832">
        <f>'Expenditures 15-22'!K313</f>
        <v>-830105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11730638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11415204</v>
      </c>
      <c r="C1630" s="2" t="s">
        <v>569</v>
      </c>
      <c r="D1630" s="2" t="str">
        <f t="shared" si="24"/>
        <v>Error?</v>
      </c>
    </row>
    <row r="1631" spans="1:4" x14ac:dyDescent="0.2">
      <c r="A1631" s="5">
        <v>1570</v>
      </c>
      <c r="B1631" s="1832">
        <f>'Acct Summary 7-8'!D79</f>
        <v>791683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1079722</v>
      </c>
      <c r="C1644" s="2" t="s">
        <v>569</v>
      </c>
      <c r="D1644" s="2" t="str">
        <f t="shared" si="24"/>
        <v>Error?</v>
      </c>
    </row>
    <row r="1645" spans="1:4" x14ac:dyDescent="0.2">
      <c r="A1645" s="5">
        <v>1584</v>
      </c>
      <c r="B1645" s="1832">
        <f>'Acct Summary 7-8'!E79</f>
        <v>35460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36217</v>
      </c>
      <c r="C1658" s="2" t="s">
        <v>569</v>
      </c>
      <c r="D1658" s="2" t="str">
        <f t="shared" si="24"/>
        <v>Error?</v>
      </c>
    </row>
    <row r="1659" spans="1:4" x14ac:dyDescent="0.2">
      <c r="A1659" s="5">
        <v>1598</v>
      </c>
      <c r="B1659" s="1832">
        <f>'Acct Summary 7-8'!F79</f>
        <v>331679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449744</v>
      </c>
      <c r="C1672" s="2" t="s">
        <v>569</v>
      </c>
      <c r="D1672" s="2" t="str">
        <f t="shared" si="25"/>
        <v>Error?</v>
      </c>
    </row>
    <row r="1673" spans="1:4" x14ac:dyDescent="0.2">
      <c r="A1673" s="5">
        <v>1612</v>
      </c>
      <c r="B1673" s="1832">
        <f>'Acct Summary 7-8'!G79</f>
        <v>253434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232531</v>
      </c>
      <c r="C1686" s="2" t="s">
        <v>569</v>
      </c>
      <c r="D1686" s="2" t="str">
        <f t="shared" si="25"/>
        <v>Error?</v>
      </c>
    </row>
    <row r="1687" spans="1:4" x14ac:dyDescent="0.2">
      <c r="A1687" s="5">
        <v>1626</v>
      </c>
      <c r="B1687" s="1832">
        <f>'Acct Summary 7-8'!H79</f>
        <v>31187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1082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4966012</v>
      </c>
      <c r="C1744" s="2" t="s">
        <v>569</v>
      </c>
      <c r="D1744" s="2" t="str">
        <f t="shared" si="26"/>
        <v>Error?</v>
      </c>
    </row>
    <row r="1745" spans="1:5" x14ac:dyDescent="0.2">
      <c r="A1745" s="5">
        <v>1684</v>
      </c>
      <c r="B1745" s="1832">
        <f>'Tax Sched 23'!B5</f>
        <v>1228166</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308431</v>
      </c>
      <c r="C1747" s="2" t="s">
        <v>569</v>
      </c>
      <c r="D1747" s="2" t="str">
        <f t="shared" si="26"/>
        <v>Error?</v>
      </c>
    </row>
    <row r="1748" spans="1:5" x14ac:dyDescent="0.2">
      <c r="A1748" s="5">
        <v>1687</v>
      </c>
      <c r="B1748" s="1832">
        <f>'Tax Sched 23'!B8</f>
        <v>53401</v>
      </c>
      <c r="C1748" s="2" t="s">
        <v>569</v>
      </c>
      <c r="D1748" s="2" t="str">
        <f t="shared" si="26"/>
        <v>Error?</v>
      </c>
    </row>
    <row r="1749" spans="1:5" x14ac:dyDescent="0.2">
      <c r="A1749" s="5">
        <v>1688</v>
      </c>
      <c r="B1749" s="1832">
        <f>'Tax Sched 23'!B10</f>
        <v>114125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106802</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106802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7017268</v>
      </c>
      <c r="C1759" s="2" t="s">
        <v>569</v>
      </c>
      <c r="D1759" s="2" t="str">
        <f t="shared" si="26"/>
        <v>Error?</v>
      </c>
    </row>
    <row r="1760" spans="1:5" x14ac:dyDescent="0.2">
      <c r="A1760" s="5">
        <v>1699</v>
      </c>
      <c r="B1760" s="1832">
        <f>'Tax Sched 23'!D4</f>
        <v>4966012</v>
      </c>
      <c r="C1760" s="2" t="s">
        <v>569</v>
      </c>
      <c r="D1760" s="2" t="str">
        <f t="shared" si="26"/>
        <v>Error?</v>
      </c>
    </row>
    <row r="1761" spans="1:7" x14ac:dyDescent="0.2">
      <c r="A1761" s="5">
        <v>1700</v>
      </c>
      <c r="B1761" s="1832">
        <f>'Tax Sched 23'!D5</f>
        <v>1228166</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308431</v>
      </c>
      <c r="C1763" s="2" t="s">
        <v>569</v>
      </c>
      <c r="D1763" s="2" t="str">
        <f t="shared" si="26"/>
        <v>Error?</v>
      </c>
    </row>
    <row r="1764" spans="1:7" x14ac:dyDescent="0.2">
      <c r="A1764" s="5">
        <v>1703</v>
      </c>
      <c r="B1764" s="1832">
        <f>'Tax Sched 23'!D8</f>
        <v>53401</v>
      </c>
      <c r="C1764" s="2" t="s">
        <v>569</v>
      </c>
      <c r="D1764" s="2" t="str">
        <f t="shared" si="26"/>
        <v>Error?</v>
      </c>
    </row>
    <row r="1765" spans="1:7" x14ac:dyDescent="0.2">
      <c r="A1765" s="5">
        <v>1704</v>
      </c>
      <c r="B1765" s="1832">
        <f>'Tax Sched 23'!D10</f>
        <v>114125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106802</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106802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7017268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5175362</v>
      </c>
      <c r="C1792" s="2" t="s">
        <v>569</v>
      </c>
      <c r="D1792" s="2" t="str">
        <f t="shared" si="27"/>
        <v>Error?</v>
      </c>
    </row>
    <row r="1793" spans="1:4" x14ac:dyDescent="0.2">
      <c r="A1793" s="5">
        <v>1732</v>
      </c>
      <c r="B1793" s="1832">
        <f>'Tax Sched 23'!F5</f>
        <v>1354554</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321710</v>
      </c>
      <c r="C1795" s="2" t="s">
        <v>569</v>
      </c>
      <c r="D1795" s="2" t="str">
        <f t="shared" si="27"/>
        <v>Error?</v>
      </c>
    </row>
    <row r="1796" spans="1:4" x14ac:dyDescent="0.2">
      <c r="A1796" s="5">
        <v>1735</v>
      </c>
      <c r="B1796" s="1832">
        <f>'Tax Sched 23'!F8</f>
        <v>56796</v>
      </c>
      <c r="C1796" s="2" t="s">
        <v>569</v>
      </c>
      <c r="D1796" s="2" t="str">
        <f t="shared" si="27"/>
        <v>Error?</v>
      </c>
    </row>
    <row r="1797" spans="1:4" x14ac:dyDescent="0.2">
      <c r="A1797" s="5">
        <v>1736</v>
      </c>
      <c r="B1797" s="1832">
        <f>'Tax Sched 23'!F10</f>
        <v>120266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112912</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112912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7409173</v>
      </c>
      <c r="C1807" s="2" t="s">
        <v>569</v>
      </c>
      <c r="D1807" s="2" t="str">
        <f t="shared" si="27"/>
        <v>Error?</v>
      </c>
    </row>
    <row r="1808" spans="1:4" x14ac:dyDescent="0.2">
      <c r="A1808" s="5">
        <v>1747</v>
      </c>
      <c r="B1808" s="1832">
        <f>'Tax Sched 23'!E4</f>
        <v>5175362</v>
      </c>
      <c r="D1808" s="2" t="str">
        <f t="shared" si="27"/>
        <v>Error?</v>
      </c>
    </row>
    <row r="1809" spans="1:4" x14ac:dyDescent="0.2">
      <c r="A1809" s="5">
        <v>1748</v>
      </c>
      <c r="B1809" s="1832">
        <f>'Tax Sched 23'!E5</f>
        <v>1354554</v>
      </c>
      <c r="D1809" s="2" t="str">
        <f t="shared" si="27"/>
        <v>Error?</v>
      </c>
    </row>
    <row r="1810" spans="1:4" x14ac:dyDescent="0.2">
      <c r="A1810" s="5">
        <v>1749</v>
      </c>
      <c r="B1810" s="1832">
        <f>'Tax Sched 23'!E6</f>
        <v>0</v>
      </c>
      <c r="D1810" s="2" t="str">
        <f t="shared" si="27"/>
        <v>Error?</v>
      </c>
    </row>
    <row r="1811" spans="1:4" x14ac:dyDescent="0.2">
      <c r="A1811" s="5">
        <v>1750</v>
      </c>
      <c r="B1811" s="1832">
        <f>'Tax Sched 23'!E7</f>
        <v>321710</v>
      </c>
      <c r="D1811" s="2" t="str">
        <f t="shared" si="27"/>
        <v>Error?</v>
      </c>
    </row>
    <row r="1812" spans="1:4" x14ac:dyDescent="0.2">
      <c r="A1812" s="5">
        <v>1751</v>
      </c>
      <c r="B1812" s="1832">
        <f>'Tax Sched 23'!E8</f>
        <v>56796</v>
      </c>
      <c r="D1812" s="2" t="str">
        <f t="shared" si="27"/>
        <v>Error?</v>
      </c>
    </row>
    <row r="1813" spans="1:4" x14ac:dyDescent="0.2">
      <c r="A1813" s="5">
        <v>1752</v>
      </c>
      <c r="B1813" s="1832">
        <f>'Tax Sched 23'!E10</f>
        <v>120266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112912</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112912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7409173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106802</v>
      </c>
      <c r="D1972" s="2" t="str">
        <f t="shared" si="29"/>
        <v>Error?</v>
      </c>
    </row>
    <row r="1973" spans="1:5" x14ac:dyDescent="0.2">
      <c r="A1973" s="5">
        <v>1912</v>
      </c>
      <c r="B1973" s="1832">
        <f>'Rest Tax Levies-Tort Im 25'!H6</f>
        <v>92</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106894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106894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3498102</v>
      </c>
      <c r="D2008" s="2" t="str">
        <f t="shared" si="30"/>
        <v>Error?</v>
      </c>
    </row>
    <row r="2009" spans="1:4" x14ac:dyDescent="0.2">
      <c r="A2009" s="5">
        <v>1948</v>
      </c>
      <c r="B2009" s="1832">
        <f>'Cap Outlay Deprec 26'!C8</f>
        <v>31975043</v>
      </c>
      <c r="D2009" s="2" t="str">
        <f t="shared" si="30"/>
        <v>Error?</v>
      </c>
    </row>
    <row r="2010" spans="1:4" x14ac:dyDescent="0.2">
      <c r="A2010" s="5">
        <v>1949</v>
      </c>
      <c r="B2010" s="1832">
        <f>'Cap Outlay Deprec 26'!C10</f>
        <v>2223096</v>
      </c>
      <c r="D2010" s="2" t="str">
        <f t="shared" si="30"/>
        <v>Error?</v>
      </c>
    </row>
    <row r="2011" spans="1:4" x14ac:dyDescent="0.2">
      <c r="A2011" s="5">
        <v>1950</v>
      </c>
      <c r="B2011" s="1832">
        <f>'Cap Outlay Deprec 26'!C12</f>
        <v>2526495</v>
      </c>
      <c r="D2011" s="2" t="str">
        <f t="shared" si="30"/>
        <v>Error?</v>
      </c>
    </row>
    <row r="2012" spans="1:4" x14ac:dyDescent="0.2">
      <c r="A2012" s="5">
        <v>1951</v>
      </c>
      <c r="B2012" s="1832">
        <f>'Cap Outlay Deprec 26'!C13</f>
        <v>200803</v>
      </c>
      <c r="D2012" s="2" t="str">
        <f t="shared" si="30"/>
        <v>Error?</v>
      </c>
    </row>
    <row r="2013" spans="1:4" x14ac:dyDescent="0.2">
      <c r="A2013" s="5">
        <v>1952</v>
      </c>
      <c r="B2013" s="1832">
        <f>'Cap Outlay Deprec 26'!C16</f>
        <v>40543073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657103</v>
      </c>
      <c r="D2015" s="2" t="str">
        <f t="shared" si="30"/>
        <v>Error?</v>
      </c>
    </row>
    <row r="2016" spans="1:4" x14ac:dyDescent="0.2">
      <c r="A2016" s="5">
        <v>1955</v>
      </c>
      <c r="B2016" s="1832">
        <f>'Cap Outlay Deprec 26'!D10</f>
        <v>185375</v>
      </c>
      <c r="D2016" s="2" t="str">
        <f t="shared" si="30"/>
        <v>Error?</v>
      </c>
    </row>
    <row r="2017" spans="1:4" x14ac:dyDescent="0.2">
      <c r="A2017" s="5">
        <v>1956</v>
      </c>
      <c r="B2017" s="1832">
        <f>'Cap Outlay Deprec 26'!D12</f>
        <v>290330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1139092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125571</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168812</v>
      </c>
      <c r="C2025" s="2" t="s">
        <v>569</v>
      </c>
      <c r="D2025" s="2" t="str">
        <f t="shared" si="30"/>
        <v>Error?</v>
      </c>
    </row>
    <row r="2026" spans="1:4" x14ac:dyDescent="0.2">
      <c r="A2026" s="5">
        <v>1965</v>
      </c>
      <c r="B2026" s="1832">
        <f>'Cap Outlay Deprec 26'!F5</f>
        <v>3498102</v>
      </c>
      <c r="C2026" s="2" t="s">
        <v>569</v>
      </c>
      <c r="D2026" s="2" t="str">
        <f t="shared" si="30"/>
        <v>Error?</v>
      </c>
    </row>
    <row r="2027" spans="1:4" x14ac:dyDescent="0.2">
      <c r="A2027" s="5">
        <v>1966</v>
      </c>
      <c r="B2027" s="1832">
        <f>'Cap Outlay Deprec 26'!F8</f>
        <v>32632146</v>
      </c>
      <c r="C2027" s="2" t="s">
        <v>569</v>
      </c>
      <c r="D2027" s="2" t="str">
        <f t="shared" si="30"/>
        <v>Error?</v>
      </c>
    </row>
    <row r="2028" spans="1:4" x14ac:dyDescent="0.2">
      <c r="A2028" s="5">
        <v>1967</v>
      </c>
      <c r="B2028" s="1832">
        <f>'Cap Outlay Deprec 26'!F10</f>
        <v>2408471</v>
      </c>
      <c r="C2028" s="2" t="s">
        <v>569</v>
      </c>
      <c r="D2028" s="2" t="str">
        <f t="shared" si="30"/>
        <v>Error?</v>
      </c>
    </row>
    <row r="2029" spans="1:4" x14ac:dyDescent="0.2">
      <c r="A2029" s="5">
        <v>1968</v>
      </c>
      <c r="B2029" s="1832">
        <f>'Cap Outlay Deprec 26'!F12</f>
        <v>2691254</v>
      </c>
      <c r="C2029" s="2" t="s">
        <v>569</v>
      </c>
      <c r="D2029" s="2" t="str">
        <f t="shared" si="30"/>
        <v>Error?</v>
      </c>
    </row>
    <row r="2030" spans="1:4" x14ac:dyDescent="0.2">
      <c r="A2030" s="5">
        <v>1969</v>
      </c>
      <c r="B2030" s="1832">
        <f>'Cap Outlay Deprec 26'!F13</f>
        <v>200803</v>
      </c>
      <c r="C2030" s="2" t="s">
        <v>569</v>
      </c>
      <c r="D2030" s="2" t="str">
        <f t="shared" si="30"/>
        <v>Error?</v>
      </c>
    </row>
    <row r="2031" spans="1:4" x14ac:dyDescent="0.2">
      <c r="A2031" s="5">
        <v>1970</v>
      </c>
      <c r="B2031" s="1832">
        <f>'Cap Outlay Deprec 26'!F16</f>
        <v>41513353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10950602</v>
      </c>
      <c r="D2033" s="2" t="str">
        <f t="shared" si="30"/>
        <v>Error?</v>
      </c>
    </row>
    <row r="2034" spans="1:4" x14ac:dyDescent="0.2">
      <c r="A2034" s="5">
        <v>1973</v>
      </c>
      <c r="B2034" s="1832">
        <f>'Cap Outlay Deprec 26'!H10</f>
        <v>1329431</v>
      </c>
      <c r="D2034" s="2" t="str">
        <f t="shared" si="30"/>
        <v>Error?</v>
      </c>
    </row>
    <row r="2035" spans="1:4" x14ac:dyDescent="0.2">
      <c r="A2035" s="5">
        <v>1974</v>
      </c>
      <c r="B2035" s="1832">
        <f>'Cap Outlay Deprec 26'!H12</f>
        <v>1362948</v>
      </c>
      <c r="D2035" s="2" t="str">
        <f t="shared" si="30"/>
        <v>Error?</v>
      </c>
    </row>
    <row r="2036" spans="1:4" x14ac:dyDescent="0.2">
      <c r="A2036" s="5">
        <v>1975</v>
      </c>
      <c r="B2036" s="1832">
        <f>'Cap Outlay Deprec 26'!H13</f>
        <v>135828</v>
      </c>
      <c r="D2036" s="2" t="str">
        <f t="shared" si="30"/>
        <v>Error?</v>
      </c>
    </row>
    <row r="2037" spans="1:4" x14ac:dyDescent="0.2">
      <c r="A2037" s="5">
        <v>1976</v>
      </c>
      <c r="B2037" s="1832">
        <f>'Cap Outlay Deprec 26'!H16</f>
        <v>13804240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644554</v>
      </c>
      <c r="D2039" s="2" t="str">
        <f t="shared" si="30"/>
        <v>Error?</v>
      </c>
    </row>
    <row r="2040" spans="1:4" x14ac:dyDescent="0.2">
      <c r="A2040" s="5">
        <v>1979</v>
      </c>
      <c r="B2040" s="1832">
        <f>'Cap Outlay Deprec 26'!I10</f>
        <v>84796</v>
      </c>
      <c r="D2040" s="2" t="str">
        <f t="shared" si="30"/>
        <v>Error?</v>
      </c>
    </row>
    <row r="2041" spans="1:4" x14ac:dyDescent="0.2">
      <c r="A2041" s="5">
        <v>1980</v>
      </c>
      <c r="B2041" s="1832">
        <f>'Cap Outlay Deprec 26'!I12</f>
        <v>269122</v>
      </c>
      <c r="D2041" s="2" t="str">
        <f t="shared" si="30"/>
        <v>Error?</v>
      </c>
    </row>
    <row r="2042" spans="1:4" x14ac:dyDescent="0.2">
      <c r="A2042" s="5">
        <v>1981</v>
      </c>
      <c r="B2042" s="1832">
        <f>'Cap Outlay Deprec 26'!I13</f>
        <v>28378</v>
      </c>
      <c r="D2042" s="2" t="str">
        <f t="shared" si="30"/>
        <v>Error?</v>
      </c>
    </row>
    <row r="2043" spans="1:4" x14ac:dyDescent="0.2">
      <c r="A2043" s="5">
        <v>1982</v>
      </c>
      <c r="B2043" s="1832">
        <f>'Cap Outlay Deprec 26'!I16</f>
        <v>1054376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125571</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125571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11595156</v>
      </c>
      <c r="C2051" s="2" t="s">
        <v>569</v>
      </c>
      <c r="D2051" s="2" t="str">
        <f t="shared" si="31"/>
        <v>Error?</v>
      </c>
    </row>
    <row r="2052" spans="1:4" x14ac:dyDescent="0.2">
      <c r="A2052" s="5">
        <v>1991</v>
      </c>
      <c r="B2052" s="1832">
        <f>'Cap Outlay Deprec 26'!K10</f>
        <v>1414227</v>
      </c>
      <c r="C2052" s="2" t="s">
        <v>569</v>
      </c>
      <c r="D2052" s="2" t="str">
        <f t="shared" si="31"/>
        <v>Error?</v>
      </c>
    </row>
    <row r="2053" spans="1:4" x14ac:dyDescent="0.2">
      <c r="A2053" s="5">
        <v>1992</v>
      </c>
      <c r="B2053" s="1832">
        <f>'Cap Outlay Deprec 26'!K12</f>
        <v>1506499</v>
      </c>
      <c r="C2053" s="2" t="s">
        <v>569</v>
      </c>
      <c r="D2053" s="2" t="str">
        <f t="shared" si="31"/>
        <v>Error?</v>
      </c>
    </row>
    <row r="2054" spans="1:4" x14ac:dyDescent="0.2">
      <c r="A2054" s="5">
        <v>1993</v>
      </c>
      <c r="B2054" s="1832">
        <f>'Cap Outlay Deprec 26'!K13</f>
        <v>164206</v>
      </c>
      <c r="C2054" s="2" t="s">
        <v>569</v>
      </c>
      <c r="D2054" s="2" t="str">
        <f t="shared" si="31"/>
        <v>Error?</v>
      </c>
    </row>
    <row r="2055" spans="1:4" x14ac:dyDescent="0.2">
      <c r="A2055" s="5">
        <v>1994</v>
      </c>
      <c r="B2055" s="1832">
        <f>'Cap Outlay Deprec 26'!K16</f>
        <v>14733045</v>
      </c>
      <c r="C2055" s="2" t="s">
        <v>569</v>
      </c>
      <c r="D2055" s="2" t="str">
        <f t="shared" si="31"/>
        <v>Error?</v>
      </c>
    </row>
    <row r="2056" spans="1:4" x14ac:dyDescent="0.2">
      <c r="A2056" s="5">
        <v>1995</v>
      </c>
      <c r="B2056" s="1832">
        <f>'Cap Outlay Deprec 26'!L5</f>
        <v>3498102</v>
      </c>
      <c r="C2056" s="2" t="s">
        <v>569</v>
      </c>
      <c r="D2056" s="2" t="str">
        <f t="shared" si="31"/>
        <v>Error?</v>
      </c>
    </row>
    <row r="2057" spans="1:4" x14ac:dyDescent="0.2">
      <c r="A2057" s="5">
        <v>1996</v>
      </c>
      <c r="B2057" s="1832">
        <f>'Cap Outlay Deprec 26'!L8</f>
        <v>21036990</v>
      </c>
      <c r="C2057" s="2" t="s">
        <v>569</v>
      </c>
      <c r="D2057" s="2" t="str">
        <f t="shared" si="31"/>
        <v>Error?</v>
      </c>
    </row>
    <row r="2058" spans="1:4" x14ac:dyDescent="0.2">
      <c r="A2058" s="5">
        <v>1997</v>
      </c>
      <c r="B2058" s="1832">
        <f>'Cap Outlay Deprec 26'!L10</f>
        <v>994244</v>
      </c>
      <c r="C2058" s="2" t="s">
        <v>569</v>
      </c>
      <c r="D2058" s="2" t="str">
        <f t="shared" si="31"/>
        <v>Error?</v>
      </c>
    </row>
    <row r="2059" spans="1:4" x14ac:dyDescent="0.2">
      <c r="A2059" s="5">
        <v>1998</v>
      </c>
      <c r="B2059" s="1832">
        <f>'Cap Outlay Deprec 26'!L12</f>
        <v>1184755</v>
      </c>
      <c r="C2059" s="2" t="s">
        <v>569</v>
      </c>
      <c r="D2059" s="2" t="str">
        <f t="shared" si="31"/>
        <v>Error?</v>
      </c>
    </row>
    <row r="2060" spans="1:4" x14ac:dyDescent="0.2">
      <c r="A2060" s="5">
        <v>1999</v>
      </c>
      <c r="B2060" s="1832">
        <f>'Cap Outlay Deprec 26'!L13</f>
        <v>36597</v>
      </c>
      <c r="C2060" s="2" t="s">
        <v>569</v>
      </c>
      <c r="D2060" s="2" t="str">
        <f t="shared" si="31"/>
        <v>Error?</v>
      </c>
    </row>
    <row r="2061" spans="1:4" x14ac:dyDescent="0.2">
      <c r="A2061" s="5">
        <v>2000</v>
      </c>
      <c r="B2061" s="1832">
        <f>'Cap Outlay Deprec 26'!L16</f>
        <v>26780308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1500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72845</v>
      </c>
      <c r="C2088" s="2" t="s">
        <v>569</v>
      </c>
      <c r="D2088" s="2" t="str">
        <f t="shared" si="31"/>
        <v>Error?</v>
      </c>
    </row>
    <row r="2089" spans="1:4" x14ac:dyDescent="0.2">
      <c r="A2089" s="5">
        <v>2028</v>
      </c>
      <c r="B2089" s="1832">
        <f>'Expenditures 15-22'!K92</f>
        <v>32560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46147</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85805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5928616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441733</v>
      </c>
      <c r="C2553" s="2" t="s">
        <v>569</v>
      </c>
      <c r="D2553" s="2" t="str">
        <f t="shared" si="38"/>
        <v>Error?</v>
      </c>
    </row>
    <row r="2554" spans="1:4" x14ac:dyDescent="0.2">
      <c r="A2554" s="5">
        <v>2493</v>
      </c>
      <c r="B2554" s="1832">
        <f>'Acct Summary 7-8'!C7</f>
        <v>414794</v>
      </c>
      <c r="C2554" s="2" t="s">
        <v>569</v>
      </c>
      <c r="D2554" s="2" t="str">
        <f t="shared" si="38"/>
        <v>Error?</v>
      </c>
    </row>
    <row r="2555" spans="1:4" x14ac:dyDescent="0.2">
      <c r="A2555" s="5">
        <v>2494</v>
      </c>
      <c r="B2555" s="1832">
        <f>'Acct Summary 7-8'!C8</f>
        <v>6785143</v>
      </c>
      <c r="C2555" s="2" t="s">
        <v>569</v>
      </c>
      <c r="D2555" s="2" t="str">
        <f t="shared" si="38"/>
        <v>Error?</v>
      </c>
    </row>
    <row r="2556" spans="1:4" x14ac:dyDescent="0.2">
      <c r="A2556" s="5">
        <v>2495</v>
      </c>
      <c r="B2556" s="1832">
        <f>'Acct Summary 7-8'!C12</f>
        <v>4839604</v>
      </c>
      <c r="C2556" s="2" t="s">
        <v>569</v>
      </c>
      <c r="D2556" s="2" t="str">
        <f t="shared" si="38"/>
        <v>Error?</v>
      </c>
    </row>
    <row r="2557" spans="1:4" x14ac:dyDescent="0.2">
      <c r="A2557" s="5">
        <v>2496</v>
      </c>
      <c r="B2557" s="1832">
        <f>'Acct Summary 7-8'!C13</f>
        <v>1755568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105405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6700577</v>
      </c>
      <c r="C2561" s="2" t="s">
        <v>569</v>
      </c>
      <c r="D2561" s="2" t="str">
        <f t="shared" si="39"/>
        <v>Error?</v>
      </c>
    </row>
    <row r="2562" spans="1:4" x14ac:dyDescent="0.2">
      <c r="A2562" s="5">
        <v>2501</v>
      </c>
      <c r="B2562" s="1832">
        <f>'Acct Summary 7-8'!C20</f>
        <v>84566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1302459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46147</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1348606</v>
      </c>
      <c r="C2568" s="2" t="s">
        <v>569</v>
      </c>
      <c r="D2568" s="2" t="str">
        <f t="shared" si="39"/>
        <v>Error?</v>
      </c>
    </row>
    <row r="2569" spans="1:4" x14ac:dyDescent="0.2">
      <c r="A2569" s="5">
        <v>2508</v>
      </c>
      <c r="B2569" s="1832">
        <f>'Acct Summary 7-8'!D13</f>
        <v>1060567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1060567</v>
      </c>
      <c r="C2573" s="2" t="s">
        <v>569</v>
      </c>
      <c r="D2573" s="2" t="str">
        <f t="shared" si="39"/>
        <v>Error?</v>
      </c>
    </row>
    <row r="2574" spans="1:4" x14ac:dyDescent="0.2">
      <c r="A2574" s="5">
        <v>2513</v>
      </c>
      <c r="B2574" s="1832">
        <f>'Acct Summary 7-8'!D20</f>
        <v>288039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318571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48231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366802</v>
      </c>
      <c r="C2595" s="2" t="s">
        <v>569</v>
      </c>
      <c r="D2595" s="2" t="str">
        <f t="shared" si="39"/>
        <v>Error?</v>
      </c>
    </row>
    <row r="2596" spans="1:4" x14ac:dyDescent="0.2">
      <c r="A2596" s="5">
        <v>2535</v>
      </c>
      <c r="B2596" s="1832">
        <f>'Acct Summary 7-8'!F13</f>
        <v>248737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248737</v>
      </c>
      <c r="C2600" s="2" t="s">
        <v>569</v>
      </c>
      <c r="D2600" s="2" t="str">
        <f t="shared" si="39"/>
        <v>Error?</v>
      </c>
    </row>
    <row r="2601" spans="1:4" x14ac:dyDescent="0.2">
      <c r="A2601" s="5">
        <v>2540</v>
      </c>
      <c r="B2601" s="1832">
        <f>'Acct Summary 7-8'!F20</f>
        <v>118065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239801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239801</v>
      </c>
      <c r="C2606" s="2" t="s">
        <v>569</v>
      </c>
      <c r="D2606" s="2" t="str">
        <f t="shared" si="39"/>
        <v>Error?</v>
      </c>
    </row>
    <row r="2607" spans="1:4" x14ac:dyDescent="0.2">
      <c r="A2607" s="5">
        <v>2546</v>
      </c>
      <c r="B2607" s="1832">
        <f>'Acct Summary 7-8'!G12</f>
        <v>91791</v>
      </c>
      <c r="C2607" s="2" t="s">
        <v>569</v>
      </c>
      <c r="D2607" s="2" t="str">
        <f t="shared" si="39"/>
        <v>Error?</v>
      </c>
    </row>
    <row r="2608" spans="1:4" x14ac:dyDescent="0.2">
      <c r="A2608" s="5">
        <v>2547</v>
      </c>
      <c r="B2608" s="1832">
        <f>'Acct Summary 7-8'!G13</f>
        <v>168913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260704</v>
      </c>
      <c r="C2612" s="2" t="s">
        <v>569</v>
      </c>
      <c r="D2612" s="2" t="str">
        <f t="shared" si="39"/>
        <v>Error?</v>
      </c>
    </row>
    <row r="2613" spans="1:4" x14ac:dyDescent="0.2">
      <c r="A2613" s="5">
        <v>2552</v>
      </c>
      <c r="B2613" s="1832">
        <f>'Acct Summary 7-8'!G20</f>
        <v>-20903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757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757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757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1211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1211</v>
      </c>
      <c r="C2658" s="2" t="s">
        <v>569</v>
      </c>
      <c r="D2658" s="2" t="str">
        <f t="shared" si="40"/>
        <v>Error?</v>
      </c>
    </row>
    <row r="2659" spans="1:4" x14ac:dyDescent="0.2">
      <c r="A2659" s="5">
        <v>2598</v>
      </c>
      <c r="B2659" s="1832">
        <f>'Acct Summary 7-8'!H13</f>
        <v>831316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831316</v>
      </c>
      <c r="C2661" s="2" t="s">
        <v>569</v>
      </c>
      <c r="D2661" s="2" t="str">
        <f t="shared" si="40"/>
        <v>Error?</v>
      </c>
    </row>
    <row r="2662" spans="1:4" x14ac:dyDescent="0.2">
      <c r="A2662" s="5">
        <v>2601</v>
      </c>
      <c r="B2662" s="1832">
        <f>'Acct Summary 7-8'!H20</f>
        <v>-830105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71345</v>
      </c>
      <c r="C2789" s="2" t="s">
        <v>569</v>
      </c>
      <c r="D2789" s="2" t="str">
        <f t="shared" si="42"/>
        <v>Error?</v>
      </c>
    </row>
    <row r="2790" spans="1:4" x14ac:dyDescent="0.2">
      <c r="A2790" s="5">
        <v>2729</v>
      </c>
      <c r="B2790" s="1832">
        <f>'Expenditures 15-22'!E102</f>
        <v>71345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483757</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483757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5537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483757</v>
      </c>
      <c r="D2912" s="2" t="str">
        <f t="shared" si="44"/>
        <v>Error?</v>
      </c>
    </row>
    <row r="2913" spans="1:4" x14ac:dyDescent="0.2">
      <c r="A2913" s="5">
        <v>2852</v>
      </c>
      <c r="B2913" s="1832">
        <f>'Assets-Liab 5-6'!I41</f>
        <v>483757</v>
      </c>
      <c r="C2913" s="2" t="s">
        <v>569</v>
      </c>
      <c r="D2913" s="2" t="str">
        <f t="shared" si="44"/>
        <v>Error?</v>
      </c>
    </row>
    <row r="2914" spans="1:4" x14ac:dyDescent="0.2">
      <c r="A2914" s="5">
        <v>2853</v>
      </c>
      <c r="B2914" s="1832">
        <f>'Assets-Liab 5-6'!L33</f>
        <v>2280</v>
      </c>
      <c r="D2914" s="2" t="str">
        <f t="shared" si="44"/>
        <v>Error?</v>
      </c>
    </row>
    <row r="2915" spans="1:4" x14ac:dyDescent="0.2">
      <c r="A2915" s="10">
        <v>2854</v>
      </c>
      <c r="B2915" s="1832"/>
      <c r="D2915" s="2" t="str">
        <f t="shared" si="44"/>
        <v>OK</v>
      </c>
    </row>
    <row r="2916" spans="1:4" x14ac:dyDescent="0.2">
      <c r="A2916" s="5">
        <v>2855</v>
      </c>
      <c r="B2916" s="1832">
        <f>'Assets-Liab 5-6'!L34</f>
        <v>2280</v>
      </c>
      <c r="C2916" s="2" t="s">
        <v>569</v>
      </c>
      <c r="D2916" s="2" t="str">
        <f t="shared" si="44"/>
        <v>Error?</v>
      </c>
    </row>
    <row r="2917" spans="1:4" x14ac:dyDescent="0.2">
      <c r="A2917" s="5">
        <v>2856</v>
      </c>
      <c r="B2917" s="1832">
        <f>'Assets-Liab 5-6'!L41</f>
        <v>5537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71345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1500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72845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184274</v>
      </c>
      <c r="D3055" s="2" t="str">
        <f t="shared" si="46"/>
        <v>Error?</v>
      </c>
    </row>
    <row r="3056" spans="1:4" x14ac:dyDescent="0.2">
      <c r="A3056" s="5">
        <v>2995</v>
      </c>
      <c r="B3056" s="1832">
        <f>'Expenditures 15-22'!D10</f>
        <v>57897</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841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243012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2124</v>
      </c>
      <c r="D3064" s="2" t="str">
        <f t="shared" si="46"/>
        <v>Error?</v>
      </c>
    </row>
    <row r="3065" spans="1:4" x14ac:dyDescent="0.2">
      <c r="A3065" s="5">
        <v>3004</v>
      </c>
      <c r="B3065" s="1832">
        <f>'Expenditures 15-22'!K219</f>
        <v>2124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3257</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124007</v>
      </c>
      <c r="C3225" s="2" t="s">
        <v>569</v>
      </c>
      <c r="D3225" s="2" t="str">
        <f t="shared" si="49"/>
        <v>Error?</v>
      </c>
    </row>
    <row r="3226" spans="1:4" x14ac:dyDescent="0.2">
      <c r="A3226" s="5">
        <v>3165</v>
      </c>
      <c r="B3226" s="1832">
        <f>'Acct Summary 7-8'!I8</f>
        <v>124007</v>
      </c>
      <c r="C3226" s="2" t="s">
        <v>569</v>
      </c>
      <c r="D3226" s="2" t="str">
        <f t="shared" si="49"/>
        <v>Error?</v>
      </c>
    </row>
    <row r="3227" spans="1:4" x14ac:dyDescent="0.2">
      <c r="A3227" s="5">
        <v>3166</v>
      </c>
      <c r="B3227" s="1832">
        <f>'Acct Summary 7-8'!I20</f>
        <v>124007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400000</v>
      </c>
      <c r="C3231" s="2" t="s">
        <v>569</v>
      </c>
      <c r="D3231" s="2" t="str">
        <f t="shared" si="49"/>
        <v>Error?</v>
      </c>
    </row>
    <row r="3232" spans="1:4" x14ac:dyDescent="0.2">
      <c r="A3232" s="5">
        <v>3171</v>
      </c>
      <c r="B3232" s="1832">
        <f>'Acct Summary 7-8'!C77</f>
        <v>-400000</v>
      </c>
      <c r="C3232" s="2" t="s">
        <v>569</v>
      </c>
      <c r="D3232" s="2" t="str">
        <f t="shared" si="49"/>
        <v>Error?</v>
      </c>
    </row>
    <row r="3233" spans="1:4" x14ac:dyDescent="0.2">
      <c r="A3233" s="5">
        <v>3172</v>
      </c>
      <c r="B3233" s="1832">
        <f>'Acct Summary 7-8'!C78</f>
        <v>-315434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800000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800000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288039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118065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-20903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757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800000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800000</v>
      </c>
      <c r="C3299" s="2" t="s">
        <v>569</v>
      </c>
      <c r="D3299" s="2" t="str">
        <f t="shared" si="50"/>
        <v>Error?</v>
      </c>
    </row>
    <row r="3300" spans="1:4" x14ac:dyDescent="0.2">
      <c r="A3300" s="5">
        <v>3239</v>
      </c>
      <c r="B3300" s="1832">
        <f>'Acct Summary 7-8'!H78</f>
        <v>-30105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400000</v>
      </c>
      <c r="C3318" s="2" t="s">
        <v>569</v>
      </c>
      <c r="D3318" s="2" t="str">
        <f t="shared" si="50"/>
        <v>Error?</v>
      </c>
    </row>
    <row r="3319" spans="1:4" x14ac:dyDescent="0.2">
      <c r="A3319" s="5">
        <v>3258</v>
      </c>
      <c r="B3319" s="1832">
        <f>'Acct Summary 7-8'!I77</f>
        <v>-400000</v>
      </c>
      <c r="C3319" s="2" t="s">
        <v>569</v>
      </c>
      <c r="D3319" s="2" t="str">
        <f t="shared" si="50"/>
        <v>Error?</v>
      </c>
    </row>
    <row r="3320" spans="1:4" x14ac:dyDescent="0.2">
      <c r="A3320" s="5">
        <v>3259</v>
      </c>
      <c r="B3320" s="1832">
        <f>'Acct Summary 7-8'!I78</f>
        <v>-275993</v>
      </c>
      <c r="C3320" s="2" t="s">
        <v>569</v>
      </c>
      <c r="D3320" s="2" t="str">
        <f t="shared" si="50"/>
        <v>Error?</v>
      </c>
    </row>
    <row r="3321" spans="1:4" x14ac:dyDescent="0.2">
      <c r="A3321" s="5">
        <v>3260</v>
      </c>
      <c r="B3321" s="1832">
        <f>'Acct Summary 7-8'!I79</f>
        <v>759750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483757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704191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148362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46188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4155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36300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939196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28320</v>
      </c>
      <c r="D3387" s="2" t="str">
        <f t="shared" si="51"/>
        <v>Error?</v>
      </c>
    </row>
    <row r="3388" spans="1:4" x14ac:dyDescent="0.2">
      <c r="A3388" s="5">
        <v>3327</v>
      </c>
      <c r="B3388" s="1832">
        <f>'Expenditures 15-22'!D217</f>
        <v>24700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28320</v>
      </c>
      <c r="C3390" s="2" t="s">
        <v>569</v>
      </c>
      <c r="D3390" s="2" t="str">
        <f t="shared" si="51"/>
        <v>Error?</v>
      </c>
    </row>
    <row r="3391" spans="1:4" x14ac:dyDescent="0.2">
      <c r="A3391" s="5">
        <v>3330</v>
      </c>
      <c r="B3391" s="1832">
        <f>'Expenditures 15-22'!K217</f>
        <v>24700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294229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29600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40166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58950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973</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5537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133529</v>
      </c>
      <c r="C3446" s="2" t="s">
        <v>569</v>
      </c>
      <c r="D3446" s="2" t="str">
        <f t="shared" si="52"/>
        <v>Error?</v>
      </c>
    </row>
    <row r="3447" spans="1:4" x14ac:dyDescent="0.2">
      <c r="A3447" s="5">
        <v>3386</v>
      </c>
      <c r="B3447" s="1832">
        <f>'Tax Sched 23'!D16</f>
        <v>133529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154661</v>
      </c>
      <c r="C3449" s="2" t="s">
        <v>569</v>
      </c>
      <c r="D3449" s="2" t="str">
        <f t="shared" si="52"/>
        <v>Error?</v>
      </c>
    </row>
    <row r="3450" spans="1:4" x14ac:dyDescent="0.2">
      <c r="A3450" s="5">
        <v>3389</v>
      </c>
      <c r="B3450" s="1832">
        <f>'Tax Sched 23'!E16</f>
        <v>154661</v>
      </c>
      <c r="D3450" s="2" t="str">
        <f t="shared" si="52"/>
        <v>Error?</v>
      </c>
    </row>
    <row r="3451" spans="1:4" x14ac:dyDescent="0.2">
      <c r="A3451" s="5">
        <v>3390</v>
      </c>
      <c r="B3451" s="1832">
        <f>'Cap Outlay Deprec 26'!C15</f>
        <v>43241</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43241</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70301.37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76075</v>
      </c>
      <c r="D4074" s="2" t="str">
        <f t="shared" si="62"/>
        <v>Error?</v>
      </c>
    </row>
    <row r="4075" spans="1:4" x14ac:dyDescent="0.2">
      <c r="A4075" s="5">
        <v>4014</v>
      </c>
      <c r="B4075" s="1832">
        <f>'Expenditures 15-22'!D120</f>
        <v>9808</v>
      </c>
      <c r="D4075" s="2" t="str">
        <f t="shared" si="62"/>
        <v>Error?</v>
      </c>
    </row>
    <row r="4076" spans="1:4" x14ac:dyDescent="0.2">
      <c r="A4076" s="5">
        <v>4015</v>
      </c>
      <c r="B4076" s="1832">
        <f>'Expenditures 15-22'!E120</f>
        <v>12678</v>
      </c>
      <c r="D4076" s="2" t="str">
        <f t="shared" si="62"/>
        <v>Error?</v>
      </c>
    </row>
    <row r="4077" spans="1:4" x14ac:dyDescent="0.2">
      <c r="A4077" s="5">
        <v>4016</v>
      </c>
      <c r="B4077" s="1832">
        <f>'Expenditures 15-22'!F120</f>
        <v>4606</v>
      </c>
      <c r="D4077" s="2" t="str">
        <f t="shared" si="62"/>
        <v>Error?</v>
      </c>
    </row>
    <row r="4078" spans="1:4" x14ac:dyDescent="0.2">
      <c r="A4078" s="5">
        <v>4017</v>
      </c>
      <c r="B4078" s="1832">
        <f>'Expenditures 15-22'!G120</f>
        <v>9019</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112186</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3511935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10297078</v>
      </c>
      <c r="C4122" s="2" t="s">
        <v>569</v>
      </c>
      <c r="D4122" s="2" t="str">
        <f t="shared" si="63"/>
        <v>Error?</v>
      </c>
    </row>
    <row r="4123" spans="1:4" x14ac:dyDescent="0.2">
      <c r="A4123" s="5">
        <v>4062</v>
      </c>
      <c r="B4123" s="1832">
        <f>'Acct Summary 7-8'!D10</f>
        <v>1348606</v>
      </c>
      <c r="C4123" s="2" t="s">
        <v>569</v>
      </c>
      <c r="D4123" s="2" t="str">
        <f t="shared" si="63"/>
        <v>Error?</v>
      </c>
    </row>
    <row r="4124" spans="1:4" x14ac:dyDescent="0.2">
      <c r="A4124" s="5">
        <v>4063</v>
      </c>
      <c r="B4124" s="1832">
        <f>'Acct Summary 7-8'!E10</f>
        <v>757</v>
      </c>
      <c r="C4124" s="2" t="s">
        <v>569</v>
      </c>
      <c r="D4124" s="2" t="str">
        <f t="shared" si="63"/>
        <v>Error?</v>
      </c>
    </row>
    <row r="4125" spans="1:4" x14ac:dyDescent="0.2">
      <c r="A4125" s="5">
        <v>4064</v>
      </c>
      <c r="B4125" s="1832">
        <f>'Acct Summary 7-8'!F10</f>
        <v>366802</v>
      </c>
      <c r="C4125" s="2" t="s">
        <v>569</v>
      </c>
      <c r="D4125" s="2" t="str">
        <f t="shared" si="63"/>
        <v>Error?</v>
      </c>
    </row>
    <row r="4126" spans="1:4" x14ac:dyDescent="0.2">
      <c r="A4126" s="5">
        <v>4065</v>
      </c>
      <c r="B4126" s="1832">
        <f>'Acct Summary 7-8'!G10</f>
        <v>239801</v>
      </c>
      <c r="C4126" s="2" t="s">
        <v>569</v>
      </c>
      <c r="D4126" s="2" t="str">
        <f t="shared" si="63"/>
        <v>Error?</v>
      </c>
    </row>
    <row r="4127" spans="1:4" x14ac:dyDescent="0.2">
      <c r="A4127" s="5">
        <v>4066</v>
      </c>
      <c r="B4127" s="1832">
        <f>'Acct Summary 7-8'!H10</f>
        <v>1211</v>
      </c>
      <c r="C4127" s="2" t="s">
        <v>569</v>
      </c>
      <c r="D4127" s="2" t="str">
        <f t="shared" si="63"/>
        <v>Error?</v>
      </c>
    </row>
    <row r="4128" spans="1:4" x14ac:dyDescent="0.2">
      <c r="A4128" s="5">
        <v>4067</v>
      </c>
      <c r="B4128" s="1832">
        <f>'Acct Summary 7-8'!I10</f>
        <v>124007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3511935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10212512</v>
      </c>
      <c r="C4136" s="2" t="s">
        <v>569</v>
      </c>
      <c r="D4136" s="2" t="str">
        <f t="shared" si="63"/>
        <v>Error?</v>
      </c>
    </row>
    <row r="4137" spans="1:4" x14ac:dyDescent="0.2">
      <c r="A4137" s="5">
        <v>4076</v>
      </c>
      <c r="B4137" s="1832">
        <f>'Acct Summary 7-8'!D19</f>
        <v>1060567</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248737</v>
      </c>
      <c r="C4139" s="2" t="s">
        <v>569</v>
      </c>
      <c r="D4139" s="2" t="str">
        <f t="shared" si="63"/>
        <v>Error?</v>
      </c>
    </row>
    <row r="4140" spans="1:4" x14ac:dyDescent="0.2">
      <c r="A4140" s="5">
        <v>4079</v>
      </c>
      <c r="B4140" s="1832">
        <f>'Acct Summary 7-8'!G19</f>
        <v>260704</v>
      </c>
      <c r="C4140" s="2" t="s">
        <v>569</v>
      </c>
      <c r="D4140" s="2" t="str">
        <f t="shared" si="63"/>
        <v>Error?</v>
      </c>
    </row>
    <row r="4141" spans="1:4" x14ac:dyDescent="0.2">
      <c r="A4141" s="5">
        <v>4080</v>
      </c>
      <c r="B4141" s="1832">
        <f>'Acct Summary 7-8'!H19</f>
        <v>831316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-36217</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914.89999999999986</v>
      </c>
      <c r="C4265" s="2" t="s">
        <v>569</v>
      </c>
      <c r="D4265" s="2" t="str">
        <f t="shared" si="65"/>
        <v>Error?</v>
      </c>
      <c r="E4265" s="125"/>
    </row>
    <row r="4266" spans="1:5" x14ac:dyDescent="0.2">
      <c r="A4266" s="12">
        <v>4205</v>
      </c>
      <c r="B4266" s="1832">
        <f>('FP Info 3'!F10)*100000</f>
        <v>239.5</v>
      </c>
      <c r="C4266" s="2" t="s">
        <v>569</v>
      </c>
      <c r="D4266" s="2" t="str">
        <f t="shared" si="65"/>
        <v>Error?</v>
      </c>
      <c r="E4266" s="125"/>
    </row>
    <row r="4267" spans="1:5" x14ac:dyDescent="0.2">
      <c r="A4267" s="12">
        <v>4206</v>
      </c>
      <c r="B4267" s="1832">
        <f>('FP Info 3'!H10)*100000</f>
        <v>56.9</v>
      </c>
      <c r="C4267" s="2" t="s">
        <v>569</v>
      </c>
      <c r="D4267" s="2" t="str">
        <f t="shared" si="65"/>
        <v>Error?</v>
      </c>
      <c r="E4267" s="125"/>
    </row>
    <row r="4268" spans="1:5" x14ac:dyDescent="0.2">
      <c r="A4268" s="12">
        <v>4207</v>
      </c>
      <c r="B4268" s="1832">
        <f>('FP Info 3'!J10)*100000</f>
        <v>1211</v>
      </c>
      <c r="C4268" s="2" t="s">
        <v>569</v>
      </c>
      <c r="D4268" s="2" t="str">
        <f t="shared" si="65"/>
        <v>Error?</v>
      </c>
    </row>
    <row r="4269" spans="1:5" x14ac:dyDescent="0.2">
      <c r="A4269" s="12">
        <v>4208</v>
      </c>
      <c r="B4269" s="1832">
        <f>'FP Info 3'!J16</f>
        <v>13428427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46147</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21125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6380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3000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21.3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34375</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565693684</v>
      </c>
      <c r="D4995" s="2" t="str">
        <f t="shared" si="77"/>
        <v>Error?</v>
      </c>
    </row>
    <row r="4996" spans="1:4" x14ac:dyDescent="0.2">
      <c r="A4996" s="12">
        <v>4935</v>
      </c>
      <c r="B4996" s="1832">
        <f>'FP Info 3'!H31</f>
        <v>39032864.196000002</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400000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400000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4966012</v>
      </c>
      <c r="D5061" s="2" t="str">
        <f t="shared" si="78"/>
        <v>Error?</v>
      </c>
    </row>
    <row r="5062" spans="1:4" x14ac:dyDescent="0.2">
      <c r="A5062" s="10">
        <v>5001</v>
      </c>
      <c r="B5062" s="1832"/>
      <c r="D5062" s="2" t="str">
        <f t="shared" si="78"/>
        <v>OK</v>
      </c>
    </row>
    <row r="5063" spans="1:4" x14ac:dyDescent="0.2">
      <c r="A5063" s="5">
        <v>5002</v>
      </c>
      <c r="B5063" s="1832">
        <f>'Revenues 9-14'!C7</f>
        <v>106802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5072814</v>
      </c>
      <c r="C5066" s="2" t="s">
        <v>569</v>
      </c>
      <c r="D5066" s="2" t="str">
        <f t="shared" si="78"/>
        <v>Error?</v>
      </c>
    </row>
    <row r="5067" spans="1:4" x14ac:dyDescent="0.2">
      <c r="A5067" s="5">
        <v>5006</v>
      </c>
      <c r="B5067" s="1832">
        <f>'Revenues 9-14'!C14</f>
        <v>2493</v>
      </c>
      <c r="D5067" s="2" t="str">
        <f t="shared" si="78"/>
        <v>Error?</v>
      </c>
    </row>
    <row r="5068" spans="1:4" x14ac:dyDescent="0.2">
      <c r="A5068" s="5">
        <v>5007</v>
      </c>
      <c r="B5068" s="1832">
        <f>'Revenues 9-14'!C15</f>
        <v>293</v>
      </c>
      <c r="D5068" s="2" t="str">
        <f t="shared" si="78"/>
        <v>Error?</v>
      </c>
    </row>
    <row r="5069" spans="1:4" x14ac:dyDescent="0.2">
      <c r="A5069" s="5">
        <v>5008</v>
      </c>
      <c r="B5069" s="1832">
        <f>'Revenues 9-14'!C16</f>
        <v>460101</v>
      </c>
      <c r="D5069" s="2" t="str">
        <f t="shared" si="78"/>
        <v>Error?</v>
      </c>
    </row>
    <row r="5070" spans="1:4" x14ac:dyDescent="0.2">
      <c r="A5070" s="5">
        <v>5009</v>
      </c>
      <c r="B5070" s="1832">
        <f>'Revenues 9-14'!C17</f>
        <v>301</v>
      </c>
      <c r="D5070" s="2" t="str">
        <f t="shared" si="78"/>
        <v>Error?</v>
      </c>
    </row>
    <row r="5071" spans="1:4" x14ac:dyDescent="0.2">
      <c r="A5071" s="5">
        <v>5010</v>
      </c>
      <c r="B5071" s="1832">
        <f>'Revenues 9-14'!C18</f>
        <v>463188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257736</v>
      </c>
      <c r="D5088" s="2" t="str">
        <f t="shared" si="78"/>
        <v>Error?</v>
      </c>
    </row>
    <row r="5089" spans="1:4" x14ac:dyDescent="0.2">
      <c r="A5089" s="5">
        <v>5028</v>
      </c>
      <c r="B5089" s="1832">
        <f>'Revenues 9-14'!C66</f>
        <v>25833</v>
      </c>
      <c r="D5089" s="2" t="str">
        <f t="shared" si="78"/>
        <v>Error?</v>
      </c>
    </row>
    <row r="5090" spans="1:4" x14ac:dyDescent="0.2">
      <c r="A5090" s="5">
        <v>5029</v>
      </c>
      <c r="B5090" s="1832">
        <f>'Revenues 9-14'!C67</f>
        <v>283569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2604</v>
      </c>
      <c r="D5094" s="2" t="str">
        <f t="shared" si="78"/>
        <v>Error?</v>
      </c>
    </row>
    <row r="5095" spans="1:4" x14ac:dyDescent="0.2">
      <c r="A5095" s="5">
        <v>5034</v>
      </c>
      <c r="B5095" s="1832">
        <f>'Revenues 9-14'!C74</f>
        <v>73</v>
      </c>
      <c r="D5095" s="2" t="str">
        <f t="shared" si="78"/>
        <v>Error?</v>
      </c>
    </row>
    <row r="5096" spans="1:4" x14ac:dyDescent="0.2">
      <c r="A5096" s="5">
        <v>5035</v>
      </c>
      <c r="B5096" s="1832">
        <f>'Revenues 9-14'!C75</f>
        <v>80194</v>
      </c>
      <c r="C5096" s="2" t="s">
        <v>569</v>
      </c>
      <c r="D5096" s="2" t="str">
        <f t="shared" si="78"/>
        <v>Error?</v>
      </c>
    </row>
    <row r="5097" spans="1:4" x14ac:dyDescent="0.2">
      <c r="A5097" s="5">
        <v>5036</v>
      </c>
      <c r="B5097" s="1832">
        <f>'Revenues 9-14'!C77</f>
        <v>8900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8556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17456</v>
      </c>
      <c r="C5102" s="2" t="s">
        <v>569</v>
      </c>
      <c r="D5102" s="2" t="str">
        <f t="shared" si="78"/>
        <v>Error?</v>
      </c>
    </row>
    <row r="5103" spans="1:4" x14ac:dyDescent="0.2">
      <c r="A5103" s="5">
        <v>5042</v>
      </c>
      <c r="B5103" s="1832">
        <f>'Revenues 9-14'!C84</f>
        <v>75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75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3023</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486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7811</v>
      </c>
      <c r="D5119" s="2" t="str">
        <f t="shared" ref="D5119:D5182" si="79">IF(ISBLANK(B5119),"OK",IF(A5119-B5119=0,"OK","Error?"))</f>
        <v>Error?</v>
      </c>
    </row>
    <row r="5120" spans="1:4" x14ac:dyDescent="0.2">
      <c r="A5120" s="5">
        <v>5059</v>
      </c>
      <c r="B5120" s="1832">
        <f>'Revenues 9-14'!C108</f>
        <v>11320</v>
      </c>
      <c r="C5120" s="2" t="s">
        <v>569</v>
      </c>
      <c r="D5120" s="2" t="str">
        <f t="shared" si="79"/>
        <v>Error?</v>
      </c>
    </row>
    <row r="5121" spans="1:4" x14ac:dyDescent="0.2">
      <c r="A5121" s="5">
        <v>5060</v>
      </c>
      <c r="B5121" s="1832">
        <f>'Revenues 9-14'!C109</f>
        <v>5928616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437500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437500</v>
      </c>
      <c r="C5132" s="2" t="s">
        <v>569</v>
      </c>
      <c r="D5132" s="2" t="str">
        <f t="shared" si="79"/>
        <v>Error?</v>
      </c>
    </row>
    <row r="5133" spans="1:4" x14ac:dyDescent="0.2">
      <c r="A5133" s="5">
        <v>5072</v>
      </c>
      <c r="B5133" s="1832">
        <f>'Revenues 9-14'!C125</f>
        <v>2183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2183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1300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4233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441733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34375</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65458</v>
      </c>
      <c r="D5239" s="2" t="str">
        <f t="shared" si="80"/>
        <v>Error?</v>
      </c>
    </row>
    <row r="5240" spans="1:4" x14ac:dyDescent="0.2">
      <c r="A5240" s="5">
        <v>5179</v>
      </c>
      <c r="B5240" s="1832">
        <f>'Revenues 9-14'!C192</f>
        <v>1477</v>
      </c>
      <c r="D5240" s="2" t="str">
        <f t="shared" si="80"/>
        <v>Error?</v>
      </c>
    </row>
    <row r="5241" spans="1:4" x14ac:dyDescent="0.2">
      <c r="A5241" s="5">
        <v>5180</v>
      </c>
      <c r="B5241" s="1832">
        <f>'Revenues 9-14'!C193</f>
        <v>16842</v>
      </c>
      <c r="D5241" s="2" t="str">
        <f t="shared" si="80"/>
        <v>Error?</v>
      </c>
    </row>
    <row r="5242" spans="1:4" x14ac:dyDescent="0.2">
      <c r="A5242" s="5">
        <v>5181</v>
      </c>
      <c r="B5242" s="1832">
        <f>'Revenues 9-14'!C194</f>
        <v>28682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112459</v>
      </c>
      <c r="C5246" s="2" t="s">
        <v>569</v>
      </c>
      <c r="D5246" s="2" t="str">
        <f t="shared" si="80"/>
        <v>Error?</v>
      </c>
    </row>
    <row r="5247" spans="1:4" x14ac:dyDescent="0.2">
      <c r="A5247" s="5">
        <v>5186</v>
      </c>
      <c r="B5247" s="1832">
        <f>'Revenues 9-14'!C200</f>
        <v>73829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73829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5069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158557</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163626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380419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414794</v>
      </c>
      <c r="C5326" s="2" t="s">
        <v>569</v>
      </c>
      <c r="D5326" s="2" t="str">
        <f t="shared" si="82"/>
        <v>Error?</v>
      </c>
    </row>
    <row r="5327" spans="1:5" x14ac:dyDescent="0.2">
      <c r="A5327" s="5">
        <v>5266</v>
      </c>
      <c r="B5327" s="1832">
        <f>'Revenues 9-14'!C268</f>
        <v>6785143</v>
      </c>
      <c r="C5327" s="2" t="s">
        <v>569</v>
      </c>
      <c r="D5327" s="2" t="str">
        <f t="shared" si="82"/>
        <v>Error?</v>
      </c>
    </row>
    <row r="5328" spans="1:5" x14ac:dyDescent="0.2">
      <c r="A5328" s="5">
        <v>5267</v>
      </c>
      <c r="B5328" s="1832">
        <f>'Revenues 9-14'!D5</f>
        <v>1228166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1228166</v>
      </c>
      <c r="C5334" s="2" t="s">
        <v>569</v>
      </c>
      <c r="D5334" s="2" t="str">
        <f t="shared" si="82"/>
        <v>Error?</v>
      </c>
    </row>
    <row r="5335" spans="1:4" x14ac:dyDescent="0.2">
      <c r="A5335" s="5">
        <v>5274</v>
      </c>
      <c r="B5335" s="1832">
        <f>'Revenues 9-14'!D14</f>
        <v>604</v>
      </c>
      <c r="D5335" s="2" t="str">
        <f t="shared" si="82"/>
        <v>Error?</v>
      </c>
    </row>
    <row r="5336" spans="1:4" x14ac:dyDescent="0.2">
      <c r="A5336" s="5">
        <v>5275</v>
      </c>
      <c r="B5336" s="1832">
        <f>'Revenues 9-14'!D15</f>
        <v>71</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72</v>
      </c>
      <c r="D5338" s="2" t="str">
        <f t="shared" si="82"/>
        <v>Error?</v>
      </c>
    </row>
    <row r="5339" spans="1:4" x14ac:dyDescent="0.2">
      <c r="A5339" s="5">
        <v>5278</v>
      </c>
      <c r="B5339" s="1832">
        <f>'Revenues 9-14'!D18</f>
        <v>747</v>
      </c>
      <c r="C5339" s="2" t="s">
        <v>569</v>
      </c>
      <c r="D5339" s="2" t="str">
        <f t="shared" si="82"/>
        <v>Error?</v>
      </c>
    </row>
    <row r="5340" spans="1:4" x14ac:dyDescent="0.2">
      <c r="A5340" s="5">
        <v>5279</v>
      </c>
      <c r="B5340" s="1832">
        <f>'Revenues 9-14'!D65</f>
        <v>26130</v>
      </c>
      <c r="D5340" s="2" t="str">
        <f t="shared" si="82"/>
        <v>Error?</v>
      </c>
    </row>
    <row r="5341" spans="1:4" x14ac:dyDescent="0.2">
      <c r="A5341" s="5">
        <v>5280</v>
      </c>
      <c r="B5341" s="1832">
        <f>'Revenues 9-14'!D66</f>
        <v>2616</v>
      </c>
      <c r="D5341" s="2" t="str">
        <f t="shared" si="82"/>
        <v>Error?</v>
      </c>
    </row>
    <row r="5342" spans="1:4" x14ac:dyDescent="0.2">
      <c r="A5342" s="5">
        <v>5281</v>
      </c>
      <c r="B5342" s="1832">
        <f>'Revenues 9-14'!D67</f>
        <v>28746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44300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44800</v>
      </c>
      <c r="C5355" s="2" t="s">
        <v>569</v>
      </c>
      <c r="D5355" s="2" t="str">
        <f t="shared" si="82"/>
        <v>Error?</v>
      </c>
    </row>
    <row r="5356" spans="1:4" x14ac:dyDescent="0.2">
      <c r="A5356" s="5">
        <v>5295</v>
      </c>
      <c r="B5356" s="1832">
        <f>'Revenues 9-14'!D109</f>
        <v>1302459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46147</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46147</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1348606</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688</v>
      </c>
      <c r="D5519" s="2" t="str">
        <f t="shared" si="85"/>
        <v>Error?</v>
      </c>
    </row>
    <row r="5520" spans="1:4" x14ac:dyDescent="0.2">
      <c r="A5520" s="5">
        <v>5459</v>
      </c>
      <c r="B5520" s="1832">
        <f>'Revenues 9-14'!E66</f>
        <v>69</v>
      </c>
      <c r="D5520" s="2" t="str">
        <f t="shared" si="85"/>
        <v>Error?</v>
      </c>
    </row>
    <row r="5521" spans="1:4" x14ac:dyDescent="0.2">
      <c r="A5521" s="5">
        <v>5460</v>
      </c>
      <c r="B5521" s="1832">
        <f>'Revenues 9-14'!E67</f>
        <v>757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757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757</v>
      </c>
      <c r="C5552" s="2" t="s">
        <v>569</v>
      </c>
      <c r="D5552" s="2" t="str">
        <f t="shared" si="85"/>
        <v>Error?</v>
      </c>
    </row>
    <row r="5553" spans="1:4" x14ac:dyDescent="0.2">
      <c r="A5553" s="5">
        <v>5492</v>
      </c>
      <c r="B5553" s="1832">
        <f>'Revenues 9-14'!F5</f>
        <v>308431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308431</v>
      </c>
      <c r="C5557" s="2" t="s">
        <v>569</v>
      </c>
      <c r="D5557" s="2" t="str">
        <f t="shared" si="85"/>
        <v>Error?</v>
      </c>
    </row>
    <row r="5558" spans="1:4" x14ac:dyDescent="0.2">
      <c r="A5558" s="5">
        <v>5497</v>
      </c>
      <c r="B5558" s="1832">
        <f>'Revenues 9-14'!F14</f>
        <v>152</v>
      </c>
      <c r="D5558" s="2" t="str">
        <f t="shared" si="85"/>
        <v>Error?</v>
      </c>
    </row>
    <row r="5559" spans="1:4" x14ac:dyDescent="0.2">
      <c r="A5559" s="5">
        <v>5498</v>
      </c>
      <c r="B5559" s="1832">
        <f>'Revenues 9-14'!F15</f>
        <v>18</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14</v>
      </c>
      <c r="D5561" s="2" t="str">
        <f t="shared" si="85"/>
        <v>Error?</v>
      </c>
    </row>
    <row r="5562" spans="1:4" x14ac:dyDescent="0.2">
      <c r="A5562" s="5">
        <v>5501</v>
      </c>
      <c r="B5562" s="1832">
        <f>'Revenues 9-14'!F18</f>
        <v>184</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9050</v>
      </c>
      <c r="D5580" s="2" t="str">
        <f t="shared" si="86"/>
        <v>Error?</v>
      </c>
    </row>
    <row r="5581" spans="1:4" x14ac:dyDescent="0.2">
      <c r="A5581" s="5">
        <v>5520</v>
      </c>
      <c r="B5581" s="1832">
        <f>'Revenues 9-14'!F66</f>
        <v>906</v>
      </c>
      <c r="D5581" s="2" t="str">
        <f t="shared" si="86"/>
        <v>Error?</v>
      </c>
    </row>
    <row r="5582" spans="1:4" x14ac:dyDescent="0.2">
      <c r="A5582" s="5">
        <v>5521</v>
      </c>
      <c r="B5582" s="1832">
        <f>'Revenues 9-14'!F67</f>
        <v>9956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318571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2803</v>
      </c>
      <c r="D5615" s="2" t="str">
        <f t="shared" si="86"/>
        <v>Error?</v>
      </c>
    </row>
    <row r="5616" spans="1:4" x14ac:dyDescent="0.2">
      <c r="A5616" s="10">
        <v>5555</v>
      </c>
      <c r="B5616" s="1832"/>
      <c r="D5616" s="2" t="str">
        <f t="shared" si="86"/>
        <v>OK</v>
      </c>
    </row>
    <row r="5617" spans="1:5" x14ac:dyDescent="0.2">
      <c r="A5617" s="5">
        <v>5556</v>
      </c>
      <c r="B5617" s="1832">
        <f>'Revenues 9-14'!F153</f>
        <v>45428</v>
      </c>
      <c r="D5617" s="2" t="str">
        <f t="shared" si="86"/>
        <v>Error?</v>
      </c>
    </row>
    <row r="5618" spans="1:5" x14ac:dyDescent="0.2">
      <c r="A5618" s="5">
        <v>5557</v>
      </c>
      <c r="B5618" s="1832">
        <f>'Revenues 9-14'!F155</f>
        <v>48231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48231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48231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366802</v>
      </c>
      <c r="C5720" s="2" t="s">
        <v>569</v>
      </c>
      <c r="D5720" s="2" t="str">
        <f t="shared" si="88"/>
        <v>Error?</v>
      </c>
    </row>
    <row r="5721" spans="1:4" x14ac:dyDescent="0.2">
      <c r="A5721" s="5">
        <v>5660</v>
      </c>
      <c r="B5721" s="1832">
        <f>'Revenues 9-14'!G5</f>
        <v>53401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133529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186930</v>
      </c>
      <c r="C5725" s="2" t="s">
        <v>569</v>
      </c>
      <c r="D5725" s="2" t="str">
        <f t="shared" si="88"/>
        <v>Error?</v>
      </c>
    </row>
    <row r="5726" spans="1:4" x14ac:dyDescent="0.2">
      <c r="A5726" s="5">
        <v>5665</v>
      </c>
      <c r="B5726" s="1832">
        <f>'Revenues 9-14'!G14</f>
        <v>92</v>
      </c>
      <c r="D5726" s="2" t="str">
        <f t="shared" si="88"/>
        <v>Error?</v>
      </c>
    </row>
    <row r="5727" spans="1:4" x14ac:dyDescent="0.2">
      <c r="A5727" s="5">
        <v>5666</v>
      </c>
      <c r="B5727" s="1832">
        <f>'Revenues 9-14'!G15</f>
        <v>11</v>
      </c>
      <c r="D5727" s="2" t="str">
        <f t="shared" si="88"/>
        <v>Error?</v>
      </c>
    </row>
    <row r="5728" spans="1:4" x14ac:dyDescent="0.2">
      <c r="A5728" s="5">
        <v>5667</v>
      </c>
      <c r="B5728" s="1832">
        <f>'Revenues 9-14'!G16</f>
        <v>47372</v>
      </c>
      <c r="D5728" s="2" t="str">
        <f t="shared" si="88"/>
        <v>Error?</v>
      </c>
    </row>
    <row r="5729" spans="1:4" x14ac:dyDescent="0.2">
      <c r="A5729" s="5">
        <v>5668</v>
      </c>
      <c r="B5729" s="1832">
        <f>'Revenues 9-14'!G17</f>
        <v>12</v>
      </c>
      <c r="D5729" s="2" t="str">
        <f t="shared" si="88"/>
        <v>Error?</v>
      </c>
    </row>
    <row r="5730" spans="1:4" x14ac:dyDescent="0.2">
      <c r="A5730" s="5">
        <v>5669</v>
      </c>
      <c r="B5730" s="1832">
        <f>'Revenues 9-14'!G18</f>
        <v>47487</v>
      </c>
      <c r="C5730" s="2" t="s">
        <v>569</v>
      </c>
      <c r="D5730" s="2" t="str">
        <f t="shared" si="88"/>
        <v>Error?</v>
      </c>
    </row>
    <row r="5731" spans="1:4" x14ac:dyDescent="0.2">
      <c r="A5731" s="5">
        <v>5670</v>
      </c>
      <c r="B5731" s="1832">
        <f>'Revenues 9-14'!G65</f>
        <v>4895</v>
      </c>
      <c r="D5731" s="2" t="str">
        <f t="shared" si="88"/>
        <v>Error?</v>
      </c>
    </row>
    <row r="5732" spans="1:4" x14ac:dyDescent="0.2">
      <c r="A5732" s="5">
        <v>5671</v>
      </c>
      <c r="B5732" s="1832">
        <f>'Revenues 9-14'!G66</f>
        <v>489</v>
      </c>
      <c r="D5732" s="2" t="str">
        <f t="shared" si="88"/>
        <v>Error?</v>
      </c>
    </row>
    <row r="5733" spans="1:4" x14ac:dyDescent="0.2">
      <c r="A5733" s="5">
        <v>5672</v>
      </c>
      <c r="B5733" s="1832">
        <f>'Revenues 9-14'!G67</f>
        <v>5384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239801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1102</v>
      </c>
      <c r="D5879" s="2" t="str">
        <f t="shared" si="90"/>
        <v>Error?</v>
      </c>
    </row>
    <row r="5880" spans="1:4" x14ac:dyDescent="0.2">
      <c r="A5880" s="5">
        <v>5819</v>
      </c>
      <c r="B5880" s="1832">
        <f>'Revenues 9-14'!H66</f>
        <v>109</v>
      </c>
      <c r="D5880" s="2" t="str">
        <f t="shared" si="90"/>
        <v>Error?</v>
      </c>
    </row>
    <row r="5881" spans="1:4" x14ac:dyDescent="0.2">
      <c r="A5881" s="5">
        <v>5820</v>
      </c>
      <c r="B5881" s="1832">
        <f>'Revenues 9-14'!H67</f>
        <v>1211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1211</v>
      </c>
      <c r="C5915" s="2" t="s">
        <v>569</v>
      </c>
      <c r="D5915" s="2" t="str">
        <f t="shared" si="91"/>
        <v>Error?</v>
      </c>
    </row>
    <row r="5916" spans="1:4" x14ac:dyDescent="0.2">
      <c r="A5916" s="5">
        <v>5855</v>
      </c>
      <c r="B5916" s="1832">
        <f>'Revenues 9-14'!I5</f>
        <v>114125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114125</v>
      </c>
      <c r="C5918" s="2" t="s">
        <v>569</v>
      </c>
      <c r="D5918" s="2" t="str">
        <f t="shared" si="91"/>
        <v>Error?</v>
      </c>
    </row>
    <row r="5919" spans="1:4" x14ac:dyDescent="0.2">
      <c r="A5919" s="5">
        <v>5858</v>
      </c>
      <c r="B5919" s="1832">
        <f>'Revenues 9-14'!I14</f>
        <v>56</v>
      </c>
      <c r="D5919" s="2" t="str">
        <f t="shared" si="91"/>
        <v>Error?</v>
      </c>
    </row>
    <row r="5920" spans="1:4" x14ac:dyDescent="0.2">
      <c r="A5920" s="5">
        <v>5859</v>
      </c>
      <c r="B5920" s="1832">
        <f>'Revenues 9-14'!I15</f>
        <v>7</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6</v>
      </c>
      <c r="D5922" s="2" t="str">
        <f t="shared" si="91"/>
        <v>Error?</v>
      </c>
    </row>
    <row r="5923" spans="1:4" x14ac:dyDescent="0.2">
      <c r="A5923" s="5">
        <v>5862</v>
      </c>
      <c r="B5923" s="1832">
        <f>'Revenues 9-14'!I18</f>
        <v>69</v>
      </c>
      <c r="C5923" s="2" t="s">
        <v>569</v>
      </c>
      <c r="D5923" s="2" t="str">
        <f t="shared" si="91"/>
        <v>Error?</v>
      </c>
    </row>
    <row r="5924" spans="1:4" x14ac:dyDescent="0.2">
      <c r="A5924" s="5">
        <v>5863</v>
      </c>
      <c r="B5924" s="1832">
        <f>'Revenues 9-14'!I65</f>
        <v>8900</v>
      </c>
      <c r="D5924" s="2" t="str">
        <f t="shared" si="91"/>
        <v>Error?</v>
      </c>
    </row>
    <row r="5925" spans="1:4" x14ac:dyDescent="0.2">
      <c r="A5925" s="5">
        <v>5864</v>
      </c>
      <c r="B5925" s="1832">
        <f>'Revenues 9-14'!I66</f>
        <v>913</v>
      </c>
      <c r="D5925" s="2" t="str">
        <f t="shared" si="91"/>
        <v>Error?</v>
      </c>
    </row>
    <row r="5926" spans="1:4" x14ac:dyDescent="0.2">
      <c r="A5926" s="5">
        <v>5865</v>
      </c>
      <c r="B5926" s="1832">
        <f>'Revenues 9-14'!I67</f>
        <v>9813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124007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239801</v>
      </c>
      <c r="C6024" s="2" t="s">
        <v>569</v>
      </c>
      <c r="D6024" s="2" t="str">
        <f t="shared" si="93"/>
        <v>Error?</v>
      </c>
    </row>
    <row r="6025" spans="1:5" x14ac:dyDescent="0.2">
      <c r="A6025" s="5">
        <v>5964</v>
      </c>
      <c r="B6025" s="1832">
        <f>'Revenues 9-14'!H109</f>
        <v>1211</v>
      </c>
      <c r="C6025" s="2" t="s">
        <v>569</v>
      </c>
      <c r="D6025" s="2" t="str">
        <f t="shared" si="93"/>
        <v>Error?</v>
      </c>
    </row>
    <row r="6026" spans="1:5" x14ac:dyDescent="0.2">
      <c r="A6026" s="5">
        <v>5965</v>
      </c>
      <c r="B6026" s="1832">
        <f>'Revenues 9-14'!I109</f>
        <v>124007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77517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23577.77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395.5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72779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72779</v>
      </c>
      <c r="D6215" s="2" t="str">
        <f t="shared" si="96"/>
        <v>Error?</v>
      </c>
      <c r="E6215" s="2" t="s">
        <v>189</v>
      </c>
    </row>
    <row r="6216" spans="1:5" x14ac:dyDescent="0.2">
      <c r="A6216">
        <v>6155</v>
      </c>
      <c r="B6216" s="1832">
        <f>'Assets-Liab 5-6'!J41</f>
        <v>72779</v>
      </c>
      <c r="D6216" s="2" t="str">
        <f t="shared" si="96"/>
        <v>Error?</v>
      </c>
      <c r="E6216" s="2" t="s">
        <v>189</v>
      </c>
    </row>
    <row r="6217" spans="1:5" x14ac:dyDescent="0.2">
      <c r="A6217">
        <v>6156</v>
      </c>
      <c r="B6217" s="1832">
        <f>'Assets-Liab 5-6'!J4</f>
        <v>2495</v>
      </c>
      <c r="D6217" s="2" t="str">
        <f t="shared" si="96"/>
        <v>Error?</v>
      </c>
      <c r="E6217" s="2" t="s">
        <v>189</v>
      </c>
    </row>
    <row r="6218" spans="1:5" x14ac:dyDescent="0.2">
      <c r="A6218">
        <v>6157</v>
      </c>
      <c r="B6218" s="1832">
        <f>'Assets-Liab 5-6'!J5</f>
        <v>70284</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109200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109200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109200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97153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97153</v>
      </c>
      <c r="D6229" s="2" t="str">
        <f t="shared" si="96"/>
        <v>Error?</v>
      </c>
      <c r="E6229" s="2" t="s">
        <v>189</v>
      </c>
    </row>
    <row r="6230" spans="1:5" x14ac:dyDescent="0.2">
      <c r="A6230">
        <v>6169</v>
      </c>
      <c r="B6230" s="1832">
        <f>'Acct Summary 7-8'!J20</f>
        <v>12047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12047</v>
      </c>
      <c r="D6263" s="2" t="str">
        <f t="shared" si="96"/>
        <v>Error?</v>
      </c>
      <c r="E6263" s="2" t="s">
        <v>189</v>
      </c>
    </row>
    <row r="6264" spans="1:5" x14ac:dyDescent="0.2">
      <c r="A6264">
        <v>6203</v>
      </c>
      <c r="B6264" s="1832">
        <f>'Acct Summary 7-8'!J79</f>
        <v>60732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72779</v>
      </c>
      <c r="D6266" s="2" t="str">
        <f t="shared" si="96"/>
        <v>Error?</v>
      </c>
      <c r="E6266" s="2" t="s">
        <v>189</v>
      </c>
    </row>
    <row r="6267" spans="1:5" x14ac:dyDescent="0.2">
      <c r="A6267">
        <v>6206</v>
      </c>
      <c r="B6267" s="1832">
        <f>'Acct Summary 7-8'!C82</f>
        <v>-315434</v>
      </c>
      <c r="D6267" s="2" t="str">
        <f t="shared" si="96"/>
        <v>Error?</v>
      </c>
      <c r="E6267" s="2" t="s">
        <v>189</v>
      </c>
    </row>
    <row r="6268" spans="1:5" x14ac:dyDescent="0.2">
      <c r="A6268">
        <v>6207</v>
      </c>
      <c r="B6268" s="1832">
        <f>'Acct Summary 7-8'!D82</f>
        <v>288039</v>
      </c>
      <c r="D6268" s="2" t="str">
        <f t="shared" si="96"/>
        <v>Error?</v>
      </c>
      <c r="E6268" s="2" t="s">
        <v>189</v>
      </c>
    </row>
    <row r="6269" spans="1:5" x14ac:dyDescent="0.2">
      <c r="A6269">
        <v>6208</v>
      </c>
      <c r="B6269" s="1832">
        <f>'Acct Summary 7-8'!E82</f>
        <v>757</v>
      </c>
      <c r="D6269" s="2" t="str">
        <f t="shared" si="96"/>
        <v>Error?</v>
      </c>
      <c r="E6269" s="2" t="s">
        <v>189</v>
      </c>
    </row>
    <row r="6270" spans="1:5" x14ac:dyDescent="0.2">
      <c r="A6270">
        <v>6209</v>
      </c>
      <c r="B6270" s="1832">
        <f>'Acct Summary 7-8'!F82</f>
        <v>118065</v>
      </c>
      <c r="D6270" s="2" t="str">
        <f t="shared" si="96"/>
        <v>Error?</v>
      </c>
      <c r="E6270" s="2" t="s">
        <v>189</v>
      </c>
    </row>
    <row r="6271" spans="1:5" x14ac:dyDescent="0.2">
      <c r="A6271">
        <v>6210</v>
      </c>
      <c r="B6271" s="1832">
        <f>'Acct Summary 7-8'!G82</f>
        <v>-20903</v>
      </c>
      <c r="D6271" s="2" t="str">
        <f t="shared" ref="D6271:D6334" si="97">IF(ISBLANK(B6271),"OK",IF(A6271-B6271=0,"OK","Error?"))</f>
        <v>Error?</v>
      </c>
      <c r="E6271" s="2" t="s">
        <v>189</v>
      </c>
    </row>
    <row r="6272" spans="1:5" x14ac:dyDescent="0.2">
      <c r="A6272">
        <v>6211</v>
      </c>
      <c r="B6272" s="1832">
        <f>'Acct Summary 7-8'!H82</f>
        <v>-30105</v>
      </c>
      <c r="D6272" s="2" t="str">
        <f t="shared" si="97"/>
        <v>Error?</v>
      </c>
      <c r="E6272" s="2" t="s">
        <v>189</v>
      </c>
    </row>
    <row r="6273" spans="1:5" x14ac:dyDescent="0.2">
      <c r="A6273">
        <v>6212</v>
      </c>
      <c r="B6273" s="1832">
        <f>'Acct Summary 7-8'!I82</f>
        <v>-275993</v>
      </c>
      <c r="D6273" s="2" t="str">
        <f t="shared" si="97"/>
        <v>Error?</v>
      </c>
      <c r="E6273" s="2" t="s">
        <v>189</v>
      </c>
    </row>
    <row r="6274" spans="1:5" x14ac:dyDescent="0.2">
      <c r="A6274">
        <v>6213</v>
      </c>
      <c r="B6274" s="1832">
        <f>'Acct Summary 7-8'!J82</f>
        <v>12047</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-2.7632795699489909E-2</v>
      </c>
      <c r="D6276" s="2" t="str">
        <f t="shared" si="97"/>
        <v>Error?</v>
      </c>
      <c r="E6276" s="2" t="s">
        <v>189</v>
      </c>
    </row>
    <row r="6277" spans="1:5" x14ac:dyDescent="0.2">
      <c r="A6277">
        <v>6216</v>
      </c>
      <c r="B6277" s="1832">
        <f>'Acct Summary 7-8'!D83</f>
        <v>0.26677144672424941</v>
      </c>
      <c r="D6277" s="2" t="str">
        <f t="shared" si="97"/>
        <v>Error?</v>
      </c>
      <c r="E6277" s="2" t="s">
        <v>189</v>
      </c>
    </row>
    <row r="6278" spans="1:5" x14ac:dyDescent="0.2">
      <c r="A6278">
        <v>6217</v>
      </c>
      <c r="B6278" s="1832">
        <f>'Acct Summary 7-8'!E83</f>
        <v>2.0901786453875252E-2</v>
      </c>
      <c r="D6278" s="2" t="str">
        <f t="shared" si="97"/>
        <v>Error?</v>
      </c>
      <c r="E6278" s="2" t="s">
        <v>189</v>
      </c>
    </row>
    <row r="6279" spans="1:5" x14ac:dyDescent="0.2">
      <c r="A6279">
        <v>6218</v>
      </c>
      <c r="B6279" s="1832">
        <f>'Acct Summary 7-8'!F83</f>
        <v>0.2625160091074033</v>
      </c>
      <c r="D6279" s="2" t="str">
        <f t="shared" si="97"/>
        <v>Error?</v>
      </c>
      <c r="E6279" s="2" t="s">
        <v>189</v>
      </c>
    </row>
    <row r="6280" spans="1:5" x14ac:dyDescent="0.2">
      <c r="A6280">
        <v>6219</v>
      </c>
      <c r="B6280" s="1832">
        <f>'Acct Summary 7-8'!G83</f>
        <v>-8.9893390558678204E-2</v>
      </c>
      <c r="D6280" s="2" t="str">
        <f t="shared" si="97"/>
        <v>Error?</v>
      </c>
      <c r="E6280" s="2" t="s">
        <v>189</v>
      </c>
    </row>
    <row r="6281" spans="1:5" x14ac:dyDescent="0.2">
      <c r="A6281">
        <v>6220</v>
      </c>
      <c r="B6281" s="1832">
        <f>'Acct Summary 7-8'!H83</f>
        <v>-27.823475046210721</v>
      </c>
      <c r="D6281" s="2" t="str">
        <f t="shared" si="97"/>
        <v>Error?</v>
      </c>
      <c r="E6281" s="2" t="s">
        <v>189</v>
      </c>
    </row>
    <row r="6282" spans="1:5" x14ac:dyDescent="0.2">
      <c r="A6282">
        <v>6221</v>
      </c>
      <c r="B6282" s="1832">
        <f>'Acct Summary 7-8'!I83</f>
        <v>-0.57051990978941902</v>
      </c>
      <c r="D6282" s="2" t="str">
        <f t="shared" si="97"/>
        <v>Error?</v>
      </c>
      <c r="E6282" s="2" t="s">
        <v>189</v>
      </c>
    </row>
    <row r="6283" spans="1:5" x14ac:dyDescent="0.2">
      <c r="A6283">
        <v>6222</v>
      </c>
      <c r="B6283" s="1832">
        <f>'Acct Summary 7-8'!J83</f>
        <v>0.1655285178416851</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800000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106802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106802</v>
      </c>
      <c r="D6301" s="2" t="str">
        <f t="shared" si="97"/>
        <v>Error?</v>
      </c>
      <c r="E6301" s="2" t="s">
        <v>189</v>
      </c>
    </row>
    <row r="6302" spans="1:5" x14ac:dyDescent="0.2">
      <c r="A6302">
        <v>6241</v>
      </c>
      <c r="B6302" s="1832">
        <f>'Revenues 9-14'!J14</f>
        <v>52</v>
      </c>
      <c r="D6302" s="2" t="str">
        <f t="shared" si="97"/>
        <v>Error?</v>
      </c>
      <c r="E6302" s="2" t="s">
        <v>189</v>
      </c>
    </row>
    <row r="6303" spans="1:5" x14ac:dyDescent="0.2">
      <c r="A6303">
        <v>6242</v>
      </c>
      <c r="B6303" s="1832">
        <f>'Revenues 9-14'!J15</f>
        <v>6</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6</v>
      </c>
      <c r="D6305" s="2" t="str">
        <f t="shared" si="97"/>
        <v>Error?</v>
      </c>
      <c r="E6305" s="2" t="s">
        <v>189</v>
      </c>
    </row>
    <row r="6306" spans="1:5" x14ac:dyDescent="0.2">
      <c r="A6306">
        <v>6245</v>
      </c>
      <c r="B6306" s="1832">
        <f>'Revenues 9-14'!J18</f>
        <v>64</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2122</v>
      </c>
      <c r="D6316" s="2" t="str">
        <f t="shared" si="97"/>
        <v>Error?</v>
      </c>
      <c r="E6316" s="2" t="s">
        <v>189</v>
      </c>
    </row>
    <row r="6317" spans="1:5" x14ac:dyDescent="0.2">
      <c r="A6317">
        <v>6256</v>
      </c>
      <c r="B6317" s="1832">
        <f>'Revenues 9-14'!J66</f>
        <v>212</v>
      </c>
      <c r="D6317" s="2" t="str">
        <f t="shared" si="97"/>
        <v>Error?</v>
      </c>
      <c r="E6317" s="2" t="s">
        <v>189</v>
      </c>
    </row>
    <row r="6318" spans="1:5" x14ac:dyDescent="0.2">
      <c r="A6318">
        <v>6257</v>
      </c>
      <c r="B6318" s="1832">
        <f>'Revenues 9-14'!J67</f>
        <v>2334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500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109200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91335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112133</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130670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32560</v>
      </c>
      <c r="D6983" s="2" t="str">
        <f t="shared" si="108"/>
        <v>Error?</v>
      </c>
    </row>
    <row r="6984" spans="1:4" x14ac:dyDescent="0.2">
      <c r="A6984">
        <v>6923</v>
      </c>
      <c r="B6984" s="1832">
        <f>'Expenditures 15-22'!K86</f>
        <v>32560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32560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97153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109200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30377</v>
      </c>
      <c r="D7073" s="2" t="str">
        <f t="shared" si="109"/>
        <v>Error?</v>
      </c>
    </row>
    <row r="7074" spans="1:4" x14ac:dyDescent="0.2">
      <c r="A7074">
        <v>7013</v>
      </c>
      <c r="B7074" s="1832">
        <f>'Expenditures 15-22'!K216</f>
        <v>30377</v>
      </c>
      <c r="D7074" s="2" t="str">
        <f t="shared" si="109"/>
        <v>Error?</v>
      </c>
    </row>
    <row r="7075" spans="1:4" x14ac:dyDescent="0.2">
      <c r="A7075">
        <v>7014</v>
      </c>
      <c r="B7075" s="1832">
        <f>'Expenditures 15-22'!D218</f>
        <v>2146</v>
      </c>
      <c r="D7075" s="2" t="str">
        <f t="shared" si="109"/>
        <v>Error?</v>
      </c>
    </row>
    <row r="7076" spans="1:4" x14ac:dyDescent="0.2">
      <c r="A7076">
        <v>7015</v>
      </c>
      <c r="B7076" s="1832">
        <f>'Expenditures 15-22'!K218</f>
        <v>2146</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15100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15100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11524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11524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7649</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7649</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52600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7390</v>
      </c>
      <c r="D7174" s="2" t="str">
        <f t="shared" si="111"/>
        <v>Error?</v>
      </c>
    </row>
    <row r="7175" spans="1:4" x14ac:dyDescent="0.2">
      <c r="A7175">
        <v>7114</v>
      </c>
      <c r="B7175" s="1832">
        <f>'Expenditures 15-22'!F325</f>
        <v>2890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62880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52600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41663</v>
      </c>
      <c r="D7201" s="2" t="str">
        <f t="shared" si="111"/>
        <v>Error?</v>
      </c>
    </row>
    <row r="7202" spans="1:4" x14ac:dyDescent="0.2">
      <c r="A7202">
        <v>7141</v>
      </c>
      <c r="B7202" s="1832">
        <f>'Expenditures 15-22'!F330</f>
        <v>2890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97153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52600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41663</v>
      </c>
      <c r="D7218" s="2" t="str">
        <f t="shared" si="111"/>
        <v>Error?</v>
      </c>
    </row>
    <row r="7219" spans="1:4" x14ac:dyDescent="0.2">
      <c r="A7219">
        <v>7158</v>
      </c>
      <c r="B7219" s="1832">
        <f>'Expenditures 15-22'!F342</f>
        <v>2890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97153</v>
      </c>
      <c r="D7224" s="2" t="str">
        <f t="shared" si="111"/>
        <v>Error?</v>
      </c>
    </row>
    <row r="7225" spans="1:4" x14ac:dyDescent="0.2">
      <c r="A7225">
        <v>7164</v>
      </c>
      <c r="B7225" s="1832">
        <f>'Expenditures 15-22'!K343</f>
        <v>12047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19748</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1050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93975</v>
      </c>
      <c r="D7251" s="2" t="str">
        <f t="shared" si="112"/>
        <v>Error?</v>
      </c>
    </row>
    <row r="7252" spans="1:4" x14ac:dyDescent="0.2">
      <c r="A7252">
        <f t="shared" si="113"/>
        <v>7191</v>
      </c>
      <c r="B7252" s="1832">
        <f>'Expenditures 15-22'!D9</f>
        <v>33695</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3000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76293</v>
      </c>
      <c r="D7615" s="2" t="str">
        <f t="shared" ref="D7615:D7678" si="124">IF(ISBLANK(B7615),"OK",IF(A7615-B7615=0,"OK","Error?"))</f>
        <v>Error?</v>
      </c>
      <c r="E7615" s="2" t="s">
        <v>19</v>
      </c>
    </row>
    <row r="7616" spans="1:5" x14ac:dyDescent="0.2">
      <c r="A7616">
        <f t="shared" si="123"/>
        <v>7555</v>
      </c>
      <c r="B7616" s="1832">
        <f>'Cap Outlay Deprec 26'!D14</f>
        <v>6284</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82577</v>
      </c>
      <c r="D7618" s="2" t="str">
        <f t="shared" si="124"/>
        <v>Error?</v>
      </c>
      <c r="E7618" s="2" t="s">
        <v>19</v>
      </c>
    </row>
    <row r="7619" spans="1:5" x14ac:dyDescent="0.2">
      <c r="A7619">
        <f t="shared" si="123"/>
        <v>7558</v>
      </c>
      <c r="B7619" s="1832">
        <f>'Cap Outlay Deprec 26'!H14</f>
        <v>25431</v>
      </c>
      <c r="D7619" s="2" t="str">
        <f t="shared" si="124"/>
        <v>Error?</v>
      </c>
      <c r="E7619" s="2" t="s">
        <v>19</v>
      </c>
    </row>
    <row r="7620" spans="1:5" x14ac:dyDescent="0.2">
      <c r="A7620">
        <f t="shared" si="123"/>
        <v>7559</v>
      </c>
      <c r="B7620" s="1832">
        <f>'Cap Outlay Deprec 26'!I14</f>
        <v>27526</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52957</v>
      </c>
      <c r="D7622" s="2" t="str">
        <f t="shared" si="124"/>
        <v>Error?</v>
      </c>
      <c r="E7622" s="2" t="s">
        <v>19</v>
      </c>
    </row>
    <row r="7623" spans="1:5" x14ac:dyDescent="0.2">
      <c r="A7623">
        <f t="shared" si="123"/>
        <v>7562</v>
      </c>
      <c r="B7623" s="1832">
        <f>'Cap Outlay Deprec 26'!L14</f>
        <v>29620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1054376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800000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106894</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400000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0</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0</v>
      </c>
      <c r="D7817" s="2" t="str">
        <f t="shared" si="128"/>
        <v>Error?</v>
      </c>
      <c r="E7817" s="4" t="s">
        <v>1965</v>
      </c>
    </row>
    <row r="7818" spans="1:5" x14ac:dyDescent="0.2">
      <c r="A7818">
        <v>7757</v>
      </c>
      <c r="B7818" s="1832">
        <f>'PCTC-OEPP 27-28'!F172</f>
        <v>308891.33</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-75691</v>
      </c>
      <c r="D7820" s="2" t="str">
        <f t="shared" si="128"/>
        <v>Error?</v>
      </c>
    </row>
    <row r="7821" spans="1:5" x14ac:dyDescent="0.2">
      <c r="A7821">
        <v>7760</v>
      </c>
      <c r="B7821" s="1832">
        <f>'ICR Computation 30'!G40</f>
        <v>-75691</v>
      </c>
      <c r="D7821" s="2" t="str">
        <f t="shared" si="128"/>
        <v>Error?</v>
      </c>
    </row>
    <row r="7822" spans="1:5" x14ac:dyDescent="0.2">
      <c r="A7822" s="1">
        <v>7761</v>
      </c>
      <c r="B7822" s="1832">
        <f>'PCTC-OEPP 27-28'!F14</f>
        <v>8367738</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112133</v>
      </c>
      <c r="D7826" s="2" t="str">
        <f t="shared" si="129"/>
        <v>Error?</v>
      </c>
      <c r="E7826" s="4" t="s">
        <v>1997</v>
      </c>
    </row>
    <row r="7827" spans="1:5" x14ac:dyDescent="0.2">
      <c r="A7827">
        <v>7766</v>
      </c>
      <c r="B7827" s="1832">
        <f>'PCTC-OEPP 27-28'!F35</f>
        <v>127670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14957</v>
      </c>
      <c r="D7830" s="2" t="str">
        <f t="shared" si="129"/>
        <v>Error?</v>
      </c>
      <c r="E7830" s="4" t="s">
        <v>1997</v>
      </c>
    </row>
    <row r="7831" spans="1:5" x14ac:dyDescent="0.2">
      <c r="A7831">
        <v>7770</v>
      </c>
      <c r="B7831" s="1832">
        <f>'PCTC-OEPP 27-28'!F52</f>
        <v>0</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723897</v>
      </c>
      <c r="D7834" s="2" t="str">
        <f t="shared" si="129"/>
        <v>Error?</v>
      </c>
      <c r="E7834" s="4" t="s">
        <v>1997</v>
      </c>
    </row>
    <row r="7835" spans="1:5" x14ac:dyDescent="0.2">
      <c r="A7835">
        <v>7774</v>
      </c>
      <c r="B7835" s="1832">
        <f>'PCTC-OEPP 27-28'!F78</f>
        <v>7643841</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19327.031605562581</v>
      </c>
      <c r="D7837" s="2" t="str">
        <f t="shared" si="129"/>
        <v>Error?</v>
      </c>
      <c r="E7837" s="4" t="s">
        <v>1997</v>
      </c>
    </row>
    <row r="7838" spans="1:5" x14ac:dyDescent="0.2">
      <c r="A7838">
        <v>7777</v>
      </c>
      <c r="B7838" s="1832">
        <f>'PCTC-OEPP 27-28'!F96</f>
        <v>17456</v>
      </c>
      <c r="D7838" s="2" t="str">
        <f t="shared" si="129"/>
        <v>Error?</v>
      </c>
      <c r="E7838" s="4" t="s">
        <v>1997</v>
      </c>
    </row>
    <row r="7839" spans="1:5" x14ac:dyDescent="0.2">
      <c r="A7839">
        <v>7778</v>
      </c>
      <c r="B7839" s="1832">
        <f>'PCTC-OEPP 27-28'!F102</f>
        <v>44300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2183</v>
      </c>
      <c r="D7842" s="2" t="str">
        <f t="shared" si="129"/>
        <v>Error?</v>
      </c>
      <c r="E7842" s="4" t="s">
        <v>1997</v>
      </c>
    </row>
    <row r="7843" spans="1:5" x14ac:dyDescent="0.2">
      <c r="A7843">
        <v>7782</v>
      </c>
      <c r="B7843" s="1832">
        <f>'PCTC-OEPP 27-28'!F107</f>
        <v>0</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0</v>
      </c>
      <c r="D7846" s="2" t="str">
        <f t="shared" si="129"/>
        <v>Error?</v>
      </c>
      <c r="E7846" s="4" t="s">
        <v>1997</v>
      </c>
    </row>
    <row r="7847" spans="1:5" x14ac:dyDescent="0.2">
      <c r="A7847">
        <v>7786</v>
      </c>
      <c r="B7847" s="1832">
        <f>'PCTC-OEPP 27-28'!F112</f>
        <v>48231</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750</v>
      </c>
      <c r="D7855" s="2" t="str">
        <f t="shared" si="129"/>
        <v>Error?</v>
      </c>
      <c r="E7855" s="4" t="s">
        <v>1997</v>
      </c>
    </row>
    <row r="7856" spans="1:5" x14ac:dyDescent="0.2">
      <c r="A7856">
        <v>7795</v>
      </c>
      <c r="B7856" s="1832">
        <f>'PCTC-OEPP 27-28'!F124</f>
        <v>34375</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112459</v>
      </c>
      <c r="D7858" s="2" t="str">
        <f t="shared" si="129"/>
        <v>Error?</v>
      </c>
      <c r="E7858" s="4" t="s">
        <v>1997</v>
      </c>
    </row>
    <row r="7859" spans="1:5" x14ac:dyDescent="0.2">
      <c r="A7859">
        <v>7798</v>
      </c>
      <c r="B7859" s="1832">
        <f>'PCTC-OEPP 27-28'!F127</f>
        <v>73829</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158557</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3000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21125</v>
      </c>
      <c r="D7874" s="2" t="str">
        <f t="shared" si="129"/>
        <v>Error?</v>
      </c>
      <c r="E7874" s="4" t="s">
        <v>1997</v>
      </c>
    </row>
    <row r="7875" spans="1:5" x14ac:dyDescent="0.2">
      <c r="A7875">
        <v>7814</v>
      </c>
      <c r="B7875" s="1832">
        <f>'PCTC-OEPP 27-28'!F170</f>
        <v>6380</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959252.33000000007</v>
      </c>
      <c r="D7877" s="2" t="str">
        <f t="shared" si="129"/>
        <v>Error?</v>
      </c>
      <c r="E7877" s="4" t="s">
        <v>1997</v>
      </c>
    </row>
    <row r="7878" spans="1:5" x14ac:dyDescent="0.2">
      <c r="A7878">
        <v>7817</v>
      </c>
      <c r="B7878" s="1832">
        <f>'PCTC-OEPP 27-28'!F176</f>
        <v>6684588.6699999999</v>
      </c>
      <c r="D7878" s="2" t="str">
        <f t="shared" si="129"/>
        <v>Error?</v>
      </c>
      <c r="E7878" s="4" t="s">
        <v>1997</v>
      </c>
    </row>
    <row r="7879" spans="1:5" x14ac:dyDescent="0.2">
      <c r="A7879">
        <v>7818</v>
      </c>
      <c r="B7879" s="1832">
        <f>'PCTC-OEPP 27-28'!F178</f>
        <v>7738964.6699999999</v>
      </c>
      <c r="D7879" s="2" t="str">
        <f t="shared" si="129"/>
        <v>Error?</v>
      </c>
      <c r="E7879" s="4" t="s">
        <v>1997</v>
      </c>
    </row>
    <row r="7880" spans="1:5" x14ac:dyDescent="0.2">
      <c r="A7880">
        <v>7819</v>
      </c>
      <c r="B7880" s="1832">
        <f>'PCTC-OEPP 27-28'!F180</f>
        <v>19567.546573957017</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Seneca CCSD 170</v>
      </c>
      <c r="B7" s="2517"/>
      <c r="C7" s="2517"/>
      <c r="D7" s="2555"/>
      <c r="E7" s="2556">
        <f>COVER!A13</f>
        <v>35050170004</v>
      </c>
      <c r="F7" s="2557"/>
      <c r="G7" s="2523" t="str">
        <f>COVER!T23</f>
        <v>066-005027</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Gorenz and Associates, Ltd.</v>
      </c>
      <c r="H9" s="2530"/>
      <c r="I9" s="2530"/>
      <c r="J9" s="2530"/>
      <c r="K9" s="2530"/>
      <c r="L9" s="2531"/>
    </row>
    <row r="10" spans="1:29" ht="13.5" customHeight="1" x14ac:dyDescent="0.2">
      <c r="A10" s="2513" t="str">
        <f>COVER!A38</f>
        <v>Eric Misener</v>
      </c>
      <c r="B10" s="2514"/>
      <c r="C10" s="2514"/>
      <c r="D10" s="2514"/>
      <c r="E10" s="2514"/>
      <c r="F10" s="2515"/>
      <c r="G10" s="2529" t="str">
        <f>COVER!T17</f>
        <v>4200 N Knoxville Ave.</v>
      </c>
      <c r="H10" s="2542"/>
      <c r="I10" s="2542"/>
      <c r="J10" s="2542"/>
      <c r="K10" s="2542"/>
      <c r="L10" s="2543"/>
    </row>
    <row r="11" spans="1:29" ht="13.5" customHeight="1" x14ac:dyDescent="0.2">
      <c r="A11" s="963" t="s">
        <v>1502</v>
      </c>
      <c r="B11" s="964"/>
      <c r="C11" s="965"/>
      <c r="D11" s="970"/>
      <c r="E11" s="965"/>
      <c r="F11" s="969"/>
      <c r="G11" s="2529" t="str">
        <f>COVER!T19</f>
        <v>Peoria</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f>COVER!T25</f>
        <v>0</v>
      </c>
      <c r="J13" s="2551"/>
      <c r="K13" s="2551"/>
      <c r="L13" s="2552"/>
    </row>
    <row r="14" spans="1:29" ht="13.5" customHeight="1" x14ac:dyDescent="0.2">
      <c r="A14" s="2529" t="str">
        <f>COVER!A19</f>
        <v>174 Oak Street</v>
      </c>
      <c r="B14" s="2542"/>
      <c r="C14" s="2542"/>
      <c r="D14" s="2542"/>
      <c r="E14" s="2542"/>
      <c r="F14" s="2543"/>
      <c r="G14" s="974" t="s">
        <v>1175</v>
      </c>
      <c r="H14" s="972"/>
      <c r="I14" s="972"/>
      <c r="J14" s="972"/>
      <c r="K14" s="972"/>
      <c r="L14" s="973"/>
    </row>
    <row r="15" spans="1:29" ht="13.5" customHeight="1" x14ac:dyDescent="0.2">
      <c r="A15" s="2529" t="str">
        <f>COVER!A21</f>
        <v>Seneca</v>
      </c>
      <c r="B15" s="2542"/>
      <c r="C15" s="2542"/>
      <c r="D15" s="2542"/>
      <c r="E15" s="2542"/>
      <c r="F15" s="2543"/>
      <c r="G15" s="2539" t="str">
        <f>COVER!T15</f>
        <v>Jason A. Hohulin, CPA</v>
      </c>
      <c r="H15" s="2540"/>
      <c r="I15" s="2540"/>
      <c r="J15" s="2540"/>
      <c r="K15" s="2540"/>
      <c r="L15" s="2541"/>
    </row>
    <row r="16" spans="1:29" ht="12.2" customHeight="1" x14ac:dyDescent="0.2">
      <c r="A16" s="2519">
        <f>COVER!A25</f>
        <v>61360</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309-685-7621</v>
      </c>
      <c r="H18" s="2517"/>
      <c r="I18" s="2517"/>
      <c r="J18" s="2517"/>
      <c r="K18" s="2516" t="str">
        <f>COVER!X21</f>
        <v>309-685-4758</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Seneca CCSD 170</v>
      </c>
      <c r="B1" s="2559"/>
      <c r="C1" s="2559"/>
      <c r="D1" s="2559"/>
    </row>
    <row r="2" spans="1:11" s="991" customFormat="1" ht="12.75" x14ac:dyDescent="0.2">
      <c r="A2" s="2560">
        <f>'Single Audit Cover'!E7</f>
        <v>35050170004</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Seneca CCSD 170</v>
      </c>
      <c r="B1" s="2563"/>
      <c r="C1" s="2563"/>
      <c r="D1" s="2563"/>
      <c r="E1" s="2563"/>
    </row>
    <row r="2" spans="1:5" x14ac:dyDescent="0.2">
      <c r="A2" s="2564">
        <f>'Single Audit Cover'!E7</f>
        <v>35050170004</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414794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23577.77</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-6380</v>
      </c>
    </row>
    <row r="19" spans="1:4" ht="13.5" thickBot="1" x14ac:dyDescent="0.25">
      <c r="A19" s="1041" t="s">
        <v>1224</v>
      </c>
      <c r="D19" s="1042">
        <f>SUM(D10:D17)</f>
        <v>431991.77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431991.77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431991.77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Seneca CCSD 170</v>
      </c>
      <c r="C1" s="2567"/>
      <c r="D1" s="2567"/>
      <c r="E1" s="2567"/>
      <c r="F1" s="2567"/>
      <c r="G1" s="2567"/>
      <c r="H1" s="2567"/>
      <c r="I1" s="2567"/>
      <c r="J1" s="2567"/>
      <c r="K1" s="2567"/>
      <c r="L1" s="2567"/>
      <c r="M1" s="2567"/>
    </row>
    <row r="2" spans="2:14" ht="15" x14ac:dyDescent="0.2">
      <c r="B2" s="2568">
        <f>'Single Audit Cover'!E7</f>
        <v>35050170004</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2058</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Seneca CCSD 170</v>
      </c>
      <c r="B1" s="2572"/>
      <c r="C1" s="2572"/>
      <c r="D1" s="2572"/>
      <c r="E1" s="2572"/>
      <c r="F1" s="2572"/>
    </row>
    <row r="2" spans="1:7" ht="13.5" customHeight="1" x14ac:dyDescent="0.2">
      <c r="A2" s="2568">
        <f>'Single Audit Cover'!E7</f>
        <v>35050170004</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1810</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1988</v>
      </c>
      <c r="B85" s="2185"/>
      <c r="C85" s="2185"/>
      <c r="D85" s="2186"/>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1988</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2051</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t="s">
        <v>2098</v>
      </c>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Seneca CCSD 170</v>
      </c>
      <c r="C1" s="2588"/>
      <c r="D1" s="2588"/>
      <c r="E1" s="2588"/>
      <c r="F1" s="2588"/>
      <c r="G1" s="2588"/>
      <c r="H1" s="2588"/>
      <c r="I1" s="2588"/>
      <c r="J1" s="1178"/>
    </row>
    <row r="2" spans="2:10" s="295" customFormat="1" ht="12.75" customHeight="1" x14ac:dyDescent="0.2">
      <c r="B2" s="2589">
        <f>'Single Audit Cover'!E7</f>
        <v>35050170004</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Seneca CCSD 170</v>
      </c>
      <c r="C1" s="2587"/>
      <c r="D1" s="2587"/>
      <c r="E1" s="2587"/>
      <c r="F1" s="2587"/>
      <c r="G1" s="2587"/>
      <c r="H1" s="2587"/>
      <c r="I1" s="2587"/>
      <c r="J1" s="2587"/>
      <c r="K1" s="2587"/>
      <c r="L1" s="1144"/>
      <c r="M1" s="1144"/>
    </row>
    <row r="2" spans="1:13" ht="12" customHeight="1" x14ac:dyDescent="0.2">
      <c r="B2" s="2589">
        <f>'Single Audit Cover'!E7</f>
        <v>35050170004</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t="s">
        <v>2083</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Seneca CCSD 170</v>
      </c>
      <c r="C1" s="2614"/>
      <c r="D1" s="2614"/>
      <c r="E1" s="2614"/>
      <c r="F1" s="2614"/>
      <c r="G1" s="2614"/>
      <c r="H1" s="2614"/>
      <c r="I1" s="2614"/>
      <c r="J1" s="2614"/>
      <c r="K1" s="2614"/>
      <c r="L1" s="1221"/>
    </row>
    <row r="2" spans="1:12" ht="12.75" customHeight="1" x14ac:dyDescent="0.2">
      <c r="B2" s="2615">
        <f>'Single Audit Cover'!E7</f>
        <v>35050170004</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t="s">
        <v>2083</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Seneca CCSD 170</v>
      </c>
      <c r="C1" s="2587"/>
      <c r="D1" s="2587"/>
      <c r="E1" s="1240"/>
    </row>
    <row r="2" spans="2:5" s="1058" customFormat="1" ht="12.75" customHeight="1" x14ac:dyDescent="0.2">
      <c r="B2" s="2589">
        <f>'Single Audit Cover'!E7</f>
        <v>35050170004</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c r="C5" s="306"/>
      <c r="D5" s="306"/>
      <c r="E5" s="306"/>
    </row>
    <row r="6" spans="2:5" s="1058" customFormat="1" ht="13.5" customHeight="1" x14ac:dyDescent="0.2">
      <c r="B6" s="1244" t="s">
        <v>1304</v>
      </c>
      <c r="C6" s="1244" t="s">
        <v>1303</v>
      </c>
      <c r="D6" s="1244" t="s">
        <v>1744</v>
      </c>
    </row>
    <row r="7" spans="2:5" ht="13.5" customHeight="1" x14ac:dyDescent="0.2">
      <c r="B7" s="1245" t="s">
        <v>2084</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565693684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9.1489999999999991E-3</v>
      </c>
      <c r="E10" s="333" t="s">
        <v>998</v>
      </c>
      <c r="F10" s="332">
        <v>2.395E-3</v>
      </c>
      <c r="G10" s="333" t="s">
        <v>998</v>
      </c>
      <c r="H10" s="332">
        <v>5.6899999999999995E-4</v>
      </c>
      <c r="I10" s="333" t="s">
        <v>999</v>
      </c>
      <c r="J10" s="1424">
        <f>ROUND(D10+F10+H10,5)</f>
        <v>1.2109999999999999E-2</v>
      </c>
      <c r="K10" s="217"/>
      <c r="L10" s="332">
        <v>2.13E-4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8624558</v>
      </c>
      <c r="E16" s="1547"/>
      <c r="F16" s="1546">
        <f>SUM('Acct Summary 7-8'!C17,'Acct Summary 7-8'!D17,'Acct Summary 7-8'!F17)</f>
        <v>8009881</v>
      </c>
      <c r="G16" s="1547"/>
      <c r="H16" s="1546">
        <f>SUM(D16-F16)</f>
        <v>614677</v>
      </c>
      <c r="I16" s="1548"/>
      <c r="J16" s="1546">
        <f>SUM('Acct Summary 7-8'!C81,'Acct Summary 7-8'!D81,'Acct Summary 7-8'!F81,'Acct Summary 7-8'!I81)</f>
        <v>13428427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2064</v>
      </c>
      <c r="C31" s="344" t="s">
        <v>582</v>
      </c>
      <c r="D31" s="232" t="s">
        <v>1063</v>
      </c>
      <c r="E31" s="217"/>
      <c r="F31" s="217"/>
      <c r="G31" s="340"/>
      <c r="H31" s="1425">
        <f>IF(B31="X",(J7*0.069),IF(B32="X",(J7*0.138),"Enter x in a.or b."))</f>
        <v>39032864.196000002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Seneca CCSD 170</v>
      </c>
      <c r="E7" s="368"/>
      <c r="G7" s="247"/>
      <c r="H7" s="364"/>
      <c r="I7" s="364"/>
      <c r="J7" s="364"/>
      <c r="K7" s="364"/>
      <c r="L7" s="307"/>
      <c r="M7" s="307"/>
      <c r="N7" s="307"/>
      <c r="O7" s="307"/>
      <c r="P7" s="307"/>
    </row>
    <row r="8" spans="1:18" ht="12.75" x14ac:dyDescent="0.2">
      <c r="A8" s="307"/>
      <c r="B8" s="307"/>
      <c r="C8" s="366" t="s">
        <v>1115</v>
      </c>
      <c r="D8" s="369">
        <f>COVER!A13</f>
        <v>35050170004</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13428427</v>
      </c>
      <c r="I12" s="380"/>
      <c r="J12" s="380"/>
      <c r="K12" s="1559">
        <f>TRUNC((H12/H13*100000),5)/100000</f>
        <v>1.5569988630000002</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8624558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8009881</v>
      </c>
      <c r="I17" s="380"/>
      <c r="J17" s="389"/>
      <c r="K17" s="1559">
        <f>TRUNC((H17/H18*100000),5)/100000</f>
        <v>0.92872944899999998</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8624558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13428427</v>
      </c>
      <c r="I24" s="394"/>
      <c r="J24" s="394"/>
      <c r="K24" s="1555">
        <f>TRUNC(((H24/H25*100000)/100000),2)</f>
        <v>603.53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22249.669440000001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5822967.9362500003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39032864.196000002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43" sqref="A43:N4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294229</v>
      </c>
      <c r="D4" s="1573">
        <v>29600</v>
      </c>
      <c r="E4" s="1573">
        <v>0</v>
      </c>
      <c r="F4" s="1573">
        <v>40166</v>
      </c>
      <c r="G4" s="1573">
        <v>58950</v>
      </c>
      <c r="H4" s="1573">
        <v>973</v>
      </c>
      <c r="I4" s="1573">
        <v>0</v>
      </c>
      <c r="J4" s="1574">
        <v>2495</v>
      </c>
      <c r="K4" s="1573">
        <v>0</v>
      </c>
      <c r="L4" s="1573">
        <v>5537</v>
      </c>
      <c r="M4" s="1575"/>
      <c r="N4" s="1576"/>
    </row>
    <row r="5" spans="1:14" x14ac:dyDescent="0.2">
      <c r="A5" s="427" t="s">
        <v>985</v>
      </c>
      <c r="B5" s="429">
        <v>120</v>
      </c>
      <c r="C5" s="1572">
        <v>11120975</v>
      </c>
      <c r="D5" s="1573">
        <v>1050122</v>
      </c>
      <c r="E5" s="1573">
        <v>36217</v>
      </c>
      <c r="F5" s="1573">
        <v>409578</v>
      </c>
      <c r="G5" s="1573">
        <v>173581</v>
      </c>
      <c r="H5" s="1573">
        <v>109</v>
      </c>
      <c r="I5" s="1573">
        <v>483757</v>
      </c>
      <c r="J5" s="1574">
        <v>70284</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11415204</v>
      </c>
      <c r="D13" s="1587">
        <f t="shared" ref="D13:L13" si="0">SUM(D4:D12)</f>
        <v>1079722</v>
      </c>
      <c r="E13" s="1587">
        <f t="shared" si="0"/>
        <v>36217</v>
      </c>
      <c r="F13" s="1587">
        <f t="shared" si="0"/>
        <v>449744</v>
      </c>
      <c r="G13" s="1587">
        <f t="shared" si="0"/>
        <v>232531</v>
      </c>
      <c r="H13" s="1587">
        <f t="shared" si="0"/>
        <v>1082</v>
      </c>
      <c r="I13" s="1587">
        <f t="shared" si="0"/>
        <v>483757</v>
      </c>
      <c r="J13" s="1587">
        <f t="shared" si="0"/>
        <v>72779</v>
      </c>
      <c r="K13" s="1587">
        <f t="shared" si="0"/>
        <v>0</v>
      </c>
      <c r="L13" s="1587">
        <f t="shared" si="0"/>
        <v>5537</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3498102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32632146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2408471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2974634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36217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-36217</v>
      </c>
    </row>
    <row r="23" spans="1:14" ht="13.5" customHeight="1" thickBot="1" x14ac:dyDescent="0.25">
      <c r="A23" s="1426" t="s">
        <v>638</v>
      </c>
      <c r="B23" s="1429"/>
      <c r="C23" s="1575"/>
      <c r="D23" s="1575"/>
      <c r="E23" s="1575"/>
      <c r="F23" s="1575"/>
      <c r="G23" s="1575"/>
      <c r="H23" s="1575"/>
      <c r="I23" s="1575"/>
      <c r="J23" s="1575"/>
      <c r="K23" s="1575"/>
      <c r="L23" s="1575"/>
      <c r="M23" s="1594">
        <f>SUM(M15:M22)</f>
        <v>41513353</v>
      </c>
      <c r="N23" s="1594">
        <f>SUM(N21:N22)</f>
        <v>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2280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2280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0</v>
      </c>
      <c r="D38" s="1573">
        <v>46147</v>
      </c>
      <c r="E38" s="1573">
        <v>0</v>
      </c>
      <c r="F38" s="1573">
        <v>0</v>
      </c>
      <c r="G38" s="1573">
        <v>85805</v>
      </c>
      <c r="H38" s="1573">
        <v>0</v>
      </c>
      <c r="I38" s="1573">
        <v>0</v>
      </c>
      <c r="J38" s="1574">
        <v>0</v>
      </c>
      <c r="K38" s="1573">
        <v>0</v>
      </c>
      <c r="L38" s="1586">
        <v>3257</v>
      </c>
      <c r="M38" s="1604"/>
      <c r="N38" s="1604"/>
    </row>
    <row r="39" spans="1:14" s="307" customFormat="1" ht="13.5" customHeight="1" x14ac:dyDescent="0.2">
      <c r="A39" s="438" t="s">
        <v>339</v>
      </c>
      <c r="B39" s="432">
        <v>730</v>
      </c>
      <c r="C39" s="1573">
        <v>11415204</v>
      </c>
      <c r="D39" s="1573">
        <v>1033575</v>
      </c>
      <c r="E39" s="1573">
        <v>36217</v>
      </c>
      <c r="F39" s="1573">
        <v>449744</v>
      </c>
      <c r="G39" s="1573">
        <v>146726</v>
      </c>
      <c r="H39" s="1573">
        <v>1082</v>
      </c>
      <c r="I39" s="1573">
        <v>483757</v>
      </c>
      <c r="J39" s="1574">
        <v>72779</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41513353</v>
      </c>
      <c r="N40" s="1604"/>
    </row>
    <row r="41" spans="1:14" ht="13.5" customHeight="1" thickBot="1" x14ac:dyDescent="0.25">
      <c r="A41" s="1426" t="s">
        <v>650</v>
      </c>
      <c r="B41" s="1405"/>
      <c r="C41" s="1594">
        <f>(SUM(C34,C37,C38,C39))</f>
        <v>11415204</v>
      </c>
      <c r="D41" s="1594">
        <f t="shared" ref="D41:L41" si="2">SUM(D34,D37,D38:D39)</f>
        <v>1079722</v>
      </c>
      <c r="E41" s="1594">
        <f t="shared" si="2"/>
        <v>36217</v>
      </c>
      <c r="F41" s="1594">
        <f t="shared" si="2"/>
        <v>449744</v>
      </c>
      <c r="G41" s="1594">
        <f t="shared" si="2"/>
        <v>232531</v>
      </c>
      <c r="H41" s="1594">
        <f t="shared" si="2"/>
        <v>1082</v>
      </c>
      <c r="I41" s="1594">
        <f t="shared" si="2"/>
        <v>483757</v>
      </c>
      <c r="J41" s="1594">
        <f t="shared" si="2"/>
        <v>72779</v>
      </c>
      <c r="K41" s="1594">
        <f t="shared" si="2"/>
        <v>0</v>
      </c>
      <c r="L41" s="1594">
        <f t="shared" si="2"/>
        <v>5537</v>
      </c>
      <c r="M41" s="1594">
        <f>SUM(M40)</f>
        <v>41513353</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3" sqref="A43:N4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5928616</v>
      </c>
      <c r="D4" s="1606">
        <f>'Revenues 9-14'!D109</f>
        <v>1302459</v>
      </c>
      <c r="E4" s="1606">
        <f>'Revenues 9-14'!E109</f>
        <v>757</v>
      </c>
      <c r="F4" s="1606">
        <f>'Revenues 9-14'!F109</f>
        <v>318571</v>
      </c>
      <c r="G4" s="1606">
        <f>'Revenues 9-14'!G109</f>
        <v>239801</v>
      </c>
      <c r="H4" s="1606">
        <f>'Revenues 9-14'!H109</f>
        <v>1211</v>
      </c>
      <c r="I4" s="1606">
        <f>'Revenues 9-14'!I109</f>
        <v>124007</v>
      </c>
      <c r="J4" s="1606">
        <f>'Revenues 9-14'!J109</f>
        <v>109200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441733</v>
      </c>
      <c r="D6" s="1607">
        <f>'Revenues 9-14'!D170</f>
        <v>46147</v>
      </c>
      <c r="E6" s="1607">
        <f>'Revenues 9-14'!E170</f>
        <v>0</v>
      </c>
      <c r="F6" s="1607">
        <f>'Revenues 9-14'!F170</f>
        <v>48231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414794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6785143</v>
      </c>
      <c r="D8" s="1594">
        <f t="shared" ref="D8:K8" si="0">SUM(D4:D7)</f>
        <v>1348606</v>
      </c>
      <c r="E8" s="1594">
        <f t="shared" si="0"/>
        <v>757</v>
      </c>
      <c r="F8" s="1594">
        <f t="shared" si="0"/>
        <v>366802</v>
      </c>
      <c r="G8" s="1594">
        <f t="shared" si="0"/>
        <v>239801</v>
      </c>
      <c r="H8" s="1594">
        <f t="shared" si="0"/>
        <v>1211</v>
      </c>
      <c r="I8" s="1594">
        <f t="shared" si="0"/>
        <v>124007</v>
      </c>
      <c r="J8" s="1594">
        <f t="shared" si="0"/>
        <v>109200</v>
      </c>
      <c r="K8" s="1594">
        <f t="shared" si="0"/>
        <v>0</v>
      </c>
      <c r="L8" s="325"/>
    </row>
    <row r="9" spans="1:13" ht="15.75" thickTop="1" x14ac:dyDescent="0.2">
      <c r="A9" s="449" t="s">
        <v>1634</v>
      </c>
      <c r="B9" s="450">
        <v>3998</v>
      </c>
      <c r="C9" s="1586">
        <v>3511935</v>
      </c>
      <c r="D9" s="1613"/>
      <c r="E9" s="1586"/>
      <c r="F9" s="1586"/>
      <c r="G9" s="1614"/>
      <c r="H9" s="1586"/>
      <c r="I9" s="1609" t="s">
        <v>1159</v>
      </c>
      <c r="J9" s="1583"/>
      <c r="K9" s="1586"/>
      <c r="L9" s="325"/>
    </row>
    <row r="10" spans="1:13" s="452" customFormat="1" ht="13.5" thickBot="1" x14ac:dyDescent="0.25">
      <c r="A10" s="1426" t="s">
        <v>1163</v>
      </c>
      <c r="B10" s="1407"/>
      <c r="C10" s="1594">
        <f>SUM(C8:C9)</f>
        <v>10297078</v>
      </c>
      <c r="D10" s="1594">
        <f t="shared" ref="D10:K10" si="1">SUM(D8:D9)</f>
        <v>1348606</v>
      </c>
      <c r="E10" s="1594">
        <f t="shared" si="1"/>
        <v>757</v>
      </c>
      <c r="F10" s="1594">
        <f t="shared" si="1"/>
        <v>366802</v>
      </c>
      <c r="G10" s="1594">
        <f t="shared" si="1"/>
        <v>239801</v>
      </c>
      <c r="H10" s="1594">
        <f t="shared" si="1"/>
        <v>1211</v>
      </c>
      <c r="I10" s="1594">
        <f t="shared" si="1"/>
        <v>124007</v>
      </c>
      <c r="J10" s="1594">
        <f t="shared" si="1"/>
        <v>109200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4839604</v>
      </c>
      <c r="D12" s="1616" t="s">
        <v>1159</v>
      </c>
      <c r="E12" s="1575" t="s">
        <v>1159</v>
      </c>
      <c r="F12" s="1575" t="s">
        <v>1159</v>
      </c>
      <c r="G12" s="1606">
        <f>'Expenditures 15-22'!K229</f>
        <v>91791</v>
      </c>
      <c r="H12" s="1617"/>
      <c r="I12" s="1575" t="s">
        <v>1159</v>
      </c>
      <c r="J12" s="1575" t="s">
        <v>1159</v>
      </c>
      <c r="K12" s="1617" t="s">
        <v>1159</v>
      </c>
      <c r="L12" s="325"/>
    </row>
    <row r="13" spans="1:13" ht="15.75" customHeight="1" x14ac:dyDescent="0.2">
      <c r="A13" s="1314" t="s">
        <v>454</v>
      </c>
      <c r="B13" s="1316">
        <v>2000</v>
      </c>
      <c r="C13" s="1607">
        <f>'Expenditures 15-22'!K74</f>
        <v>1755568</v>
      </c>
      <c r="D13" s="1607">
        <f>'Expenditures 15-22'!K129</f>
        <v>1060567</v>
      </c>
      <c r="E13" s="1576" t="s">
        <v>1159</v>
      </c>
      <c r="F13" s="1607">
        <f>'Expenditures 15-22'!K184</f>
        <v>248737</v>
      </c>
      <c r="G13" s="1607">
        <f>'Expenditures 15-22'!K279</f>
        <v>168913</v>
      </c>
      <c r="H13" s="1607">
        <f>'Expenditures 15-22'!K303</f>
        <v>831316</v>
      </c>
      <c r="I13" s="1575" t="s">
        <v>1159</v>
      </c>
      <c r="J13" s="1607">
        <f>'Expenditures 15-22'!K330</f>
        <v>97153</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105405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6700577</v>
      </c>
      <c r="D17" s="1594">
        <f t="shared" si="2"/>
        <v>1060567</v>
      </c>
      <c r="E17" s="1594">
        <f t="shared" si="2"/>
        <v>0</v>
      </c>
      <c r="F17" s="1594">
        <f t="shared" si="2"/>
        <v>248737</v>
      </c>
      <c r="G17" s="1594">
        <f t="shared" si="2"/>
        <v>260704</v>
      </c>
      <c r="H17" s="1594">
        <f t="shared" si="2"/>
        <v>831316</v>
      </c>
      <c r="I17" s="1575"/>
      <c r="J17" s="1594">
        <f>SUM(J12:J16)</f>
        <v>97153</v>
      </c>
      <c r="K17" s="1594">
        <f>SUM(K12:K16)</f>
        <v>0</v>
      </c>
      <c r="L17" s="325"/>
    </row>
    <row r="18" spans="1:12" ht="15" customHeight="1" thickTop="1" x14ac:dyDescent="0.2">
      <c r="A18" s="1430" t="s">
        <v>1635</v>
      </c>
      <c r="B18" s="1431">
        <v>4180</v>
      </c>
      <c r="C18" s="1606">
        <f t="shared" ref="C18:H18" si="3">C9</f>
        <v>3511935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10212512</v>
      </c>
      <c r="D19" s="1594">
        <f t="shared" si="4"/>
        <v>1060567</v>
      </c>
      <c r="E19" s="1594">
        <f t="shared" si="4"/>
        <v>0</v>
      </c>
      <c r="F19" s="1594">
        <f t="shared" si="4"/>
        <v>248737</v>
      </c>
      <c r="G19" s="1594">
        <f t="shared" si="4"/>
        <v>260704</v>
      </c>
      <c r="H19" s="1594">
        <f t="shared" si="4"/>
        <v>831316</v>
      </c>
      <c r="I19" s="1575"/>
      <c r="J19" s="1594">
        <f>SUM(J17:J18)</f>
        <v>97153</v>
      </c>
      <c r="K19" s="1594">
        <f>SUM(K17:K18)</f>
        <v>0</v>
      </c>
      <c r="L19" s="325"/>
    </row>
    <row r="20" spans="1:12" ht="16.5" thickTop="1" thickBot="1" x14ac:dyDescent="0.25">
      <c r="A20" s="2232" t="s">
        <v>1636</v>
      </c>
      <c r="B20" s="2233"/>
      <c r="C20" s="1622">
        <f>C8-C17</f>
        <v>84566</v>
      </c>
      <c r="D20" s="1622">
        <f t="shared" ref="D20:K20" si="5">D8-D17</f>
        <v>288039</v>
      </c>
      <c r="E20" s="1622">
        <f t="shared" si="5"/>
        <v>757</v>
      </c>
      <c r="F20" s="1622">
        <f t="shared" si="5"/>
        <v>118065</v>
      </c>
      <c r="G20" s="1622">
        <f t="shared" si="5"/>
        <v>-20903</v>
      </c>
      <c r="H20" s="1622">
        <f t="shared" si="5"/>
        <v>-830105</v>
      </c>
      <c r="I20" s="1622">
        <f t="shared" si="5"/>
        <v>124007</v>
      </c>
      <c r="J20" s="1622">
        <f t="shared" si="5"/>
        <v>12047</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400000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400000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9">
        <v>0</v>
      </c>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800000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6" t="s">
        <v>371</v>
      </c>
      <c r="B44" s="2247"/>
      <c r="C44" s="1624">
        <f>SUM(C24:C43)</f>
        <v>0</v>
      </c>
      <c r="D44" s="1624">
        <f t="shared" ref="D44:K44" si="6">SUM(D24:D43)</f>
        <v>800000</v>
      </c>
      <c r="E44" s="1624">
        <f t="shared" si="6"/>
        <v>0</v>
      </c>
      <c r="F44" s="1624">
        <f t="shared" si="6"/>
        <v>0</v>
      </c>
      <c r="G44" s="1624">
        <f t="shared" si="6"/>
        <v>0</v>
      </c>
      <c r="H44" s="1624">
        <f t="shared" si="6"/>
        <v>800000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400000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400000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800000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2" t="s">
        <v>437</v>
      </c>
      <c r="B76" s="2223"/>
      <c r="C76" s="1624">
        <f t="shared" ref="C76:K76" si="7">SUM(C47:C75)</f>
        <v>400000</v>
      </c>
      <c r="D76" s="1624">
        <f t="shared" si="7"/>
        <v>800000</v>
      </c>
      <c r="E76" s="1624">
        <f t="shared" si="7"/>
        <v>0</v>
      </c>
      <c r="F76" s="1624">
        <f t="shared" si="7"/>
        <v>0</v>
      </c>
      <c r="G76" s="1624">
        <f t="shared" si="7"/>
        <v>0</v>
      </c>
      <c r="H76" s="1624">
        <f t="shared" si="7"/>
        <v>0</v>
      </c>
      <c r="I76" s="1624">
        <f t="shared" si="7"/>
        <v>400000</v>
      </c>
      <c r="J76" s="1624">
        <f t="shared" si="7"/>
        <v>0</v>
      </c>
      <c r="K76" s="1624">
        <f t="shared" si="7"/>
        <v>0</v>
      </c>
      <c r="L76" s="453"/>
    </row>
    <row r="77" spans="1:12" ht="14.25" thickTop="1" thickBot="1" x14ac:dyDescent="0.25">
      <c r="A77" s="2224" t="s">
        <v>1167</v>
      </c>
      <c r="B77" s="2225"/>
      <c r="C77" s="1624">
        <f t="shared" ref="C77:K77" si="8">C44-C76</f>
        <v>-400000</v>
      </c>
      <c r="D77" s="1624">
        <f t="shared" si="8"/>
        <v>0</v>
      </c>
      <c r="E77" s="1624">
        <f t="shared" si="8"/>
        <v>0</v>
      </c>
      <c r="F77" s="1624">
        <f t="shared" si="8"/>
        <v>0</v>
      </c>
      <c r="G77" s="1624">
        <f t="shared" si="8"/>
        <v>0</v>
      </c>
      <c r="H77" s="1624">
        <f t="shared" si="8"/>
        <v>800000</v>
      </c>
      <c r="I77" s="1624">
        <f t="shared" si="8"/>
        <v>-400000</v>
      </c>
      <c r="J77" s="1624">
        <f t="shared" si="8"/>
        <v>0</v>
      </c>
      <c r="K77" s="1624">
        <f t="shared" si="8"/>
        <v>0</v>
      </c>
      <c r="L77" s="325"/>
    </row>
    <row r="78" spans="1:12" ht="21.75" customHeight="1" thickTop="1" thickBot="1" x14ac:dyDescent="0.25">
      <c r="A78" s="2228" t="s">
        <v>593</v>
      </c>
      <c r="B78" s="2229"/>
      <c r="C78" s="1629">
        <f t="shared" ref="C78:K78" si="9">C20+C77</f>
        <v>-315434</v>
      </c>
      <c r="D78" s="1629">
        <f t="shared" si="9"/>
        <v>288039</v>
      </c>
      <c r="E78" s="1629">
        <f t="shared" si="9"/>
        <v>757</v>
      </c>
      <c r="F78" s="1629">
        <f t="shared" si="9"/>
        <v>118065</v>
      </c>
      <c r="G78" s="1629">
        <f t="shared" si="9"/>
        <v>-20903</v>
      </c>
      <c r="H78" s="1629">
        <f t="shared" si="9"/>
        <v>-30105</v>
      </c>
      <c r="I78" s="1629">
        <f t="shared" si="9"/>
        <v>-275993</v>
      </c>
      <c r="J78" s="1629">
        <f t="shared" si="9"/>
        <v>12047</v>
      </c>
      <c r="K78" s="1629">
        <f t="shared" si="9"/>
        <v>0</v>
      </c>
      <c r="L78" s="457"/>
    </row>
    <row r="79" spans="1:12" ht="13.5" thickTop="1" x14ac:dyDescent="0.2">
      <c r="A79" s="1844" t="str">
        <f>"Fund Balances - July 1, "&amp;'AFR20'!E2-1</f>
        <v>Fund Balances - July 1, 2019</v>
      </c>
      <c r="B79" s="458"/>
      <c r="C79" s="1583">
        <v>11730638</v>
      </c>
      <c r="D79" s="1583">
        <v>791683</v>
      </c>
      <c r="E79" s="1630">
        <v>35460</v>
      </c>
      <c r="F79" s="1630">
        <v>331679</v>
      </c>
      <c r="G79" s="1630">
        <v>253434</v>
      </c>
      <c r="H79" s="1630">
        <v>31187</v>
      </c>
      <c r="I79" s="1630">
        <v>759750</v>
      </c>
      <c r="J79" s="1630">
        <v>60732</v>
      </c>
      <c r="K79" s="1630">
        <v>0</v>
      </c>
      <c r="L79" s="325"/>
    </row>
    <row r="80" spans="1:12" x14ac:dyDescent="0.2">
      <c r="A80" s="2234" t="s">
        <v>1771</v>
      </c>
      <c r="B80" s="2235"/>
      <c r="C80" s="1574">
        <v>0</v>
      </c>
      <c r="D80" s="1574">
        <v>0</v>
      </c>
      <c r="E80" s="1574">
        <v>0</v>
      </c>
      <c r="F80" s="1574">
        <v>0</v>
      </c>
      <c r="G80" s="1574">
        <v>0</v>
      </c>
      <c r="H80" s="1574">
        <v>0</v>
      </c>
      <c r="I80" s="1574">
        <v>0</v>
      </c>
      <c r="J80" s="1574">
        <v>0</v>
      </c>
      <c r="K80" s="1574">
        <v>0</v>
      </c>
      <c r="L80" s="325"/>
    </row>
    <row r="81" spans="1:12" ht="13.5" thickBot="1" x14ac:dyDescent="0.25">
      <c r="A81" s="2226" t="str">
        <f>"Fund Balances - June 30, "&amp;'AFR20'!E2</f>
        <v>Fund Balances - June 30, 2020</v>
      </c>
      <c r="B81" s="2227"/>
      <c r="C81" s="1594">
        <f>(SUM(C78:C80))</f>
        <v>11415204</v>
      </c>
      <c r="D81" s="1594">
        <f>SUM(D78:D80)</f>
        <v>1079722</v>
      </c>
      <c r="E81" s="1594">
        <f t="shared" ref="E81:K81" si="10">SUM(E78:E80)</f>
        <v>36217</v>
      </c>
      <c r="F81" s="1594">
        <f t="shared" si="10"/>
        <v>449744</v>
      </c>
      <c r="G81" s="1594">
        <f t="shared" si="10"/>
        <v>232531</v>
      </c>
      <c r="H81" s="1594">
        <f t="shared" si="10"/>
        <v>1082</v>
      </c>
      <c r="I81" s="1594">
        <f t="shared" si="10"/>
        <v>483757</v>
      </c>
      <c r="J81" s="1594">
        <f t="shared" si="10"/>
        <v>72779</v>
      </c>
      <c r="K81" s="1594">
        <f t="shared" si="10"/>
        <v>0</v>
      </c>
      <c r="L81" s="325"/>
    </row>
    <row r="82" spans="1:12" ht="0.75" customHeight="1" thickTop="1" thickBot="1" x14ac:dyDescent="0.25">
      <c r="A82" s="459" t="s">
        <v>340</v>
      </c>
      <c r="B82" s="460"/>
      <c r="C82" s="461">
        <f>(C81-C79)</f>
        <v>-315434</v>
      </c>
      <c r="D82" s="461">
        <f t="shared" ref="D82:K82" si="11">(D81-D79)</f>
        <v>288039</v>
      </c>
      <c r="E82" s="461">
        <f t="shared" si="11"/>
        <v>757</v>
      </c>
      <c r="F82" s="461">
        <f t="shared" si="11"/>
        <v>118065</v>
      </c>
      <c r="G82" s="461">
        <f t="shared" si="11"/>
        <v>-20903</v>
      </c>
      <c r="H82" s="461">
        <f t="shared" si="11"/>
        <v>-30105</v>
      </c>
      <c r="I82" s="461">
        <f t="shared" si="11"/>
        <v>-275993</v>
      </c>
      <c r="J82" s="461">
        <f t="shared" si="11"/>
        <v>12047</v>
      </c>
      <c r="K82" s="461">
        <f t="shared" si="11"/>
        <v>0</v>
      </c>
    </row>
    <row r="83" spans="1:12" ht="14.25" hidden="1" thickTop="1" thickBot="1" x14ac:dyDescent="0.25">
      <c r="A83" s="462" t="s">
        <v>341</v>
      </c>
      <c r="B83" s="428"/>
      <c r="C83" s="463">
        <f>C82/C81</f>
        <v>-2.7632795699489909E-2</v>
      </c>
      <c r="D83" s="463">
        <f t="shared" ref="D83:K83" si="12">D82/D81</f>
        <v>0.26677144672424941</v>
      </c>
      <c r="E83" s="463">
        <f t="shared" si="12"/>
        <v>2.0901786453875252E-2</v>
      </c>
      <c r="F83" s="463">
        <f t="shared" si="12"/>
        <v>0.2625160091074033</v>
      </c>
      <c r="G83" s="463">
        <f t="shared" si="12"/>
        <v>-8.9893390558678204E-2</v>
      </c>
      <c r="H83" s="463">
        <f t="shared" si="12"/>
        <v>-27.823475046210721</v>
      </c>
      <c r="I83" s="463">
        <f t="shared" si="12"/>
        <v>-0.57051990978941902</v>
      </c>
      <c r="J83" s="463">
        <f t="shared" si="12"/>
        <v>0.1655285178416851</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43" sqref="A43:N43"/>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1778</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4966012</v>
      </c>
      <c r="D5" s="1586">
        <v>1228166</v>
      </c>
      <c r="E5" s="1573">
        <v>0</v>
      </c>
      <c r="F5" s="1631">
        <v>308431</v>
      </c>
      <c r="G5" s="1573">
        <v>53401</v>
      </c>
      <c r="H5" s="1573">
        <v>0</v>
      </c>
      <c r="I5" s="1573">
        <v>114125</v>
      </c>
      <c r="J5" s="1574">
        <v>106802</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106802</v>
      </c>
      <c r="D7" s="1573">
        <v>0</v>
      </c>
      <c r="E7" s="1575"/>
      <c r="F7" s="1574">
        <v>0</v>
      </c>
      <c r="G7" s="1574">
        <v>0</v>
      </c>
      <c r="H7" s="1574">
        <v>0</v>
      </c>
      <c r="I7" s="1575"/>
      <c r="J7" s="1575"/>
      <c r="K7" s="1575"/>
    </row>
    <row r="8" spans="1:12" x14ac:dyDescent="0.2">
      <c r="A8" s="427" t="s">
        <v>410</v>
      </c>
      <c r="B8" s="429">
        <v>1150</v>
      </c>
      <c r="C8" s="1580"/>
      <c r="D8" s="1580"/>
      <c r="E8" s="1582"/>
      <c r="F8" s="1582"/>
      <c r="G8" s="1586">
        <v>133529</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5072814</v>
      </c>
      <c r="D12" s="1633">
        <f t="shared" si="0"/>
        <v>1228166</v>
      </c>
      <c r="E12" s="1633">
        <f t="shared" si="0"/>
        <v>0</v>
      </c>
      <c r="F12" s="1633">
        <f t="shared" si="0"/>
        <v>308431</v>
      </c>
      <c r="G12" s="1633">
        <f t="shared" si="0"/>
        <v>186930</v>
      </c>
      <c r="H12" s="1633">
        <f t="shared" si="0"/>
        <v>0</v>
      </c>
      <c r="I12" s="1633">
        <f t="shared" si="0"/>
        <v>114125</v>
      </c>
      <c r="J12" s="1633">
        <f t="shared" si="0"/>
        <v>106802</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2493</v>
      </c>
      <c r="D14" s="1573">
        <v>604</v>
      </c>
      <c r="E14" s="1573">
        <v>0</v>
      </c>
      <c r="F14" s="1573">
        <v>152</v>
      </c>
      <c r="G14" s="1573">
        <v>92</v>
      </c>
      <c r="H14" s="1573">
        <v>0</v>
      </c>
      <c r="I14" s="1573">
        <v>56</v>
      </c>
      <c r="J14" s="1574">
        <v>52</v>
      </c>
      <c r="K14" s="1573">
        <v>0</v>
      </c>
    </row>
    <row r="15" spans="1:12" ht="12.75" customHeight="1" x14ac:dyDescent="0.2">
      <c r="A15" s="427" t="s">
        <v>95</v>
      </c>
      <c r="B15" s="429">
        <v>1220</v>
      </c>
      <c r="C15" s="1632">
        <v>293</v>
      </c>
      <c r="D15" s="1573">
        <v>71</v>
      </c>
      <c r="E15" s="1573">
        <v>0</v>
      </c>
      <c r="F15" s="1573">
        <v>18</v>
      </c>
      <c r="G15" s="1573">
        <v>11</v>
      </c>
      <c r="H15" s="1573">
        <v>0</v>
      </c>
      <c r="I15" s="1573">
        <v>7</v>
      </c>
      <c r="J15" s="1574">
        <v>6</v>
      </c>
      <c r="K15" s="1573">
        <v>0</v>
      </c>
    </row>
    <row r="16" spans="1:12" ht="15" customHeight="1" x14ac:dyDescent="0.2">
      <c r="A16" s="427" t="s">
        <v>1644</v>
      </c>
      <c r="B16" s="471">
        <v>1230</v>
      </c>
      <c r="C16" s="1632">
        <v>460101</v>
      </c>
      <c r="D16" s="1573">
        <v>0</v>
      </c>
      <c r="E16" s="1573">
        <v>0</v>
      </c>
      <c r="F16" s="1573">
        <v>0</v>
      </c>
      <c r="G16" s="1573">
        <v>47372</v>
      </c>
      <c r="H16" s="1573">
        <v>0</v>
      </c>
      <c r="I16" s="1573">
        <v>0</v>
      </c>
      <c r="J16" s="1574">
        <v>0</v>
      </c>
      <c r="K16" s="1573">
        <v>0</v>
      </c>
    </row>
    <row r="17" spans="1:11" ht="12.75" customHeight="1" x14ac:dyDescent="0.2">
      <c r="A17" s="427" t="s">
        <v>802</v>
      </c>
      <c r="B17" s="429">
        <v>1290</v>
      </c>
      <c r="C17" s="1632">
        <v>301</v>
      </c>
      <c r="D17" s="1573">
        <v>72</v>
      </c>
      <c r="E17" s="1573">
        <v>0</v>
      </c>
      <c r="F17" s="1573">
        <v>14</v>
      </c>
      <c r="G17" s="1573">
        <v>12</v>
      </c>
      <c r="H17" s="1573">
        <v>0</v>
      </c>
      <c r="I17" s="1573">
        <v>6</v>
      </c>
      <c r="J17" s="1574">
        <v>6</v>
      </c>
      <c r="K17" s="1573">
        <v>0</v>
      </c>
    </row>
    <row r="18" spans="1:11" ht="12.75" customHeight="1" thickBot="1" x14ac:dyDescent="0.25">
      <c r="A18" s="1406" t="s">
        <v>534</v>
      </c>
      <c r="B18" s="1407"/>
      <c r="C18" s="1635">
        <f>SUM(C14:C17)</f>
        <v>463188</v>
      </c>
      <c r="D18" s="1635">
        <f t="shared" ref="D18:K18" si="1">SUM(D14:D17)</f>
        <v>747</v>
      </c>
      <c r="E18" s="1635">
        <f t="shared" si="1"/>
        <v>0</v>
      </c>
      <c r="F18" s="1635">
        <f t="shared" si="1"/>
        <v>184</v>
      </c>
      <c r="G18" s="1635">
        <f t="shared" si="1"/>
        <v>47487</v>
      </c>
      <c r="H18" s="1635">
        <f t="shared" si="1"/>
        <v>0</v>
      </c>
      <c r="I18" s="1635">
        <f t="shared" si="1"/>
        <v>69</v>
      </c>
      <c r="J18" s="1635">
        <f t="shared" si="1"/>
        <v>64</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257736</v>
      </c>
      <c r="D65" s="1573">
        <v>26130</v>
      </c>
      <c r="E65" s="1573">
        <v>688</v>
      </c>
      <c r="F65" s="1574">
        <v>9050</v>
      </c>
      <c r="G65" s="1573">
        <v>4895</v>
      </c>
      <c r="H65" s="1573">
        <v>1102</v>
      </c>
      <c r="I65" s="1573">
        <v>8900</v>
      </c>
      <c r="J65" s="1574">
        <v>2122</v>
      </c>
      <c r="K65" s="1573">
        <v>0</v>
      </c>
    </row>
    <row r="66" spans="1:11" ht="12.75" customHeight="1" x14ac:dyDescent="0.2">
      <c r="A66" s="427" t="s">
        <v>674</v>
      </c>
      <c r="B66" s="429">
        <v>1520</v>
      </c>
      <c r="C66" s="1573">
        <v>25833</v>
      </c>
      <c r="D66" s="1573">
        <v>2616</v>
      </c>
      <c r="E66" s="1573">
        <v>69</v>
      </c>
      <c r="F66" s="1573">
        <v>906</v>
      </c>
      <c r="G66" s="1573">
        <v>489</v>
      </c>
      <c r="H66" s="1573">
        <v>109</v>
      </c>
      <c r="I66" s="1573">
        <v>913</v>
      </c>
      <c r="J66" s="1574">
        <v>212</v>
      </c>
      <c r="K66" s="1573">
        <v>0</v>
      </c>
    </row>
    <row r="67" spans="1:11" ht="12.75" customHeight="1" thickBot="1" x14ac:dyDescent="0.25">
      <c r="A67" s="1406" t="s">
        <v>483</v>
      </c>
      <c r="B67" s="1407"/>
      <c r="C67" s="1594">
        <f>SUM(C65:C66)</f>
        <v>283569</v>
      </c>
      <c r="D67" s="1594">
        <f t="shared" ref="D67:K67" si="2">SUM(D65:D66)</f>
        <v>28746</v>
      </c>
      <c r="E67" s="1594">
        <f t="shared" si="2"/>
        <v>757</v>
      </c>
      <c r="F67" s="1594">
        <f t="shared" si="2"/>
        <v>9956</v>
      </c>
      <c r="G67" s="1594">
        <f t="shared" si="2"/>
        <v>5384</v>
      </c>
      <c r="H67" s="1594">
        <f t="shared" si="2"/>
        <v>1211</v>
      </c>
      <c r="I67" s="1594">
        <f t="shared" si="2"/>
        <v>9813</v>
      </c>
      <c r="J67" s="1594">
        <f t="shared" si="2"/>
        <v>2334</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77517</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2604</v>
      </c>
      <c r="D73" s="1575"/>
      <c r="E73" s="1575"/>
      <c r="F73" s="1575"/>
      <c r="G73" s="1575"/>
      <c r="H73" s="1575"/>
      <c r="I73" s="1575"/>
      <c r="J73" s="1575"/>
      <c r="K73" s="1575"/>
    </row>
    <row r="74" spans="1:11" ht="12.75" customHeight="1" x14ac:dyDescent="0.2">
      <c r="A74" s="427" t="s">
        <v>25</v>
      </c>
      <c r="B74" s="429">
        <v>1690</v>
      </c>
      <c r="C74" s="1632">
        <v>73</v>
      </c>
      <c r="D74" s="1575"/>
      <c r="E74" s="1575"/>
      <c r="F74" s="1575"/>
      <c r="G74" s="1575"/>
      <c r="H74" s="1575"/>
      <c r="I74" s="1575"/>
      <c r="J74" s="1575"/>
      <c r="K74" s="1575"/>
    </row>
    <row r="75" spans="1:11" ht="12.75" customHeight="1" thickBot="1" x14ac:dyDescent="0.25">
      <c r="A75" s="1406" t="s">
        <v>544</v>
      </c>
      <c r="B75" s="1407"/>
      <c r="C75" s="1594">
        <f>SUM(C69:C74)</f>
        <v>80194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8900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8556</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17456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75</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75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44300</v>
      </c>
      <c r="E95" s="1617"/>
      <c r="F95" s="1617"/>
      <c r="G95" s="1617"/>
      <c r="H95" s="1617"/>
      <c r="I95" s="1617"/>
      <c r="J95" s="1617"/>
      <c r="K95" s="1617"/>
    </row>
    <row r="96" spans="1:11" ht="12.75" customHeight="1" x14ac:dyDescent="0.2">
      <c r="A96" s="427" t="s">
        <v>388</v>
      </c>
      <c r="B96" s="429">
        <v>1920</v>
      </c>
      <c r="C96" s="1632">
        <v>3023</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500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486</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7811</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11320</v>
      </c>
      <c r="D108" s="1633">
        <f t="shared" ref="D108:K108" si="3">SUM(D95:D107)</f>
        <v>44800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5928616</v>
      </c>
      <c r="D109" s="1641">
        <f t="shared" si="4"/>
        <v>1302459</v>
      </c>
      <c r="E109" s="1641">
        <f t="shared" si="4"/>
        <v>757</v>
      </c>
      <c r="F109" s="1641">
        <f t="shared" si="4"/>
        <v>318571</v>
      </c>
      <c r="G109" s="1641">
        <f t="shared" si="4"/>
        <v>239801</v>
      </c>
      <c r="H109" s="1641">
        <f t="shared" si="4"/>
        <v>1211</v>
      </c>
      <c r="I109" s="1641">
        <f t="shared" si="4"/>
        <v>124007</v>
      </c>
      <c r="J109" s="1641">
        <f t="shared" si="4"/>
        <v>109200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437500</v>
      </c>
      <c r="D117" s="1586">
        <v>0</v>
      </c>
      <c r="E117" s="1573">
        <v>0</v>
      </c>
      <c r="F117" s="1586">
        <v>0</v>
      </c>
      <c r="G117" s="1586">
        <v>0</v>
      </c>
      <c r="H117" s="1573">
        <v>0</v>
      </c>
      <c r="I117" s="1575"/>
      <c r="J117" s="1574">
        <v>0</v>
      </c>
      <c r="K117" s="1573">
        <v>0</v>
      </c>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1894</v>
      </c>
      <c r="B120" s="478">
        <v>3030</v>
      </c>
      <c r="C120" s="1632">
        <v>0</v>
      </c>
      <c r="D120" s="1573">
        <v>0</v>
      </c>
      <c r="E120" s="1573">
        <v>0</v>
      </c>
      <c r="F120" s="1573">
        <v>0</v>
      </c>
      <c r="G120" s="1573">
        <v>0</v>
      </c>
      <c r="H120" s="1573">
        <v>0</v>
      </c>
      <c r="I120" s="1575"/>
      <c r="J120" s="1574">
        <v>0</v>
      </c>
      <c r="K120" s="1573">
        <v>0</v>
      </c>
    </row>
    <row r="121" spans="1:11" x14ac:dyDescent="0.2">
      <c r="A121" s="1266" t="s">
        <v>1777</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437500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2183</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2183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1300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2803</v>
      </c>
      <c r="G152" s="1574">
        <v>0</v>
      </c>
      <c r="H152" s="1575"/>
      <c r="I152" s="1575"/>
      <c r="J152" s="1575"/>
      <c r="K152" s="1575"/>
    </row>
    <row r="153" spans="1:11" ht="12.75" customHeight="1" x14ac:dyDescent="0.2">
      <c r="A153" s="427" t="s">
        <v>1048</v>
      </c>
      <c r="B153" s="478">
        <v>3510</v>
      </c>
      <c r="C153" s="1632">
        <v>0</v>
      </c>
      <c r="D153" s="1573">
        <v>0</v>
      </c>
      <c r="E153" s="1640"/>
      <c r="F153" s="1573">
        <v>45428</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48231</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46147</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50" t="s">
        <v>395</v>
      </c>
      <c r="B169" s="2251"/>
      <c r="C169" s="1658">
        <f t="shared" ref="C169:K169" si="6">SUM(C132,C141,C145,C146:C150,C155,C156:C167,C168)</f>
        <v>4233</v>
      </c>
      <c r="D169" s="1658">
        <f t="shared" si="6"/>
        <v>46147</v>
      </c>
      <c r="E169" s="1658">
        <f t="shared" si="6"/>
        <v>0</v>
      </c>
      <c r="F169" s="1658">
        <f t="shared" si="6"/>
        <v>48231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441733</v>
      </c>
      <c r="D170" s="1641">
        <f t="shared" si="7"/>
        <v>46147</v>
      </c>
      <c r="E170" s="1641">
        <f t="shared" si="7"/>
        <v>0</v>
      </c>
      <c r="F170" s="1641">
        <f t="shared" si="7"/>
        <v>48231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34375</v>
      </c>
      <c r="D180" s="1573">
        <v>0</v>
      </c>
      <c r="E180" s="1575"/>
      <c r="F180" s="1573">
        <v>0</v>
      </c>
      <c r="G180" s="1573">
        <v>0</v>
      </c>
      <c r="H180" s="1573">
        <v>0</v>
      </c>
      <c r="I180" s="1575"/>
      <c r="J180" s="1575"/>
      <c r="K180" s="1573">
        <v>0</v>
      </c>
    </row>
    <row r="181" spans="1:11" ht="13.5" thickBot="1" x14ac:dyDescent="0.25">
      <c r="A181" s="2258" t="s">
        <v>780</v>
      </c>
      <c r="B181" s="2259"/>
      <c r="C181" s="1633">
        <f>SUM(C177:C180)</f>
        <v>34375</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1779</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65458</v>
      </c>
      <c r="D191" s="1575"/>
      <c r="E191" s="1640"/>
      <c r="F191" s="1575"/>
      <c r="G191" s="1664">
        <v>0</v>
      </c>
      <c r="H191" s="1575"/>
      <c r="I191" s="1575"/>
      <c r="J191" s="1575"/>
      <c r="K191" s="1575"/>
    </row>
    <row r="192" spans="1:11" ht="12.75" customHeight="1" x14ac:dyDescent="0.2">
      <c r="A192" s="427" t="s">
        <v>1038</v>
      </c>
      <c r="B192" s="429">
        <v>4215</v>
      </c>
      <c r="C192" s="1632">
        <v>1477</v>
      </c>
      <c r="D192" s="1575"/>
      <c r="E192" s="1640"/>
      <c r="F192" s="1575"/>
      <c r="G192" s="1664">
        <v>0</v>
      </c>
      <c r="H192" s="1575"/>
      <c r="I192" s="1575"/>
      <c r="J192" s="1575"/>
      <c r="K192" s="1575"/>
    </row>
    <row r="193" spans="1:11" ht="12.75" customHeight="1" x14ac:dyDescent="0.2">
      <c r="A193" s="427" t="s">
        <v>1050</v>
      </c>
      <c r="B193" s="429">
        <v>4220</v>
      </c>
      <c r="C193" s="1632">
        <v>16842</v>
      </c>
      <c r="D193" s="1575"/>
      <c r="E193" s="1640"/>
      <c r="F193" s="1575"/>
      <c r="G193" s="1664">
        <v>0</v>
      </c>
      <c r="H193" s="1575"/>
      <c r="I193" s="1575"/>
      <c r="J193" s="1575"/>
      <c r="K193" s="1575"/>
    </row>
    <row r="194" spans="1:11" ht="12.75" customHeight="1" x14ac:dyDescent="0.2">
      <c r="A194" s="427" t="s">
        <v>1434</v>
      </c>
      <c r="B194" s="429">
        <v>4225</v>
      </c>
      <c r="C194" s="1632">
        <v>28682</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112459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73829</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73829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5069</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158557</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163626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3000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1895</v>
      </c>
      <c r="B261" s="429">
        <v>4981</v>
      </c>
      <c r="C261" s="1650">
        <v>0</v>
      </c>
      <c r="D261" s="1651">
        <v>0</v>
      </c>
      <c r="E261" s="1575"/>
      <c r="F261" s="1651">
        <v>0</v>
      </c>
      <c r="G261" s="1651">
        <v>0</v>
      </c>
      <c r="H261" s="1575"/>
      <c r="I261" s="1575"/>
      <c r="J261" s="1575"/>
      <c r="K261" s="1575"/>
    </row>
    <row r="262" spans="1:11" ht="12.75" customHeight="1" thickTop="1" thickBot="1" x14ac:dyDescent="0.25">
      <c r="A262" s="1540" t="s">
        <v>1896</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21125</v>
      </c>
      <c r="D263" s="1651">
        <v>0</v>
      </c>
      <c r="E263" s="1575"/>
      <c r="F263" s="1651">
        <v>0</v>
      </c>
      <c r="G263" s="1651">
        <v>0</v>
      </c>
      <c r="H263" s="1575"/>
      <c r="I263" s="1575"/>
      <c r="J263" s="1575"/>
      <c r="K263" s="1575"/>
    </row>
    <row r="264" spans="1:11" ht="12.75" customHeight="1" thickTop="1" thickBot="1" x14ac:dyDescent="0.25">
      <c r="A264" s="427" t="s">
        <v>374</v>
      </c>
      <c r="B264" s="429">
        <v>4992</v>
      </c>
      <c r="C264" s="1650">
        <v>6380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380419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414794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6785143</v>
      </c>
      <c r="D268" s="1641">
        <f t="shared" si="12"/>
        <v>1348606</v>
      </c>
      <c r="E268" s="1641">
        <f t="shared" si="12"/>
        <v>757</v>
      </c>
      <c r="F268" s="1641">
        <f t="shared" si="12"/>
        <v>366802</v>
      </c>
      <c r="G268" s="1641">
        <f t="shared" si="12"/>
        <v>239801</v>
      </c>
      <c r="H268" s="1641">
        <f t="shared" si="12"/>
        <v>1211</v>
      </c>
      <c r="I268" s="1641">
        <f t="shared" si="12"/>
        <v>124007</v>
      </c>
      <c r="J268" s="1641">
        <f t="shared" si="12"/>
        <v>109200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43" sqref="A43:N43"/>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2515654</v>
      </c>
      <c r="D5" s="1573">
        <v>657734</v>
      </c>
      <c r="E5" s="1573">
        <v>2650</v>
      </c>
      <c r="F5" s="1573">
        <v>59248</v>
      </c>
      <c r="G5" s="1573">
        <v>10461</v>
      </c>
      <c r="H5" s="1573">
        <v>0</v>
      </c>
      <c r="I5" s="1574">
        <v>0</v>
      </c>
      <c r="J5" s="1574">
        <v>0</v>
      </c>
      <c r="K5" s="1672">
        <f>SUM(C5:J5)</f>
        <v>3245747</v>
      </c>
      <c r="L5" s="1573">
        <v>3270166</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91335</v>
      </c>
      <c r="D7" s="1574">
        <v>19748</v>
      </c>
      <c r="E7" s="1574">
        <v>0</v>
      </c>
      <c r="F7" s="1574">
        <v>1050</v>
      </c>
      <c r="G7" s="1574">
        <v>0</v>
      </c>
      <c r="H7" s="1574">
        <v>0</v>
      </c>
      <c r="I7" s="1574">
        <v>0</v>
      </c>
      <c r="J7" s="1574">
        <v>0</v>
      </c>
      <c r="K7" s="1672">
        <f t="shared" ref="K7:K32" si="0">SUM(C7:J7)</f>
        <v>112133</v>
      </c>
      <c r="L7" s="1573">
        <v>114495</v>
      </c>
    </row>
    <row r="8" spans="1:14" x14ac:dyDescent="0.2">
      <c r="A8" s="1274" t="s">
        <v>163</v>
      </c>
      <c r="B8" s="503">
        <v>1200</v>
      </c>
      <c r="C8" s="1573">
        <v>704191</v>
      </c>
      <c r="D8" s="1573">
        <v>148362</v>
      </c>
      <c r="E8" s="1573">
        <v>46188</v>
      </c>
      <c r="F8" s="1573">
        <v>4155</v>
      </c>
      <c r="G8" s="1573">
        <v>36300</v>
      </c>
      <c r="H8" s="1573">
        <v>0</v>
      </c>
      <c r="I8" s="1574">
        <v>0</v>
      </c>
      <c r="J8" s="1574">
        <v>0</v>
      </c>
      <c r="K8" s="1672">
        <f t="shared" si="0"/>
        <v>939196</v>
      </c>
      <c r="L8" s="1573">
        <v>893544</v>
      </c>
    </row>
    <row r="9" spans="1:14" x14ac:dyDescent="0.2">
      <c r="A9" s="1274" t="s">
        <v>716</v>
      </c>
      <c r="B9" s="503" t="s">
        <v>962</v>
      </c>
      <c r="C9" s="1574">
        <v>93975</v>
      </c>
      <c r="D9" s="1574">
        <v>33695</v>
      </c>
      <c r="E9" s="1574">
        <v>0</v>
      </c>
      <c r="F9" s="1574">
        <v>0</v>
      </c>
      <c r="G9" s="1574">
        <v>3000</v>
      </c>
      <c r="H9" s="1574">
        <v>0</v>
      </c>
      <c r="I9" s="1574">
        <v>0</v>
      </c>
      <c r="J9" s="1574">
        <v>0</v>
      </c>
      <c r="K9" s="1672">
        <f t="shared" si="0"/>
        <v>130670</v>
      </c>
      <c r="L9" s="1573">
        <v>130930</v>
      </c>
    </row>
    <row r="10" spans="1:14" x14ac:dyDescent="0.2">
      <c r="A10" s="1274" t="s">
        <v>717</v>
      </c>
      <c r="B10" s="503">
        <v>1250</v>
      </c>
      <c r="C10" s="1573">
        <v>184274</v>
      </c>
      <c r="D10" s="1573">
        <v>57897</v>
      </c>
      <c r="E10" s="1573">
        <v>0</v>
      </c>
      <c r="F10" s="1573">
        <v>841</v>
      </c>
      <c r="G10" s="1573">
        <v>0</v>
      </c>
      <c r="H10" s="1573">
        <v>0</v>
      </c>
      <c r="I10" s="1574">
        <v>0</v>
      </c>
      <c r="J10" s="1574">
        <v>0</v>
      </c>
      <c r="K10" s="1672">
        <f t="shared" si="0"/>
        <v>243012</v>
      </c>
      <c r="L10" s="1573">
        <v>226046</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112421</v>
      </c>
      <c r="D14" s="1573">
        <v>16817</v>
      </c>
      <c r="E14" s="1573">
        <v>16298</v>
      </c>
      <c r="F14" s="1573">
        <v>4687</v>
      </c>
      <c r="G14" s="1573">
        <v>0</v>
      </c>
      <c r="H14" s="1573">
        <v>3666</v>
      </c>
      <c r="I14" s="1574">
        <v>0</v>
      </c>
      <c r="J14" s="1574">
        <v>0</v>
      </c>
      <c r="K14" s="1672">
        <f t="shared" si="0"/>
        <v>153889</v>
      </c>
      <c r="L14" s="1573">
        <v>177150</v>
      </c>
    </row>
    <row r="15" spans="1:14" x14ac:dyDescent="0.2">
      <c r="A15" s="1274" t="s">
        <v>958</v>
      </c>
      <c r="B15" s="503">
        <v>1600</v>
      </c>
      <c r="C15" s="1573">
        <v>12665</v>
      </c>
      <c r="D15" s="1573">
        <v>2292</v>
      </c>
      <c r="E15" s="1573">
        <v>0</v>
      </c>
      <c r="F15" s="1573">
        <v>0</v>
      </c>
      <c r="G15" s="1573">
        <v>0</v>
      </c>
      <c r="H15" s="1573">
        <v>0</v>
      </c>
      <c r="I15" s="1574">
        <v>0</v>
      </c>
      <c r="J15" s="1574">
        <v>0</v>
      </c>
      <c r="K15" s="1672">
        <f t="shared" si="0"/>
        <v>14957</v>
      </c>
      <c r="L15" s="1573">
        <v>14000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60000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3714515</v>
      </c>
      <c r="D33" s="1674">
        <f t="shared" ref="D33:L33" si="1">SUM(D5:D32)</f>
        <v>936545</v>
      </c>
      <c r="E33" s="1674">
        <f t="shared" si="1"/>
        <v>65136</v>
      </c>
      <c r="F33" s="1674">
        <f t="shared" si="1"/>
        <v>69981</v>
      </c>
      <c r="G33" s="1674">
        <f t="shared" si="1"/>
        <v>49761</v>
      </c>
      <c r="H33" s="1674">
        <f t="shared" si="1"/>
        <v>3666</v>
      </c>
      <c r="I33" s="1674">
        <f t="shared" si="1"/>
        <v>0</v>
      </c>
      <c r="J33" s="1674">
        <f t="shared" si="1"/>
        <v>0</v>
      </c>
      <c r="K33" s="1674">
        <f t="shared" si="1"/>
        <v>4839604</v>
      </c>
      <c r="L33" s="1674">
        <f t="shared" si="1"/>
        <v>4886331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66402</v>
      </c>
      <c r="D36" s="1586">
        <v>8594</v>
      </c>
      <c r="E36" s="1586">
        <v>0</v>
      </c>
      <c r="F36" s="1586">
        <v>400</v>
      </c>
      <c r="G36" s="1586">
        <v>0</v>
      </c>
      <c r="H36" s="1586">
        <v>0</v>
      </c>
      <c r="I36" s="1574">
        <v>0</v>
      </c>
      <c r="J36" s="1574">
        <v>0</v>
      </c>
      <c r="K36" s="1672">
        <f t="shared" ref="K36:K41" si="2">SUM(C36:J36)</f>
        <v>75396</v>
      </c>
      <c r="L36" s="1573">
        <v>59150</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58439</v>
      </c>
      <c r="D38" s="1573">
        <v>9842</v>
      </c>
      <c r="E38" s="1573">
        <v>630</v>
      </c>
      <c r="F38" s="1573">
        <v>1341</v>
      </c>
      <c r="G38" s="1573">
        <v>0</v>
      </c>
      <c r="H38" s="1573">
        <v>0</v>
      </c>
      <c r="I38" s="1573">
        <v>0</v>
      </c>
      <c r="J38" s="1573">
        <v>0</v>
      </c>
      <c r="K38" s="1672">
        <f t="shared" si="2"/>
        <v>70252</v>
      </c>
      <c r="L38" s="1573">
        <v>76100</v>
      </c>
    </row>
    <row r="39" spans="1:14" x14ac:dyDescent="0.2">
      <c r="A39" s="1274" t="s">
        <v>197</v>
      </c>
      <c r="B39" s="503">
        <v>2140</v>
      </c>
      <c r="C39" s="1573">
        <v>74629</v>
      </c>
      <c r="D39" s="1573">
        <v>18927</v>
      </c>
      <c r="E39" s="1573">
        <v>603</v>
      </c>
      <c r="F39" s="1573">
        <v>220</v>
      </c>
      <c r="G39" s="1573">
        <v>0</v>
      </c>
      <c r="H39" s="1573">
        <v>0</v>
      </c>
      <c r="I39" s="1574">
        <v>0</v>
      </c>
      <c r="J39" s="1574">
        <v>0</v>
      </c>
      <c r="K39" s="1672">
        <f t="shared" si="2"/>
        <v>94379</v>
      </c>
      <c r="L39" s="1573">
        <v>95190</v>
      </c>
    </row>
    <row r="40" spans="1:14" x14ac:dyDescent="0.2">
      <c r="A40" s="1274" t="s">
        <v>198</v>
      </c>
      <c r="B40" s="503">
        <v>2150</v>
      </c>
      <c r="C40" s="1573">
        <v>66204</v>
      </c>
      <c r="D40" s="1573">
        <v>10557</v>
      </c>
      <c r="E40" s="1573">
        <v>358</v>
      </c>
      <c r="F40" s="1573">
        <v>1042</v>
      </c>
      <c r="G40" s="1573">
        <v>0</v>
      </c>
      <c r="H40" s="1573">
        <v>0</v>
      </c>
      <c r="I40" s="1574">
        <v>0</v>
      </c>
      <c r="J40" s="1574">
        <v>0</v>
      </c>
      <c r="K40" s="1672">
        <f t="shared" si="2"/>
        <v>78161</v>
      </c>
      <c r="L40" s="1573">
        <v>91720</v>
      </c>
    </row>
    <row r="41" spans="1:14" x14ac:dyDescent="0.2">
      <c r="A41" s="1274" t="s">
        <v>1650</v>
      </c>
      <c r="B41" s="503">
        <v>2190</v>
      </c>
      <c r="C41" s="1573">
        <v>30244</v>
      </c>
      <c r="D41" s="1573">
        <v>7073</v>
      </c>
      <c r="E41" s="1573">
        <v>46798</v>
      </c>
      <c r="F41" s="1573">
        <v>69850</v>
      </c>
      <c r="G41" s="1573">
        <v>146763</v>
      </c>
      <c r="H41" s="1573">
        <v>0</v>
      </c>
      <c r="I41" s="1574">
        <v>0</v>
      </c>
      <c r="J41" s="1574">
        <v>0</v>
      </c>
      <c r="K41" s="1672">
        <f t="shared" si="2"/>
        <v>300728</v>
      </c>
      <c r="L41" s="1573">
        <v>326500</v>
      </c>
    </row>
    <row r="42" spans="1:14" ht="12.75" customHeight="1" thickBot="1" x14ac:dyDescent="0.25">
      <c r="A42" s="1380" t="s">
        <v>556</v>
      </c>
      <c r="B42" s="1381" t="s">
        <v>711</v>
      </c>
      <c r="C42" s="1674">
        <f>SUM(C36:C41)</f>
        <v>295918</v>
      </c>
      <c r="D42" s="1674">
        <f t="shared" ref="D42:L42" si="3">SUM(D36:D41)</f>
        <v>54993</v>
      </c>
      <c r="E42" s="1674">
        <f t="shared" si="3"/>
        <v>48389</v>
      </c>
      <c r="F42" s="1674">
        <f t="shared" si="3"/>
        <v>72853</v>
      </c>
      <c r="G42" s="1674">
        <f t="shared" si="3"/>
        <v>146763</v>
      </c>
      <c r="H42" s="1674">
        <f t="shared" si="3"/>
        <v>0</v>
      </c>
      <c r="I42" s="1674">
        <f t="shared" si="3"/>
        <v>0</v>
      </c>
      <c r="J42" s="1674">
        <f t="shared" si="3"/>
        <v>0</v>
      </c>
      <c r="K42" s="1674">
        <f t="shared" si="3"/>
        <v>618916</v>
      </c>
      <c r="L42" s="1674">
        <f t="shared" si="3"/>
        <v>648660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13510</v>
      </c>
      <c r="F44" s="1586">
        <v>0</v>
      </c>
      <c r="G44" s="1586">
        <v>0</v>
      </c>
      <c r="H44" s="1586">
        <v>0</v>
      </c>
      <c r="I44" s="1574">
        <v>0</v>
      </c>
      <c r="J44" s="1574">
        <v>0</v>
      </c>
      <c r="K44" s="1678">
        <f>SUM(C44:J44)</f>
        <v>13510</v>
      </c>
      <c r="L44" s="1586">
        <v>30100</v>
      </c>
    </row>
    <row r="45" spans="1:14" x14ac:dyDescent="0.2">
      <c r="A45" s="1274" t="s">
        <v>810</v>
      </c>
      <c r="B45" s="503">
        <v>2220</v>
      </c>
      <c r="C45" s="1573">
        <v>83189</v>
      </c>
      <c r="D45" s="1573">
        <v>7917</v>
      </c>
      <c r="E45" s="1573">
        <v>593</v>
      </c>
      <c r="F45" s="1573">
        <v>15569</v>
      </c>
      <c r="G45" s="1573">
        <v>2842</v>
      </c>
      <c r="H45" s="1573">
        <v>0</v>
      </c>
      <c r="I45" s="1574">
        <v>0</v>
      </c>
      <c r="J45" s="1574">
        <v>0</v>
      </c>
      <c r="K45" s="1678">
        <f>SUM(C45:J45)</f>
        <v>110110</v>
      </c>
      <c r="L45" s="1573">
        <v>114050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2500</v>
      </c>
    </row>
    <row r="47" spans="1:14" ht="12.75" customHeight="1" thickBot="1" x14ac:dyDescent="0.25">
      <c r="A47" s="1380" t="s">
        <v>557</v>
      </c>
      <c r="B47" s="1381" t="s">
        <v>32</v>
      </c>
      <c r="C47" s="1674">
        <f>SUM(C44:C46)</f>
        <v>83189</v>
      </c>
      <c r="D47" s="1674">
        <f t="shared" ref="D47:K47" si="4">SUM(D44:D46)</f>
        <v>7917</v>
      </c>
      <c r="E47" s="1674">
        <f t="shared" si="4"/>
        <v>14103</v>
      </c>
      <c r="F47" s="1674">
        <f t="shared" si="4"/>
        <v>15569</v>
      </c>
      <c r="G47" s="1674">
        <f t="shared" si="4"/>
        <v>2842</v>
      </c>
      <c r="H47" s="1674">
        <f t="shared" si="4"/>
        <v>0</v>
      </c>
      <c r="I47" s="1674">
        <f t="shared" si="4"/>
        <v>0</v>
      </c>
      <c r="J47" s="1674">
        <f t="shared" si="4"/>
        <v>0</v>
      </c>
      <c r="K47" s="1674">
        <f t="shared" si="4"/>
        <v>123620</v>
      </c>
      <c r="L47" s="1674">
        <f>SUM(L44:L46)</f>
        <v>146650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26392</v>
      </c>
      <c r="D49" s="1586">
        <v>4039</v>
      </c>
      <c r="E49" s="1586">
        <v>131983</v>
      </c>
      <c r="F49" s="1586">
        <v>13909</v>
      </c>
      <c r="G49" s="1586">
        <v>0</v>
      </c>
      <c r="H49" s="1586">
        <v>14045</v>
      </c>
      <c r="I49" s="1574">
        <v>0</v>
      </c>
      <c r="J49" s="1574">
        <v>0</v>
      </c>
      <c r="K49" s="1678">
        <f>SUM(C49:J49)</f>
        <v>190368</v>
      </c>
      <c r="L49" s="1586">
        <v>237970</v>
      </c>
    </row>
    <row r="50" spans="1:14" x14ac:dyDescent="0.2">
      <c r="A50" s="1274" t="s">
        <v>813</v>
      </c>
      <c r="B50" s="503">
        <v>2320</v>
      </c>
      <c r="C50" s="1574">
        <v>138301</v>
      </c>
      <c r="D50" s="1573">
        <v>65161</v>
      </c>
      <c r="E50" s="1573">
        <v>358</v>
      </c>
      <c r="F50" s="1573">
        <v>847</v>
      </c>
      <c r="G50" s="1573">
        <v>0</v>
      </c>
      <c r="H50" s="1573">
        <v>1363</v>
      </c>
      <c r="I50" s="1574">
        <v>0</v>
      </c>
      <c r="J50" s="1574">
        <v>0</v>
      </c>
      <c r="K50" s="1678">
        <f>SUM(C50:J50)</f>
        <v>206030</v>
      </c>
      <c r="L50" s="1573">
        <v>205624</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164693</v>
      </c>
      <c r="D53" s="1674">
        <f t="shared" ref="D53:L53" si="5">SUM(D49:D52)</f>
        <v>69200</v>
      </c>
      <c r="E53" s="1674">
        <f t="shared" si="5"/>
        <v>132341</v>
      </c>
      <c r="F53" s="1674">
        <f t="shared" si="5"/>
        <v>14756</v>
      </c>
      <c r="G53" s="1674">
        <f t="shared" si="5"/>
        <v>0</v>
      </c>
      <c r="H53" s="1674">
        <f t="shared" si="5"/>
        <v>15408</v>
      </c>
      <c r="I53" s="1674">
        <f t="shared" si="5"/>
        <v>0</v>
      </c>
      <c r="J53" s="1674">
        <f t="shared" si="5"/>
        <v>0</v>
      </c>
      <c r="K53" s="1674">
        <f t="shared" si="5"/>
        <v>396398</v>
      </c>
      <c r="L53" s="1674">
        <f t="shared" si="5"/>
        <v>443594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243204</v>
      </c>
      <c r="D55" s="1586">
        <v>89344</v>
      </c>
      <c r="E55" s="1586">
        <v>15659</v>
      </c>
      <c r="F55" s="1586">
        <v>181</v>
      </c>
      <c r="G55" s="1586">
        <v>0</v>
      </c>
      <c r="H55" s="1586">
        <v>798</v>
      </c>
      <c r="I55" s="1574">
        <v>0</v>
      </c>
      <c r="J55" s="1574">
        <v>0</v>
      </c>
      <c r="K55" s="1678">
        <f>SUM(C55:J55)</f>
        <v>349186</v>
      </c>
      <c r="L55" s="1586">
        <v>359170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243204</v>
      </c>
      <c r="D57" s="1679">
        <f t="shared" ref="D57:K57" si="6">SUM(D55:D56)</f>
        <v>89344</v>
      </c>
      <c r="E57" s="1679">
        <f t="shared" si="6"/>
        <v>15659</v>
      </c>
      <c r="F57" s="1679">
        <f t="shared" si="6"/>
        <v>181</v>
      </c>
      <c r="G57" s="1679">
        <f t="shared" si="6"/>
        <v>0</v>
      </c>
      <c r="H57" s="1679">
        <f t="shared" si="6"/>
        <v>798</v>
      </c>
      <c r="I57" s="1679">
        <f t="shared" si="6"/>
        <v>0</v>
      </c>
      <c r="J57" s="1679">
        <f t="shared" si="6"/>
        <v>0</v>
      </c>
      <c r="K57" s="1679">
        <f t="shared" si="6"/>
        <v>349186</v>
      </c>
      <c r="L57" s="1674">
        <f>SUM(L55:L56)</f>
        <v>359170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74000</v>
      </c>
      <c r="D60" s="1573">
        <v>7583</v>
      </c>
      <c r="E60" s="1573">
        <v>320</v>
      </c>
      <c r="F60" s="1573">
        <v>5644</v>
      </c>
      <c r="G60" s="1573">
        <v>500</v>
      </c>
      <c r="H60" s="1573">
        <v>420</v>
      </c>
      <c r="I60" s="1574">
        <v>0</v>
      </c>
      <c r="J60" s="1574">
        <v>0</v>
      </c>
      <c r="K60" s="1678">
        <f t="shared" si="7"/>
        <v>88467</v>
      </c>
      <c r="L60" s="1573">
        <v>108500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94627</v>
      </c>
      <c r="D63" s="1573">
        <v>7178</v>
      </c>
      <c r="E63" s="1573">
        <v>0</v>
      </c>
      <c r="F63" s="1573">
        <v>76176</v>
      </c>
      <c r="G63" s="1573">
        <v>1000</v>
      </c>
      <c r="H63" s="1573">
        <v>0</v>
      </c>
      <c r="I63" s="1574">
        <v>0</v>
      </c>
      <c r="J63" s="1574">
        <v>0</v>
      </c>
      <c r="K63" s="1678">
        <f t="shared" si="7"/>
        <v>178981</v>
      </c>
      <c r="L63" s="1573">
        <v>211650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168627</v>
      </c>
      <c r="D65" s="1674">
        <f t="shared" ref="D65:L65" si="8">SUM(D59:D64)</f>
        <v>14761</v>
      </c>
      <c r="E65" s="1674">
        <f t="shared" si="8"/>
        <v>320</v>
      </c>
      <c r="F65" s="1674">
        <f t="shared" si="8"/>
        <v>81820</v>
      </c>
      <c r="G65" s="1674">
        <f t="shared" si="8"/>
        <v>1500</v>
      </c>
      <c r="H65" s="1674">
        <f t="shared" si="8"/>
        <v>420</v>
      </c>
      <c r="I65" s="1674">
        <f t="shared" si="8"/>
        <v>0</v>
      </c>
      <c r="J65" s="1674">
        <f t="shared" si="8"/>
        <v>0</v>
      </c>
      <c r="K65" s="1674">
        <f t="shared" si="8"/>
        <v>267448</v>
      </c>
      <c r="L65" s="1674">
        <f t="shared" si="8"/>
        <v>320150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955631</v>
      </c>
      <c r="D74" s="1681">
        <f t="shared" ref="D74:K74" si="10">SUM(D42,D47,D53,D57,D65,D72,D73)</f>
        <v>236215</v>
      </c>
      <c r="E74" s="1681">
        <f t="shared" si="10"/>
        <v>210812</v>
      </c>
      <c r="F74" s="1681">
        <f t="shared" si="10"/>
        <v>185179</v>
      </c>
      <c r="G74" s="1681">
        <f t="shared" si="10"/>
        <v>151105</v>
      </c>
      <c r="H74" s="1681">
        <f t="shared" si="10"/>
        <v>16626</v>
      </c>
      <c r="I74" s="1681">
        <f t="shared" si="10"/>
        <v>0</v>
      </c>
      <c r="J74" s="1681">
        <f t="shared" si="10"/>
        <v>0</v>
      </c>
      <c r="K74" s="1681">
        <f t="shared" si="10"/>
        <v>1755568</v>
      </c>
      <c r="L74" s="1681">
        <f>SUM(L42,L47,L53,L57,L65,L72,L73)</f>
        <v>1918224</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71345</v>
      </c>
      <c r="F79" s="1673"/>
      <c r="G79" s="1673"/>
      <c r="H79" s="1573">
        <v>1500</v>
      </c>
      <c r="I79" s="1582"/>
      <c r="J79" s="1582"/>
      <c r="K79" s="1672">
        <f t="shared" si="11"/>
        <v>72845</v>
      </c>
      <c r="L79" s="1573">
        <v>101348</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1500</v>
      </c>
    </row>
    <row r="84" spans="1:12" ht="13.5" thickBot="1" x14ac:dyDescent="0.25">
      <c r="A84" s="1380" t="s">
        <v>1468</v>
      </c>
      <c r="B84" s="1385">
        <v>4100</v>
      </c>
      <c r="C84" s="1673"/>
      <c r="D84" s="1673"/>
      <c r="E84" s="1674">
        <f>SUM(E78:E83)</f>
        <v>71345</v>
      </c>
      <c r="F84" s="1673"/>
      <c r="G84" s="1673"/>
      <c r="H84" s="1674">
        <f>SUM(H78:H83)</f>
        <v>1500</v>
      </c>
      <c r="I84" s="1582"/>
      <c r="J84" s="1582"/>
      <c r="K84" s="1674">
        <f>SUM(K78:K83)</f>
        <v>72845</v>
      </c>
      <c r="L84" s="1674">
        <f>SUM(L78:L83)</f>
        <v>102848</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32560</v>
      </c>
      <c r="I86" s="1582"/>
      <c r="J86" s="1582"/>
      <c r="K86" s="1681">
        <f t="shared" ref="K86:K98" si="12">H86</f>
        <v>32560</v>
      </c>
      <c r="L86" s="1626">
        <v>40000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32560</v>
      </c>
      <c r="I92" s="1582"/>
      <c r="J92" s="1582"/>
      <c r="K92" s="1681">
        <f t="shared" si="12"/>
        <v>32560</v>
      </c>
      <c r="L92" s="1674">
        <f>SUM(L85:L91)</f>
        <v>40000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71345</v>
      </c>
      <c r="F102" s="1673"/>
      <c r="G102" s="1673"/>
      <c r="H102" s="1681">
        <f>SUM(H84,H92,H100,H101)</f>
        <v>34060</v>
      </c>
      <c r="I102" s="1582"/>
      <c r="J102" s="1582"/>
      <c r="K102" s="1681">
        <f>SUM(K84,K92,K100,K101)</f>
        <v>105405</v>
      </c>
      <c r="L102" s="1681">
        <f>SUM(L84,L92,L100,L101)</f>
        <v>142848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4670146</v>
      </c>
      <c r="D114" s="1674">
        <f t="shared" ref="D114:K114" si="13">SUM(D33,D74,D75,D102,D112,D113)</f>
        <v>1172760</v>
      </c>
      <c r="E114" s="1674">
        <f t="shared" si="13"/>
        <v>347293</v>
      </c>
      <c r="F114" s="1674">
        <f t="shared" si="13"/>
        <v>255160</v>
      </c>
      <c r="G114" s="1674">
        <f t="shared" si="13"/>
        <v>200866</v>
      </c>
      <c r="H114" s="1674">
        <f>SUM(H33,H74,H75,H102,H112,H113)</f>
        <v>54352</v>
      </c>
      <c r="I114" s="1674">
        <f t="shared" si="13"/>
        <v>0</v>
      </c>
      <c r="J114" s="1674">
        <f t="shared" si="13"/>
        <v>0</v>
      </c>
      <c r="K114" s="1674">
        <f t="shared" si="13"/>
        <v>6700577</v>
      </c>
      <c r="L114" s="1674">
        <f>SUM(L33,L74,L75,L102,L112,L113)</f>
        <v>6947403</v>
      </c>
    </row>
    <row r="115" spans="1:14" ht="13.5" thickTop="1" x14ac:dyDescent="0.2">
      <c r="A115" s="2262" t="s">
        <v>989</v>
      </c>
      <c r="B115" s="2263"/>
      <c r="C115" s="1675"/>
      <c r="D115" s="1675"/>
      <c r="E115" s="1675"/>
      <c r="F115" s="1675"/>
      <c r="G115" s="1675"/>
      <c r="H115" s="1675"/>
      <c r="I115" s="1675"/>
      <c r="J115" s="1675"/>
      <c r="K115" s="1689">
        <f>'Revenues 9-14'!C268-'Expenditures 15-22'!K114</f>
        <v>84566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v>76075</v>
      </c>
      <c r="D120" s="1573">
        <v>9808</v>
      </c>
      <c r="E120" s="1573">
        <v>12678</v>
      </c>
      <c r="F120" s="1573">
        <v>4606</v>
      </c>
      <c r="G120" s="1573">
        <v>9019</v>
      </c>
      <c r="H120" s="1573">
        <v>0</v>
      </c>
      <c r="I120" s="1574">
        <v>0</v>
      </c>
      <c r="J120" s="1574">
        <v>0</v>
      </c>
      <c r="K120" s="1672">
        <f>SUM(C120:J120)</f>
        <v>112186</v>
      </c>
      <c r="L120" s="1573">
        <v>119335</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3590</v>
      </c>
      <c r="F123" s="1573">
        <v>0</v>
      </c>
      <c r="G123" s="1573">
        <v>10000</v>
      </c>
      <c r="H123" s="1573">
        <v>0</v>
      </c>
      <c r="I123" s="1574">
        <v>0</v>
      </c>
      <c r="J123" s="1574">
        <v>0</v>
      </c>
      <c r="K123" s="1674">
        <f>SUM(C123:J123)</f>
        <v>13590</v>
      </c>
      <c r="L123" s="1573">
        <v>22500</v>
      </c>
    </row>
    <row r="124" spans="1:14" ht="14.25" thickTop="1" thickBot="1" x14ac:dyDescent="0.25">
      <c r="A124" s="1274" t="s">
        <v>195</v>
      </c>
      <c r="B124" s="503">
        <v>2540</v>
      </c>
      <c r="C124" s="1573">
        <v>333937</v>
      </c>
      <c r="D124" s="1573">
        <v>68142</v>
      </c>
      <c r="E124" s="1573">
        <v>184796</v>
      </c>
      <c r="F124" s="1573">
        <v>227062</v>
      </c>
      <c r="G124" s="1573">
        <v>104792</v>
      </c>
      <c r="H124" s="1573">
        <v>0</v>
      </c>
      <c r="I124" s="1574">
        <v>0</v>
      </c>
      <c r="J124" s="1574">
        <v>0</v>
      </c>
      <c r="K124" s="1674">
        <f>SUM(C124:J124)</f>
        <v>918729</v>
      </c>
      <c r="L124" s="1573">
        <v>1071800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333937</v>
      </c>
      <c r="D127" s="1674">
        <f t="shared" ref="D127:L127" si="14">SUM(D122:D126)</f>
        <v>68142</v>
      </c>
      <c r="E127" s="1674">
        <f t="shared" si="14"/>
        <v>188386</v>
      </c>
      <c r="F127" s="1674">
        <f t="shared" si="14"/>
        <v>227062</v>
      </c>
      <c r="G127" s="1674">
        <f t="shared" si="14"/>
        <v>114792</v>
      </c>
      <c r="H127" s="1674">
        <f t="shared" si="14"/>
        <v>0</v>
      </c>
      <c r="I127" s="1674">
        <f t="shared" si="14"/>
        <v>0</v>
      </c>
      <c r="J127" s="1674">
        <f t="shared" si="14"/>
        <v>0</v>
      </c>
      <c r="K127" s="1674">
        <f t="shared" si="14"/>
        <v>932319</v>
      </c>
      <c r="L127" s="1674">
        <f t="shared" si="14"/>
        <v>1094300</v>
      </c>
    </row>
    <row r="128" spans="1:14" ht="12.75" customHeight="1" thickTop="1" x14ac:dyDescent="0.2">
      <c r="A128" s="1281" t="s">
        <v>973</v>
      </c>
      <c r="B128" s="531" t="s">
        <v>570</v>
      </c>
      <c r="C128" s="1695">
        <v>0</v>
      </c>
      <c r="D128" s="1695">
        <v>0</v>
      </c>
      <c r="E128" s="1695">
        <v>16062</v>
      </c>
      <c r="F128" s="1695">
        <v>0</v>
      </c>
      <c r="G128" s="1695">
        <v>0</v>
      </c>
      <c r="H128" s="1695">
        <v>0</v>
      </c>
      <c r="I128" s="1630">
        <v>0</v>
      </c>
      <c r="J128" s="1630">
        <v>0</v>
      </c>
      <c r="K128" s="1696">
        <f>SUM(C128:J128)</f>
        <v>16062</v>
      </c>
      <c r="L128" s="1695">
        <v>20000</v>
      </c>
    </row>
    <row r="129" spans="1:14" ht="12.75" customHeight="1" thickBot="1" x14ac:dyDescent="0.25">
      <c r="A129" s="1389" t="s">
        <v>806</v>
      </c>
      <c r="B129" s="1390" t="s">
        <v>565</v>
      </c>
      <c r="C129" s="1681">
        <f>SUM(C120,C127,C128)</f>
        <v>410012</v>
      </c>
      <c r="D129" s="1681">
        <f t="shared" ref="D129:L129" si="15">SUM(D120,D127,D128)</f>
        <v>77950</v>
      </c>
      <c r="E129" s="1681">
        <f t="shared" si="15"/>
        <v>217126</v>
      </c>
      <c r="F129" s="1681">
        <f t="shared" si="15"/>
        <v>231668</v>
      </c>
      <c r="G129" s="1681">
        <f t="shared" si="15"/>
        <v>123811</v>
      </c>
      <c r="H129" s="1681">
        <f t="shared" si="15"/>
        <v>0</v>
      </c>
      <c r="I129" s="1681">
        <f t="shared" si="15"/>
        <v>0</v>
      </c>
      <c r="J129" s="1681">
        <f t="shared" si="15"/>
        <v>0</v>
      </c>
      <c r="K129" s="1681">
        <f t="shared" si="15"/>
        <v>1060567</v>
      </c>
      <c r="L129" s="1681">
        <f t="shared" si="15"/>
        <v>1233635</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9" t="s">
        <v>616</v>
      </c>
      <c r="B151" s="2259"/>
      <c r="C151" s="1674">
        <f>SUM(C129,C130,C139,C149,C150)</f>
        <v>410012</v>
      </c>
      <c r="D151" s="1674">
        <f t="shared" ref="D151:K151" si="16">SUM(D129,D130,D139,D149,D150)</f>
        <v>77950</v>
      </c>
      <c r="E151" s="1674">
        <f t="shared" si="16"/>
        <v>217126</v>
      </c>
      <c r="F151" s="1674">
        <f t="shared" si="16"/>
        <v>231668</v>
      </c>
      <c r="G151" s="1674">
        <f t="shared" si="16"/>
        <v>123811</v>
      </c>
      <c r="H151" s="1674">
        <f t="shared" si="16"/>
        <v>0</v>
      </c>
      <c r="I151" s="1674">
        <f t="shared" si="16"/>
        <v>0</v>
      </c>
      <c r="J151" s="1674">
        <f t="shared" si="16"/>
        <v>0</v>
      </c>
      <c r="K151" s="1674">
        <f t="shared" si="16"/>
        <v>1060567</v>
      </c>
      <c r="L151" s="1674">
        <f>SUM(L129,L130,L139,L149,L150)</f>
        <v>1233635</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288039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1817</v>
      </c>
      <c r="C158" s="1673"/>
      <c r="D158" s="1673"/>
      <c r="E158" s="1673"/>
      <c r="F158" s="1673"/>
      <c r="G158" s="1673"/>
      <c r="H158" s="1574">
        <v>0</v>
      </c>
      <c r="I158" s="1673"/>
      <c r="J158" s="1673"/>
      <c r="K158" s="1672">
        <f>H158</f>
        <v>0</v>
      </c>
      <c r="L158" s="1574">
        <v>0</v>
      </c>
      <c r="M158" s="505"/>
      <c r="N158" s="505"/>
    </row>
    <row r="159" spans="1:14" s="506" customFormat="1" ht="12" x14ac:dyDescent="0.2">
      <c r="A159" s="1462" t="s">
        <v>1818</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2" t="s">
        <v>989</v>
      </c>
      <c r="B175" s="2263"/>
      <c r="C175" s="1673"/>
      <c r="D175" s="1673"/>
      <c r="E175" s="1673"/>
      <c r="F175" s="1673"/>
      <c r="G175" s="1673"/>
      <c r="H175" s="1675"/>
      <c r="I175" s="1673"/>
      <c r="J175" s="1673"/>
      <c r="K175" s="1689">
        <f>'Revenues 9-14'!E268-'Expenditures 15-22'!K174</f>
        <v>757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127515</v>
      </c>
      <c r="D182" s="1573">
        <v>12939</v>
      </c>
      <c r="E182" s="1573">
        <v>87529</v>
      </c>
      <c r="F182" s="1573">
        <v>14470</v>
      </c>
      <c r="G182" s="1573">
        <v>6284</v>
      </c>
      <c r="H182" s="1573">
        <v>0</v>
      </c>
      <c r="I182" s="1574">
        <v>0</v>
      </c>
      <c r="J182" s="1574">
        <v>0</v>
      </c>
      <c r="K182" s="1672">
        <f>SUM(C182:J182)</f>
        <v>248737</v>
      </c>
      <c r="L182" s="1573">
        <v>314200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127515</v>
      </c>
      <c r="D184" s="1681">
        <f t="shared" ref="D184:J184" si="17">SUM(D180,D182,D183)</f>
        <v>12939</v>
      </c>
      <c r="E184" s="1681">
        <f t="shared" si="17"/>
        <v>87529</v>
      </c>
      <c r="F184" s="1681">
        <f t="shared" si="17"/>
        <v>14470</v>
      </c>
      <c r="G184" s="1681">
        <f t="shared" si="17"/>
        <v>6284</v>
      </c>
      <c r="H184" s="1681">
        <f t="shared" si="17"/>
        <v>0</v>
      </c>
      <c r="I184" s="1681">
        <f t="shared" si="17"/>
        <v>0</v>
      </c>
      <c r="J184" s="1681">
        <f t="shared" si="17"/>
        <v>0</v>
      </c>
      <c r="K184" s="1681">
        <f>SUM(K180,K182,K183)</f>
        <v>248737</v>
      </c>
      <c r="L184" s="1681">
        <f>SUM(L180, L182:L183)</f>
        <v>314200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127515</v>
      </c>
      <c r="D210" s="1674">
        <f>SUM(D184,D185)</f>
        <v>12939</v>
      </c>
      <c r="E210" s="1674">
        <f>SUM(E184,E185,E196)</f>
        <v>87529</v>
      </c>
      <c r="F210" s="1674">
        <f>SUM(F184,F185)</f>
        <v>14470</v>
      </c>
      <c r="G210" s="1674">
        <f>SUM(G184,G185)</f>
        <v>6284</v>
      </c>
      <c r="H210" s="1674">
        <f>SUM(H184,H185,H196,H208,H209)</f>
        <v>0</v>
      </c>
      <c r="I210" s="1674">
        <f>SUM(I184,I185)</f>
        <v>0</v>
      </c>
      <c r="J210" s="1674">
        <f>SUM(J184,J185)</f>
        <v>0</v>
      </c>
      <c r="K210" s="1672">
        <f>SUM(K184,K185,K196,K208,K209)</f>
        <v>248737</v>
      </c>
      <c r="L210" s="1674">
        <f>SUM(L184,L185,L196,L208,L209)</f>
        <v>314200</v>
      </c>
    </row>
    <row r="211" spans="1:14" ht="13.5" thickTop="1" x14ac:dyDescent="0.2">
      <c r="A211" s="2262" t="s">
        <v>989</v>
      </c>
      <c r="B211" s="2263"/>
      <c r="C211" s="1675"/>
      <c r="D211" s="1675"/>
      <c r="E211" s="1675"/>
      <c r="F211" s="1675"/>
      <c r="G211" s="1675"/>
      <c r="H211" s="1675"/>
      <c r="I211" s="1673"/>
      <c r="J211" s="1673"/>
      <c r="K211" s="1689">
        <f>'Revenues 9-14'!F268-'Expenditures 15-22'!K210</f>
        <v>118065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28320</v>
      </c>
      <c r="E215" s="1673"/>
      <c r="F215" s="1673"/>
      <c r="G215" s="1673"/>
      <c r="H215" s="1673"/>
      <c r="I215" s="1673"/>
      <c r="J215" s="1673"/>
      <c r="K215" s="1672">
        <f>D215</f>
        <v>28320</v>
      </c>
      <c r="L215" s="1573">
        <v>35350</v>
      </c>
    </row>
    <row r="216" spans="1:14" x14ac:dyDescent="0.2">
      <c r="A216" s="1274" t="s">
        <v>162</v>
      </c>
      <c r="B216" s="503" t="s">
        <v>961</v>
      </c>
      <c r="C216" s="1673"/>
      <c r="D216" s="1574">
        <v>30377</v>
      </c>
      <c r="E216" s="1673"/>
      <c r="F216" s="1673"/>
      <c r="G216" s="1673"/>
      <c r="H216" s="1673"/>
      <c r="I216" s="1673"/>
      <c r="J216" s="1673"/>
      <c r="K216" s="1672">
        <f t="shared" ref="K216:K228" si="19">D216</f>
        <v>30377</v>
      </c>
      <c r="L216" s="1573">
        <v>4350</v>
      </c>
    </row>
    <row r="217" spans="1:14" x14ac:dyDescent="0.2">
      <c r="A217" s="1274" t="s">
        <v>163</v>
      </c>
      <c r="B217" s="503">
        <v>1200</v>
      </c>
      <c r="C217" s="1673"/>
      <c r="D217" s="1573">
        <v>24700</v>
      </c>
      <c r="E217" s="1673"/>
      <c r="F217" s="1673"/>
      <c r="G217" s="1673"/>
      <c r="H217" s="1673"/>
      <c r="I217" s="1673"/>
      <c r="J217" s="1673"/>
      <c r="K217" s="1672">
        <f t="shared" si="19"/>
        <v>24700</v>
      </c>
      <c r="L217" s="1573">
        <v>31204</v>
      </c>
    </row>
    <row r="218" spans="1:14" x14ac:dyDescent="0.2">
      <c r="A218" s="1274" t="s">
        <v>276</v>
      </c>
      <c r="B218" s="503" t="s">
        <v>962</v>
      </c>
      <c r="C218" s="1673"/>
      <c r="D218" s="1574">
        <v>2146</v>
      </c>
      <c r="E218" s="1673"/>
      <c r="F218" s="1673"/>
      <c r="G218" s="1673"/>
      <c r="H218" s="1673"/>
      <c r="I218" s="1673"/>
      <c r="J218" s="1673"/>
      <c r="K218" s="1672">
        <f t="shared" si="19"/>
        <v>2146</v>
      </c>
      <c r="L218" s="1573">
        <v>4586</v>
      </c>
    </row>
    <row r="219" spans="1:14" x14ac:dyDescent="0.2">
      <c r="A219" s="1274" t="s">
        <v>277</v>
      </c>
      <c r="B219" s="503">
        <v>1250</v>
      </c>
      <c r="C219" s="1673"/>
      <c r="D219" s="1573">
        <v>2124</v>
      </c>
      <c r="E219" s="1673"/>
      <c r="F219" s="1673"/>
      <c r="G219" s="1673"/>
      <c r="H219" s="1673"/>
      <c r="I219" s="1673"/>
      <c r="J219" s="1673"/>
      <c r="K219" s="1672">
        <f t="shared" si="19"/>
        <v>2124</v>
      </c>
      <c r="L219" s="1573">
        <v>6550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3876</v>
      </c>
      <c r="E223" s="1673"/>
      <c r="F223" s="1673"/>
      <c r="G223" s="1673"/>
      <c r="H223" s="1673"/>
      <c r="I223" s="1673"/>
      <c r="J223" s="1673"/>
      <c r="K223" s="1672">
        <f t="shared" si="19"/>
        <v>3876</v>
      </c>
      <c r="L223" s="1573">
        <v>3970</v>
      </c>
    </row>
    <row r="224" spans="1:14" x14ac:dyDescent="0.2">
      <c r="A224" s="1274" t="s">
        <v>958</v>
      </c>
      <c r="B224" s="503">
        <v>1600</v>
      </c>
      <c r="C224" s="1673"/>
      <c r="D224" s="1573">
        <v>248</v>
      </c>
      <c r="E224" s="1673"/>
      <c r="F224" s="1673"/>
      <c r="G224" s="1673"/>
      <c r="H224" s="1673"/>
      <c r="I224" s="1673"/>
      <c r="J224" s="1673"/>
      <c r="K224" s="1672">
        <f t="shared" si="19"/>
        <v>248</v>
      </c>
      <c r="L224" s="1573">
        <v>320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91791</v>
      </c>
      <c r="E229" s="1673"/>
      <c r="F229" s="1673"/>
      <c r="G229" s="1673"/>
      <c r="H229" s="1673"/>
      <c r="I229" s="1673"/>
      <c r="J229" s="1673"/>
      <c r="K229" s="1674">
        <f>SUM(K215:K228)</f>
        <v>91791</v>
      </c>
      <c r="L229" s="1674">
        <f>SUM(L215:L228)</f>
        <v>86330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640</v>
      </c>
      <c r="E232" s="1673"/>
      <c r="F232" s="1673"/>
      <c r="G232" s="1673"/>
      <c r="H232" s="1673"/>
      <c r="I232" s="1673"/>
      <c r="J232" s="1673"/>
      <c r="K232" s="1672">
        <f t="shared" ref="K232:K237" si="20">D232</f>
        <v>640</v>
      </c>
      <c r="L232" s="1573">
        <v>720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8840</v>
      </c>
      <c r="E234" s="1673"/>
      <c r="F234" s="1673"/>
      <c r="G234" s="1673"/>
      <c r="H234" s="1673"/>
      <c r="I234" s="1673"/>
      <c r="J234" s="1673"/>
      <c r="K234" s="1672">
        <f t="shared" si="20"/>
        <v>8840</v>
      </c>
      <c r="L234" s="1573">
        <v>9260</v>
      </c>
    </row>
    <row r="235" spans="1:12" x14ac:dyDescent="0.2">
      <c r="A235" s="1274" t="s">
        <v>197</v>
      </c>
      <c r="B235" s="503">
        <v>2140</v>
      </c>
      <c r="C235" s="1673"/>
      <c r="D235" s="1573">
        <v>831</v>
      </c>
      <c r="E235" s="1673"/>
      <c r="F235" s="1673"/>
      <c r="G235" s="1673"/>
      <c r="H235" s="1673"/>
      <c r="I235" s="1673"/>
      <c r="J235" s="1673"/>
      <c r="K235" s="1672">
        <f t="shared" si="20"/>
        <v>831</v>
      </c>
      <c r="L235" s="1573">
        <v>1140</v>
      </c>
    </row>
    <row r="236" spans="1:12" x14ac:dyDescent="0.2">
      <c r="A236" s="1274" t="s">
        <v>198</v>
      </c>
      <c r="B236" s="503">
        <v>2150</v>
      </c>
      <c r="C236" s="1673"/>
      <c r="D236" s="1573">
        <v>584</v>
      </c>
      <c r="E236" s="1673"/>
      <c r="F236" s="1673"/>
      <c r="G236" s="1673"/>
      <c r="H236" s="1673"/>
      <c r="I236" s="1673"/>
      <c r="J236" s="1673"/>
      <c r="K236" s="1672">
        <f t="shared" si="20"/>
        <v>584</v>
      </c>
      <c r="L236" s="1573">
        <v>1100</v>
      </c>
    </row>
    <row r="237" spans="1:12" x14ac:dyDescent="0.2">
      <c r="A237" s="1274" t="s">
        <v>164</v>
      </c>
      <c r="B237" s="503">
        <v>2190</v>
      </c>
      <c r="C237" s="1673"/>
      <c r="D237" s="1573">
        <v>17982</v>
      </c>
      <c r="E237" s="1673"/>
      <c r="F237" s="1673"/>
      <c r="G237" s="1673"/>
      <c r="H237" s="1673"/>
      <c r="I237" s="1673"/>
      <c r="J237" s="1673"/>
      <c r="K237" s="1672">
        <f t="shared" si="20"/>
        <v>17982</v>
      </c>
      <c r="L237" s="1573">
        <v>17930</v>
      </c>
    </row>
    <row r="238" spans="1:12" ht="12.75" customHeight="1" thickBot="1" x14ac:dyDescent="0.25">
      <c r="A238" s="1380" t="s">
        <v>556</v>
      </c>
      <c r="B238" s="1383" t="s">
        <v>711</v>
      </c>
      <c r="C238" s="1673"/>
      <c r="D238" s="1674">
        <f>SUM(D232:D237)</f>
        <v>28877</v>
      </c>
      <c r="E238" s="1673"/>
      <c r="F238" s="1673"/>
      <c r="G238" s="1673"/>
      <c r="H238" s="1673"/>
      <c r="I238" s="1673"/>
      <c r="J238" s="1673"/>
      <c r="K238" s="1674">
        <f>SUM(K232:K237)</f>
        <v>28877</v>
      </c>
      <c r="L238" s="1674">
        <f>SUM(L232:L237)</f>
        <v>30150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4171</v>
      </c>
      <c r="E241" s="1673"/>
      <c r="F241" s="1673"/>
      <c r="G241" s="1673"/>
      <c r="H241" s="1673"/>
      <c r="I241" s="1673"/>
      <c r="J241" s="1673"/>
      <c r="K241" s="1678">
        <f>D241</f>
        <v>4171</v>
      </c>
      <c r="L241" s="1573">
        <v>6650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4171</v>
      </c>
      <c r="E243" s="1673"/>
      <c r="F243" s="1673"/>
      <c r="G243" s="1673"/>
      <c r="H243" s="1673"/>
      <c r="I243" s="1673"/>
      <c r="J243" s="1673"/>
      <c r="K243" s="1674">
        <f>SUM(K240:K242)</f>
        <v>4171</v>
      </c>
      <c r="L243" s="1674">
        <f>SUM(L240:L242)</f>
        <v>6650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4429</v>
      </c>
      <c r="E245" s="1673"/>
      <c r="F245" s="1673"/>
      <c r="G245" s="1673"/>
      <c r="H245" s="1673"/>
      <c r="I245" s="1673"/>
      <c r="J245" s="1673"/>
      <c r="K245" s="1678">
        <f>D245</f>
        <v>4429</v>
      </c>
      <c r="L245" s="1586">
        <v>8010</v>
      </c>
    </row>
    <row r="246" spans="1:12" x14ac:dyDescent="0.2">
      <c r="A246" s="1274" t="s">
        <v>813</v>
      </c>
      <c r="B246" s="503">
        <v>2320</v>
      </c>
      <c r="C246" s="1673"/>
      <c r="D246" s="1573">
        <v>7570</v>
      </c>
      <c r="E246" s="1673"/>
      <c r="F246" s="1673"/>
      <c r="G246" s="1673"/>
      <c r="H246" s="1673"/>
      <c r="I246" s="1673"/>
      <c r="J246" s="1673"/>
      <c r="K246" s="1678">
        <f t="shared" ref="K246:K256" si="21">D246</f>
        <v>7570</v>
      </c>
      <c r="L246" s="1573">
        <v>6210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1781</v>
      </c>
      <c r="B249" s="557" t="s">
        <v>280</v>
      </c>
      <c r="C249" s="1673"/>
      <c r="D249" s="1579">
        <v>0</v>
      </c>
      <c r="E249" s="1673"/>
      <c r="F249" s="1673"/>
      <c r="G249" s="1673"/>
      <c r="H249" s="1673"/>
      <c r="I249" s="1673"/>
      <c r="J249" s="1673"/>
      <c r="K249" s="1678">
        <f t="shared" si="21"/>
        <v>0</v>
      </c>
      <c r="L249" s="1573">
        <v>0</v>
      </c>
    </row>
    <row r="250" spans="1:12" x14ac:dyDescent="0.2">
      <c r="A250" s="1275" t="s">
        <v>1782</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11999</v>
      </c>
      <c r="E257" s="1673"/>
      <c r="F257" s="1673"/>
      <c r="G257" s="1673"/>
      <c r="H257" s="1673"/>
      <c r="I257" s="1673"/>
      <c r="J257" s="1673"/>
      <c r="K257" s="1674">
        <f>SUM(K245:K256)</f>
        <v>11999</v>
      </c>
      <c r="L257" s="1674">
        <f>SUM(L245:L256)</f>
        <v>14220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14909</v>
      </c>
      <c r="E259" s="1673"/>
      <c r="F259" s="1673"/>
      <c r="G259" s="1673"/>
      <c r="H259" s="1673"/>
      <c r="I259" s="1673"/>
      <c r="J259" s="1673"/>
      <c r="K259" s="1678">
        <f>D259</f>
        <v>14909</v>
      </c>
      <c r="L259" s="1586">
        <v>17260</v>
      </c>
    </row>
    <row r="260" spans="1:14" s="493" customFormat="1" x14ac:dyDescent="0.2">
      <c r="A260" s="1292" t="s">
        <v>1780</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14909</v>
      </c>
      <c r="E261" s="1673"/>
      <c r="F261" s="1673"/>
      <c r="G261" s="1673"/>
      <c r="H261" s="1673"/>
      <c r="I261" s="1673"/>
      <c r="J261" s="1673"/>
      <c r="K261" s="1674">
        <f>SUM(K259:K260)</f>
        <v>14909</v>
      </c>
      <c r="L261" s="1674">
        <f>SUM(L259:L260)</f>
        <v>17260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13201</v>
      </c>
      <c r="E264" s="1673"/>
      <c r="F264" s="1673"/>
      <c r="G264" s="1673"/>
      <c r="H264" s="1673"/>
      <c r="I264" s="1673"/>
      <c r="J264" s="1673"/>
      <c r="K264" s="1678">
        <f t="shared" ref="K264:K269" si="22">D264</f>
        <v>13201</v>
      </c>
      <c r="L264" s="1573">
        <v>13080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56070</v>
      </c>
      <c r="E266" s="1673"/>
      <c r="F266" s="1673"/>
      <c r="G266" s="1673"/>
      <c r="H266" s="1673"/>
      <c r="I266" s="1673"/>
      <c r="J266" s="1673"/>
      <c r="K266" s="1678">
        <f t="shared" si="22"/>
        <v>56070</v>
      </c>
      <c r="L266" s="1573">
        <v>57980</v>
      </c>
    </row>
    <row r="267" spans="1:14" x14ac:dyDescent="0.2">
      <c r="A267" s="1274" t="s">
        <v>947</v>
      </c>
      <c r="B267" s="503">
        <v>2550</v>
      </c>
      <c r="C267" s="1673"/>
      <c r="D267" s="1573">
        <v>14294</v>
      </c>
      <c r="E267" s="1673"/>
      <c r="F267" s="1673"/>
      <c r="G267" s="1673"/>
      <c r="H267" s="1673"/>
      <c r="I267" s="1673"/>
      <c r="J267" s="1673"/>
      <c r="K267" s="1678">
        <f t="shared" si="22"/>
        <v>14294</v>
      </c>
      <c r="L267" s="1573">
        <v>12630</v>
      </c>
    </row>
    <row r="268" spans="1:14" x14ac:dyDescent="0.2">
      <c r="A268" s="1274" t="s">
        <v>100</v>
      </c>
      <c r="B268" s="503">
        <v>2560</v>
      </c>
      <c r="C268" s="1673"/>
      <c r="D268" s="1573">
        <v>25392</v>
      </c>
      <c r="E268" s="1673"/>
      <c r="F268" s="1673"/>
      <c r="G268" s="1673"/>
      <c r="H268" s="1673"/>
      <c r="I268" s="1673"/>
      <c r="J268" s="1673"/>
      <c r="K268" s="1678">
        <f t="shared" si="22"/>
        <v>25392</v>
      </c>
      <c r="L268" s="1573">
        <v>30400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108957</v>
      </c>
      <c r="E270" s="1673"/>
      <c r="F270" s="1673"/>
      <c r="G270" s="1673"/>
      <c r="H270" s="1673"/>
      <c r="I270" s="1673"/>
      <c r="J270" s="1673"/>
      <c r="K270" s="1674">
        <f>SUM(K263:K269)</f>
        <v>108957</v>
      </c>
      <c r="L270" s="1674">
        <f>SUM(L263:L269)</f>
        <v>114090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168913</v>
      </c>
      <c r="E279" s="1673"/>
      <c r="F279" s="1673"/>
      <c r="G279" s="1673"/>
      <c r="H279" s="1673"/>
      <c r="I279" s="1673"/>
      <c r="J279" s="1673"/>
      <c r="K279" s="1681">
        <f>SUM(K238,K243,K257,K261,K270,K277,K278)</f>
        <v>168913</v>
      </c>
      <c r="L279" s="1681">
        <f>SUM(L238,L243,L257,L261,L270,L277,L278)</f>
        <v>182370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0" t="s">
        <v>502</v>
      </c>
      <c r="B295" s="2281"/>
      <c r="C295" s="1673"/>
      <c r="D295" s="1674">
        <f>SUM(D229,D279,D280,D285)</f>
        <v>260704</v>
      </c>
      <c r="E295" s="1673"/>
      <c r="F295" s="1673"/>
      <c r="G295" s="1673"/>
      <c r="H295" s="1674">
        <f>H293</f>
        <v>0</v>
      </c>
      <c r="I295" s="1673"/>
      <c r="J295" s="1673"/>
      <c r="K295" s="1674">
        <f>SUM(K229,K279,K280,K285,K293,K294)</f>
        <v>260704</v>
      </c>
      <c r="L295" s="1674">
        <f>SUM(L229,L279,L280,L285,L293,L294)</f>
        <v>268700</v>
      </c>
    </row>
    <row r="296" spans="1:14" ht="13.5" thickTop="1" x14ac:dyDescent="0.2">
      <c r="A296" s="2262" t="s">
        <v>989</v>
      </c>
      <c r="B296" s="2263"/>
      <c r="C296" s="1673"/>
      <c r="D296" s="1675"/>
      <c r="E296" s="1673"/>
      <c r="F296" s="1673"/>
      <c r="G296" s="1673"/>
      <c r="H296" s="1707"/>
      <c r="I296" s="1673"/>
      <c r="J296" s="1673"/>
      <c r="K296" s="1689">
        <f>'Revenues 9-14'!G268-'Expenditures 15-22'!K295</f>
        <v>-20903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51410</v>
      </c>
      <c r="F301" s="1573">
        <v>15016</v>
      </c>
      <c r="G301" s="1573">
        <v>764890</v>
      </c>
      <c r="H301" s="1573">
        <v>0</v>
      </c>
      <c r="I301" s="1574">
        <v>0</v>
      </c>
      <c r="J301" s="1574">
        <v>0</v>
      </c>
      <c r="K301" s="1672">
        <f>SUM(C301:J301)</f>
        <v>831316</v>
      </c>
      <c r="L301" s="1574">
        <v>832100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51410</v>
      </c>
      <c r="F303" s="1681">
        <f t="shared" si="23"/>
        <v>15016</v>
      </c>
      <c r="G303" s="1681">
        <f t="shared" si="23"/>
        <v>764890</v>
      </c>
      <c r="H303" s="1681">
        <f t="shared" si="23"/>
        <v>0</v>
      </c>
      <c r="I303" s="1681">
        <f t="shared" si="23"/>
        <v>0</v>
      </c>
      <c r="J303" s="1681">
        <f t="shared" si="23"/>
        <v>0</v>
      </c>
      <c r="K303" s="1681">
        <f t="shared" si="23"/>
        <v>831316</v>
      </c>
      <c r="L303" s="1681">
        <f t="shared" si="23"/>
        <v>832100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7" t="s">
        <v>275</v>
      </c>
      <c r="B312" s="2278"/>
      <c r="C312" s="1674">
        <f>SUM(C303)</f>
        <v>0</v>
      </c>
      <c r="D312" s="1674">
        <f>SUM(D303)</f>
        <v>0</v>
      </c>
      <c r="E312" s="1674">
        <f>SUM(E303,E310)</f>
        <v>51410</v>
      </c>
      <c r="F312" s="1674">
        <f>SUM(F303)</f>
        <v>15016</v>
      </c>
      <c r="G312" s="1674">
        <f>SUM(G303)</f>
        <v>764890</v>
      </c>
      <c r="H312" s="1674">
        <f>SUM(H303,H310)</f>
        <v>0</v>
      </c>
      <c r="I312" s="1674">
        <f>SUM(I303)</f>
        <v>0</v>
      </c>
      <c r="J312" s="1674">
        <f>SUM(J303)</f>
        <v>0</v>
      </c>
      <c r="K312" s="1674">
        <f>SUM(K303,K310,K311)</f>
        <v>831316</v>
      </c>
      <c r="L312" s="1674">
        <f>SUM(L303,L310,L311)</f>
        <v>832100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-830105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1781</v>
      </c>
      <c r="B320" s="568" t="s">
        <v>280</v>
      </c>
      <c r="C320" s="1574">
        <v>0</v>
      </c>
      <c r="D320" s="1574">
        <v>0</v>
      </c>
      <c r="E320" s="1574">
        <v>15100</v>
      </c>
      <c r="F320" s="1574">
        <v>0</v>
      </c>
      <c r="G320" s="1574">
        <v>0</v>
      </c>
      <c r="H320" s="1574">
        <v>0</v>
      </c>
      <c r="I320" s="1574">
        <v>0</v>
      </c>
      <c r="J320" s="1574">
        <v>0</v>
      </c>
      <c r="K320" s="1672">
        <f t="shared" ref="K320:K327" si="24">SUM(C320:J320)</f>
        <v>15100</v>
      </c>
      <c r="L320" s="1574">
        <v>17000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11524</v>
      </c>
      <c r="F322" s="1574">
        <v>0</v>
      </c>
      <c r="G322" s="1574">
        <v>0</v>
      </c>
      <c r="H322" s="1574">
        <v>0</v>
      </c>
      <c r="I322" s="1574">
        <v>0</v>
      </c>
      <c r="J322" s="1574">
        <v>0</v>
      </c>
      <c r="K322" s="1672">
        <f t="shared" si="24"/>
        <v>11524</v>
      </c>
      <c r="L322" s="1574">
        <v>12000</v>
      </c>
      <c r="M322" s="539"/>
      <c r="N322" s="539"/>
    </row>
    <row r="323" spans="1:14" s="548" customFormat="1" x14ac:dyDescent="0.2">
      <c r="A323" s="1289" t="s">
        <v>697</v>
      </c>
      <c r="B323" s="567" t="s">
        <v>283</v>
      </c>
      <c r="C323" s="1574">
        <v>0</v>
      </c>
      <c r="D323" s="1574">
        <v>0</v>
      </c>
      <c r="E323" s="1574">
        <v>7649</v>
      </c>
      <c r="F323" s="1574">
        <v>0</v>
      </c>
      <c r="G323" s="1574">
        <v>0</v>
      </c>
      <c r="H323" s="1574">
        <v>0</v>
      </c>
      <c r="I323" s="1574">
        <v>0</v>
      </c>
      <c r="J323" s="1574">
        <v>0</v>
      </c>
      <c r="K323" s="1672">
        <f t="shared" si="24"/>
        <v>7649</v>
      </c>
      <c r="L323" s="1574">
        <v>10000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52600</v>
      </c>
      <c r="D325" s="1574">
        <v>0</v>
      </c>
      <c r="E325" s="1574">
        <v>7390</v>
      </c>
      <c r="F325" s="1574">
        <v>2890</v>
      </c>
      <c r="G325" s="1574">
        <v>0</v>
      </c>
      <c r="H325" s="1574">
        <v>0</v>
      </c>
      <c r="I325" s="1574">
        <v>0</v>
      </c>
      <c r="J325" s="1574">
        <v>0</v>
      </c>
      <c r="K325" s="1672">
        <f t="shared" si="24"/>
        <v>62880</v>
      </c>
      <c r="L325" s="1574">
        <v>87500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52600</v>
      </c>
      <c r="D330" s="1674">
        <f t="shared" ref="D330:J330" si="25">SUM(D319:D329)</f>
        <v>0</v>
      </c>
      <c r="E330" s="1674">
        <f t="shared" si="25"/>
        <v>41663</v>
      </c>
      <c r="F330" s="1674">
        <f t="shared" si="25"/>
        <v>2890</v>
      </c>
      <c r="G330" s="1674">
        <f t="shared" si="25"/>
        <v>0</v>
      </c>
      <c r="H330" s="1674">
        <f t="shared" si="25"/>
        <v>0</v>
      </c>
      <c r="I330" s="1674">
        <f t="shared" si="25"/>
        <v>0</v>
      </c>
      <c r="J330" s="1674">
        <f t="shared" si="25"/>
        <v>0</v>
      </c>
      <c r="K330" s="1674">
        <f>SUM(K319:K329)</f>
        <v>97153</v>
      </c>
      <c r="L330" s="1674">
        <f>SUM(L319:L329)</f>
        <v>126500</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1817</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52600</v>
      </c>
      <c r="D342" s="1674">
        <f>SUM(D330)</f>
        <v>0</v>
      </c>
      <c r="E342" s="1674">
        <f>SUM(E330)</f>
        <v>41663</v>
      </c>
      <c r="F342" s="1674">
        <f>SUM(F330)</f>
        <v>2890</v>
      </c>
      <c r="G342" s="1674">
        <f>SUM(G330)</f>
        <v>0</v>
      </c>
      <c r="H342" s="1674">
        <f>SUM(H330,H334,H340)</f>
        <v>0</v>
      </c>
      <c r="I342" s="1674">
        <f>SUM(I330)</f>
        <v>0</v>
      </c>
      <c r="J342" s="1674">
        <f>SUM(J330)</f>
        <v>0</v>
      </c>
      <c r="K342" s="1674">
        <f>SUM(K330,K334,K340)</f>
        <v>97153</v>
      </c>
      <c r="L342" s="1681">
        <f>SUM(L330,L334,L340,L341)</f>
        <v>126500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12047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v>0</v>
      </c>
      <c r="I354" s="1716"/>
      <c r="J354" s="1673"/>
      <c r="K354" s="1713">
        <f>H354</f>
        <v>0</v>
      </c>
      <c r="L354" s="1577">
        <v>0</v>
      </c>
    </row>
    <row r="355" spans="1:14" ht="12.75" customHeight="1" x14ac:dyDescent="0.2">
      <c r="A355" s="1283" t="s">
        <v>1824</v>
      </c>
      <c r="B355" s="562" t="s">
        <v>1817</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1"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schemas.microsoft.com/office/2006/documentManagement/types"/>
    <ds:schemaRef ds:uri="http://www.w3.org/XML/1998/namespace"/>
    <ds:schemaRef ds:uri="http://purl.org/dc/elements/1.1/"/>
    <ds:schemaRef ds:uri="http://schemas.microsoft.com/sharepoint/v3"/>
    <ds:schemaRef ds:uri="http://schemas.microsoft.com/office/infopath/2007/PartnerControls"/>
    <ds:schemaRef ds:uri="http://schemas.openxmlformats.org/package/2006/metadata/core-properties"/>
    <ds:schemaRef ds:uri="http://purl.org/dc/terms/"/>
    <ds:schemaRef ds:uri="4d435f69-8686-490b-bd6d-b153bf22ab50"/>
    <ds:schemaRef ds:uri="d21dc803-237d-4c68-8692-8d731fd29118"/>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2020-09-25T13:29:59Z</cp:lastPrinted>
  <dcterms:created xsi:type="dcterms:W3CDTF">2003-10-29T19:06:34Z</dcterms:created>
  <dcterms:modified xsi:type="dcterms:W3CDTF">2020-10-15T14:02:27Z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