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FDBC9C9-5ACC-497E-8AB7-82A9DC8AE3DD}"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SEFA'!$B$1:$M$134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3" i="29" l="1"/>
  <c r="D215" i="29" l="1"/>
  <c r="C84" i="5" l="1"/>
  <c r="C81" i="5"/>
  <c r="C74" i="5"/>
  <c r="I9" i="185" l="1"/>
  <c r="G9" i="185"/>
  <c r="F9" i="185"/>
  <c r="E9" i="185"/>
  <c r="J8" i="185"/>
  <c r="H8" i="185"/>
  <c r="B4" i="185"/>
  <c r="B2" i="185"/>
  <c r="B1"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3" i="106"/>
  <c r="D7882" i="106"/>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D31" i="108"/>
  <c r="E16" i="184"/>
  <c r="H16" i="184" s="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J210" i="29"/>
  <c r="B7072" i="106" s="1"/>
  <c r="D7072" i="106" s="1"/>
  <c r="G33" i="108"/>
  <c r="E17" i="184"/>
  <c r="H17" i="184" s="1"/>
  <c r="C129" i="29"/>
  <c r="H342" i="29"/>
  <c r="I210" i="29"/>
  <c r="B7071" i="106" s="1"/>
  <c r="D7071" i="106" s="1"/>
  <c r="H365" i="29"/>
  <c r="B7242" i="106" s="1"/>
  <c r="D7242" i="106" s="1"/>
  <c r="C352" i="29"/>
  <c r="H33" i="118"/>
  <c r="B7153" i="106"/>
  <c r="D7153" i="106" s="1"/>
  <c r="E60" i="184"/>
  <c r="N60" i="184" s="1"/>
  <c r="B7135" i="106"/>
  <c r="D7135" i="106" s="1"/>
  <c r="E58" i="184"/>
  <c r="H12" i="184"/>
  <c r="H19" i="184" s="1"/>
  <c r="L20" i="184" s="1"/>
  <c r="E19" i="184"/>
  <c r="D69" i="36"/>
  <c r="D68" i="36"/>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67" i="29" l="1"/>
  <c r="B3635" i="106"/>
  <c r="B7220" i="106"/>
  <c r="D7220" i="106" s="1"/>
  <c r="F75" i="34"/>
  <c r="B7886" i="106" s="1"/>
  <c r="D7886" i="106" s="1"/>
  <c r="B5770" i="106"/>
  <c r="D5770" i="106" s="1"/>
  <c r="B7222" i="106"/>
  <c r="D7222" i="106" s="1"/>
  <c r="F76" i="34"/>
  <c r="B7887" i="106" s="1"/>
  <c r="D7887" i="106" s="1"/>
  <c r="K365" i="29"/>
  <c r="D44" i="36"/>
  <c r="K342" i="29"/>
  <c r="F13" i="34" s="1"/>
  <c r="N58" i="184"/>
  <c r="N68" i="184" s="1"/>
  <c r="E68" i="184"/>
  <c r="B5527" i="106"/>
  <c r="D5527" i="106" s="1"/>
  <c r="L114" i="29"/>
  <c r="F41" i="108"/>
  <c r="G43" i="108" s="1"/>
  <c r="L16" i="11"/>
  <c r="B2061" i="106" s="1"/>
  <c r="D2061" i="106" s="1"/>
  <c r="B6216" i="106"/>
  <c r="D621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6227" i="106" l="1"/>
  <c r="D6227" i="106" s="1"/>
  <c r="J20" i="4"/>
  <c r="D8" i="146"/>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<sst xmlns="http://schemas.openxmlformats.org/spreadsheetml/2006/main" count="5239" uniqueCount="2126">
  <si>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</si>
  <si>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</si>
  <si>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</si>
  <si>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</si>
  <si>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</si>
  <si>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</si>
  <si>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</si>
  <si>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</si>
  <si>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</si>
  <si>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</si>
  <si>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</si>
  <si>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</si>
  <si>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</si>
  <si>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</si>
  <si>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</si>
  <si>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</si>
  <si>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</si>
  <si>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</si>
  <si>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</si>
  <si>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</si>
  <si>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</si>
  <si>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</si>
  <si>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</si>
  <si>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</si>
  <si>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</si>
  <si>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</si>
  <si>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</si>
  <si>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</si>
  <si>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</si>
  <si>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</si>
  <si>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</si>
  <si>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</si>
  <si>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</si>
  <si>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</si>
  <si>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</si>
  <si>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</si>
  <si>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</si>
  <si>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</si>
  <si>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</si>
  <si>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</si>
  <si>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</si>
  <si>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</si>
  <si>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</si>
  <si>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</si>
  <si>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</si>
  <si>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</si>
  <si>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</si>
  <si>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</si>
  <si>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</si>
  <si>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</si>
  <si>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</si>
  <si>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</si>
  <si>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</si>
  <si>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</si>
  <si>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</si>
  <si>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</si>
  <si>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</si>
  <si>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</si>
  <si>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</si>
  <si>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</si>
  <si>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</si>
  <si>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</si>
  <si>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</si>
  <si>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</si>
  <si>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</si>
  <si>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</si>
  <si>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</si>
  <si>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</si>
  <si>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</si>
  <si>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</si>
  <si>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</si>
  <si>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</si>
  <si>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</si>
  <si>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</si>
  <si>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</si>
  <si>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</si>
  <si>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</si>
  <si>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</si>
  <si>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</si>
  <si>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</si>
  <si>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</si>
  <si>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</si>
  <si>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</si>
  <si>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</si>
  <si>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</si>
  <si>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</si>
  <si>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</si>
  <si>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</si>
  <si>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</si>
  <si>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</si>
  <si>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</si>
  <si>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</si>
  <si>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</si>
  <si>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</si>
  <si>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</si>
  <si>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</si>
  <si>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</si>
  <si>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</si>
  <si>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</si>
  <si>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</si>
  <si>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</si>
  <si>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</si>
  <si>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</si>
  <si>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</si>
  <si>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</si>
  <si>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</si>
  <si>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</si>
  <si>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</si>
  <si>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</si>
  <si>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</si>
  <si>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</si>
  <si>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</si>
  <si>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</si>
  <si>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</si>
  <si>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</si>
  <si>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</si>
  <si>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</si>
  <si>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</si>
  <si>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</si>
  <si>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</si>
  <si>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</si>
  <si>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</si>
  <si>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</si>
  <si>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</si>
  <si>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</si>
  <si>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</si>
  <si>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</si>
  <si>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</si>
  <si>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</si>
  <si>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</si>
  <si>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</si>
  <si>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</si>
  <si>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</si>
  <si>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</si>
  <si>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</si>
  <si>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</si>
  <si>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</si>
  <si>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</si>
  <si>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</si>
  <si>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</si>
  <si>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</si>
  <si>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</si>
  <si>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</si>
  <si>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</si>
  <si>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</si>
  <si>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</si>
  <si>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</si>
  <si>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</si>
  <si>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</si>
  <si>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</si>
  <si>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</si>
  <si>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</si>
  <si>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</si>
  <si>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</si>
  <si>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</si>
  <si>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</si>
  <si>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</si>
  <si>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</si>
  <si>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</si>
  <si>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</si>
  <si>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</si>
  <si>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</si>
  <si>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</si>
  <si>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</si>
  <si>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</si>
  <si>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</si>
  <si>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</si>
  <si>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</si>
  <si>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</si>
  <si>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</si>
  <si>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</si>
  <si>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</si>
  <si>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</si>
  <si>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</si>
  <si>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</si>
  <si>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</si>
  <si>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</si>
  <si>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</si>
  <si>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</si>
  <si>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</si>
  <si>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</si>
  <si>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</si>
  <si>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</si>
  <si>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</si>
  <si>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</si>
  <si>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</si>
  <si>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</si>
  <si>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</si>
  <si>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</si>
  <si>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</si>
  <si>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</si>
  <si>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</si>
  <si>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</si>
  <si>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</si>
  <si>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</si>
  <si>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</si>
  <si>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</si>
  <si>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</si>
  <si>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</si>
  <si>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</si>
  <si>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</si>
  <si>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</si>
  <si>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</si>
  <si>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</si>
  <si>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</si>
  <si>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</si>
  <si>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</si>
  <si>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</si>
  <si>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</si>
  <si>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</si>
  <si>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</si>
  <si>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</si>
  <si>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</si>
  <si>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</si>
  <si>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</si>
  <si>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</si>
  <si>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</si>
  <si>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</si>
  <si>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</si>
  <si>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</si>
  <si>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</si>
  <si>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</si>
  <si>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</si>
  <si>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</si>
  <si>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</si>
  <si>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</si>
  <si>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</si>
  <si>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</si>
  <si>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</si>
  <si>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</si>
  <si>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</si>
  <si>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</si>
  <si>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</si>
  <si>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</si>
  <si>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</si>
  <si>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</si>
  <si>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</si>
  <si>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</si>
  <si>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</si>
  <si>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</si>
  <si>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</si>
  <si>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</si>
  <si>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</si>
  <si>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</si>
  <si>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</si>
  <si>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</si>
  <si>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</si>
  <si>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</si>
  <si>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</si>
  <si>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</si>
  <si>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</si>
  <si>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</si>
  <si>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</si>
  <si>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</si>
  <si>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</si>
  <si>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</si>
  <si>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</si>
  <si>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</si>
  <si>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</si>
  <si>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</si>
  <si>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</si>
  <si>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</si>
  <si>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</si>
  <si>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</si>
  <si>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</si>
  <si>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</si>
  <si>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</si>
  <si>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</si>
  <si>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</si>
  <si>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</si>
  <si>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</si>
  <si>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</si>
  <si>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</si>
  <si>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</si>
  <si>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</si>
  <si>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</si>
  <si>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</si>
  <si>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</si>
  <si>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</si>
  <si>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</si>
  <si>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</si>
  <si>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</si>
  <si>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</si>
  <si>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</si>
  <si>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</si>
  <si>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</si>
  <si>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</si>
  <si>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</si>
  <si>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</si>
  <si>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</si>
  <si>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</si>
  <si>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</si>
  <si>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</si>
  <si>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</si>
  <si>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</si>
  <si>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</si>
  <si>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</si>
  <si>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</si>
  <si>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</si>
  <si>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</si>
  <si>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</si>
  <si>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</si>
  <si>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</si>
  <si>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</si>
  <si>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</si>
  <si>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</si>
  <si>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</si>
  <si>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</si>
  <si>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</si>
  <si>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</si>
  <si>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</si>
  <si>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</si>
  <si>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</si>
  <si>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</si>
  <si>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</si>
  <si>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</si>
  <si>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</si>
  <si>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</si>
  <si>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</si>
  <si>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</si>
  <si>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</si>
  <si>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</si>
  <si>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</si>
  <si>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</si>
  <si>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</si>
  <si>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</si>
  <si>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</si>
  <si>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</si>
  <si>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</si>
  <si>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</si>
  <si>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</si>
  <si>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</si>
  <si>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</si>
  <si>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</si>
  <si>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</si>
  <si>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</si>
  <si>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</si>
  <si>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</si>
  <si>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</si>
  <si>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</si>
  <si>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</si>
  <si>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</si>
  <si>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</si>
  <si>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</si>
  <si>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</si>
  <si>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</si>
  <si>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</si>
  <si>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</si>
  <si>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</si>
  <si>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</si>
  <si>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</si>
  <si>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</si>
  <si>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</si>
  <si>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</si>
  <si>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</si>
  <si>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</si>
  <si>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</si>
  <si>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</si>
  <si>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</si>
  <si>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</si>
  <si>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</si>
  <si>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</si>
  <si>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</si>
  <si>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</si>
  <si>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</si>
  <si>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</si>
  <si>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</si>
  <si>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</si>
  <si>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</si>
  <si>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</si>
  <si>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</si>
  <si>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</si>
  <si>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</si>
  <si>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</si>
  <si>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</si>
  <si>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</si>
  <si>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</si>
  <si>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</si>
  <si>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</si>
  <si>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</si>
  <si>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</si>
  <si>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</si>
  <si>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</si>
  <si>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</si>
  <si>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</si>
  <si>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</si>
  <si>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</si>
  <si>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</si>
  <si>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</si>
  <si>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</si>
  <si>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</si>
  <si>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</si>
  <si>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</si>
  <si>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</si>
  <si>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</si>
  <si>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</si>
  <si>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</si>
  <si>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</si>
  <si>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</si>
  <si>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</si>
  <si>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</si>
  <si>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</si>
  <si>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</si>
  <si>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</si>
  <si>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</si>
  <si>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</si>
  <si>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</si>
  <si>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</si>
  <si>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</si>
  <si>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</si>
  <si>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</si>
  <si>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</si>
  <si>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</si>
  <si>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</si>
  <si>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</si>
  <si>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</si>
  <si>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</si>
  <si>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</si>
  <si>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</si>
  <si>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</si>
  <si>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</si>
  <si>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</si>
  <si>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</si>
  <si>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</si>
  <si>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</si>
  <si>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</si>
  <si>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</si>
  <si>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</si>
  <si>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</si>
  <si>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</si>
  <si>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</si>
  <si>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</si>
  <si>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</si>
  <si>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</si>
  <si>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</si>
  <si>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</si>
  <si>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</si>
  <si>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</si>
  <si>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</si>
  <si>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</si>
  <si>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</si>
  <si>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</si>
  <si>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</si>
  <si>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</si>
  <si>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</si>
  <si>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</si>
  <si>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</si>
  <si>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</si>
  <si>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</si>
  <si>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</si>
  <si>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</si>
  <si>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</si>
  <si>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</si>
  <si>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</si>
  <si>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</si>
  <si>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</si>
  <si>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</si>
  <si>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</si>
  <si>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</si>
  <si>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</si>
  <si>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</si>
  <si>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</si>
  <si>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</si>
  <si>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</si>
  <si>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</si>
  <si>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</si>
  <si>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</si>
  <si>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</si>
  <si>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</si>
  <si>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</si>
  <si>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</si>
  <si>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</si>
  <si>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</si>
  <si>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</si>
  <si>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</si>
  <si>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</si>
  <si>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</si>
  <si>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</si>
  <si>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</si>
  <si>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</si>
  <si>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</si>
  <si>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</si>
  <si>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</si>
  <si>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</si>
  <si>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</si>
  <si>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</si>
  <si>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</si>
  <si>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</si>
  <si>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</si>
  <si>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</si>
  <si>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</si>
  <si>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</si>
  <si>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</si>
  <si>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</si>
  <si>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</si>
  <si>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</si>
  <si>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</si>
  <si>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</si>
  <si>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</si>
  <si>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</si>
  <si>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</si>
  <si>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</si>
  <si>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</si>
  <si>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</si>
  <si>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</si>
  <si>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</si>
  <si>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</si>
  <si>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</si>
  <si>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</si>
  <si>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</si>
  <si>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</si>
  <si>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</si>
  <si>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</si>
  <si>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</si>
  <si>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</si>
  <si>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</si>
  <si>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</si>
  <si>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</si>
  <si>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</si>
  <si>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</si>
  <si>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</si>
  <si>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</si>
  <si>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</si>
  <si>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</si>
  <si>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</si>
  <si>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</si>
  <si>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</si>
  <si>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</si>
  <si>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</si>
  <si>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</si>
  <si>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</si>
  <si>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</si>
  <si>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</si>
  <si>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</si>
  <si>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</si>
  <si>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</si>
  <si>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</si>
  <si>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</si>
  <si>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</si>
  <si>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</si>
  <si>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</si>
  <si>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</si>
  <si>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</si>
  <si>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</si>
  <si>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</si>
  <si>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</si>
  <si>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</si>
  <si>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</si>
  <si>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</si>
  <si>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</si>
  <si>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</si>
  <si>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</si>
  <si>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</si>
  <si>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</si>
  <si>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</si>
  <si>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</si>
  <si>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</si>
  <si>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</si>
  <si>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</si>
  <si>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</si>
  <si>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</si>
  <si>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</si>
  <si>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</si>
  <si>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</si>
  <si>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</si>
  <si>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</si>
  <si>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</si>
  <si>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</si>
  <si>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</si>
  <si>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</si>
  <si>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</si>
  <si>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</si>
  <si>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</si>
  <si>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</si>
  <si>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</si>
  <si>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</si>
  <si>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</si>
  <si>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</si>
  <si>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</si>
  <si>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</si>
  <si>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</si>
  <si>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</si>
  <si>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</si>
  <si>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</si>
  <si>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</si>
  <si>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</si>
  <si>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</si>
  <si>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</si>
  <si>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</si>
  <si>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</si>
  <si>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</si>
  <si>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</si>
  <si>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</si>
  <si>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</si>
  <si>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</si>
  <si>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</si>
  <si>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</si>
  <si>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</si>
  <si>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</si>
  <si>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</si>
  <si>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</si>
  <si>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</si>
  <si>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</si>
  <si>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</si>
  <si>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</si>
  <si>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</si>
  <si>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</si>
  <si>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</si>
  <si>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</si>
  <si>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</si>
  <si>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</si>
  <si>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</si>
  <si>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</si>
  <si>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</si>
  <si>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</si>
  <si>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</si>
  <si>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</si>
  <si>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</si>
  <si>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</si>
  <si>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</si>
  <si>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</si>
  <si>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</si>
  <si>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</si>
  <si>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</si>
  <si>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</si>
  <si>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</si>
  <si>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</si>
  <si>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</si>
  <si>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</si>
  <si>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</si>
  <si>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</si>
  <si>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</si>
  <si>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</si>
  <si>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</si>
  <si>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</si>
  <si>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</si>
  <si>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</si>
  <si>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</si>
  <si>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</si>
  <si>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</si>
  <si>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</si>
  <si>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</si>
  <si>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</si>
  <si>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</si>
  <si>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</si>
  <si>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</si>
  <si>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</si>
  <si>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</si>
  <si>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</si>
  <si>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</si>
  <si>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</si>
  <si>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</si>
  <si>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</si>
  <si>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</si>
  <si>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</si>
  <si>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</si>
  <si>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</si>
  <si>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</si>
  <si>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</si>
  <si>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</si>
  <si>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</si>
  <si>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</si>
  <si>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</si>
  <si>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</si>
  <si>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</si>
  <si>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</si>
  <si>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</si>
  <si>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</si>
  <si>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</si>
  <si>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</si>
  <si>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</si>
  <si>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</si>
  <si>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</si>
  <si>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</si>
  <si>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</si>
  <si>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</si>
  <si>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</si>
  <si>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</si>
  <si>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</si>
  <si>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</si>
  <si>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</si>
  <si>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</si>
  <si>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</si>
  <si>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</si>
  <si>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</si>
  <si>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</si>
  <si>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</si>
  <si>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</si>
  <si>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</si>
  <si>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</si>
  <si>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</si>
  <si>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</si>
  <si>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</si>
  <si>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</si>
  <si>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</si>
  <si>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</si>
  <si>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</si>
  <si>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</si>
  <si>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</si>
  <si>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</si>
  <si>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</si>
  <si>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</si>
  <si>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</si>
  <si>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</si>
  <si>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</si>
  <si>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</si>
  <si>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</si>
  <si>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</si>
  <si>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</si>
  <si>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</si>
  <si>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</si>
  <si>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</si>
  <si>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</si>
  <si>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</si>
  <si>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</si>
  <si>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</si>
  <si>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</si>
  <si>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</si>
  <si>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</si>
  <si>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</si>
  <si>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</si>
  <si>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</si>
  <si>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</si>
  <si>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</si>
  <si>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</si>
  <si>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</si>
  <si>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</si>
  <si>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</si>
  <si>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</si>
  <si>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</si>
  <si>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</si>
  <si>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</si>
  <si>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</si>
  <si>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</si>
  <si>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</si>
  <si>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</si>
  <si>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</si>
  <si>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</si>
  <si>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</si>
  <si>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</si>
  <si>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</si>
  <si>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</si>
  <si>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</si>
  <si>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</si>
  <si>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</si>
  <si>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</si>
  <si>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</si>
  <si>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</si>
  <si>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</si>
  <si>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</si>
  <si>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</si>
  <si>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</si>
  <si>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</si>
  <si>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</si>
  <si>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</si>
  <si>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</si>
  <si>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</si>
  <si>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</si>
  <si>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</si>
  <si>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</si>
  <si>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</si>
  <si>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</si>
  <si>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</si>
  <si>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</si>
  <si>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</si>
  <si>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</si>
  <si>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</si>
  <si>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</si>
  <si>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</si>
  <si>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</si>
  <si>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</si>
  <si>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</si>
  <si>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</si>
  <si>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</si>
  <si>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</si>
  <si>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</si>
  <si>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</si>
  <si>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</si>
  <si>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</si>
  <si>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</si>
  <si>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</si>
  <si>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</si>
  <si>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</si>
  <si>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</si>
  <si>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</si>
  <si>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</si>
  <si>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</si>
  <si>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</si>
  <si>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</si>
  <si>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</si>
  <si>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</si>
  <si>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</si>
  <si>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</si>
  <si>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</si>
  <si>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</si>
  <si>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</si>
  <si>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</si>
  <si>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</si>
  <si>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</si>
  <si>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</si>
  <si>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</si>
  <si>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</si>
  <si>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</si>
  <si>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</si>
  <si>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</si>
  <si>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</si>
  <si>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</si>
  <si>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</si>
  <si>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</si>
  <si>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</si>
  <si>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</si>
  <si>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</si>
  <si>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</si>
  <si>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</si>
  <si>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</si>
  <si>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</si>
  <si>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</si>
  <si>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</si>
  <si>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</si>
  <si>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</si>
  <si>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</si>
  <si>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</si>
  <si>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</si>
  <si>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</si>
  <si>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</si>
  <si>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</si>
  <si>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</si>
  <si>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</si>
  <si>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</si>
  <si>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</si>
  <si>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</si>
  <si>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</si>
  <si>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</si>
  <si>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</si>
  <si>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</si>
  <si>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</si>
  <si>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</si>
  <si>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</si>
  <si>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</si>
  <si>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</si>
  <si>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</si>
  <si>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</si>
  <si>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</si>
  <si>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</si>
  <si>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</si>
  <si>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</si>
  <si>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</si>
  <si>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</si>
  <si>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</si>
  <si>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</si>
  <si>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</si>
  <si>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</si>
  <si>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</si>
  <si>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</si>
  <si>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</si>
  <si>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</si>
  <si>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</si>
  <si>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</si>
  <si>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</si>
  <si>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</si>
  <si>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</si>
  <si>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</si>
  <si>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</si>
  <si>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</si>
  <si>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</si>
  <si>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</si>
  <si>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</si>
  <si>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</si>
  <si>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</si>
  <si>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</si>
  <si>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</si>
  <si>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</si>
  <si>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</si>
  <si>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</si>
  <si>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</si>
  <si>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</si>
  <si>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</si>
  <si>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</si>
  <si>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</si>
  <si>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</si>
  <si>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</si>
  <si>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</si>
  <si>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</si>
  <si>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</si>
  <si>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</si>
  <si>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</si>
  <si>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</si>
  <si>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</si>
  <si>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</si>
  <si>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</si>
  <si>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</si>
  <si>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</si>
  <si>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</si>
  <si>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</si>
  <si>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</si>
  <si>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</si>
  <si>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</si>
  <si>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</si>
  <si>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</si>
  <si>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</si>
  <si>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</si>
  <si>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</si>
  <si>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</si>
  <si>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</si>
  <si>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</si>
  <si>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</si>
  <si>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</si>
  <si>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</si>
  <si>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</si>
  <si>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</si>
  <si>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</si>
  <si>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</si>
  <si>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</si>
  <si>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</si>
  <si>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</si>
  <si>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</si>
  <si>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</si>
  <si>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</si>
  <si>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</si>
  <si>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</si>
  <si>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</si>
  <si>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</si>
  <si>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</si>
  <si>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</si>
  <si>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</si>
  <si>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</si>
  <si>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</si>
  <si>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</si>
  <si>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</si>
  <si>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</si>
  <si>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</si>
  <si>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</si>
  <si>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</si>
  <si>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</si>
  <si>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</si>
  <si>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</si>
  <si>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</si>
  <si>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</si>
  <si>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</si>
  <si>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</si>
  <si>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</si>
  <si>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</si>
  <si>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</si>
  <si>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</si>
  <si>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</si>
  <si>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</si>
  <si>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</si>
  <si>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</si>
  <si>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</si>
  <si>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</si>
  <si>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</si>
  <si>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</si>
  <si>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</si>
  <si>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</si>
  <si>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</si>
  <si>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</si>
  <si>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</si>
  <si>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</si>
  <si>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</si>
  <si>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</si>
  <si>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</si>
  <si>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</si>
  <si>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</si>
  <si>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</si>
  <si>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</si>
  <si>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</si>
  <si>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</si>
  <si>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</si>
  <si>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</si>
  <si>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</si>
  <si>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</si>
  <si>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</si>
  <si>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</si>
  <si>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</si>
  <si>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</si>
  <si>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</si>
  <si>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</si>
  <si>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</si>
  <si>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</si>
  <si>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</si>
  <si>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</si>
  <si>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</si>
  <si>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</si>
  <si>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</si>
  <si>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</si>
  <si>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</si>
  <si>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</si>
  <si>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</si>
  <si>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</si>
  <si>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</si>
  <si>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</si>
  <si>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</si>
  <si>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</si>
  <si>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</si>
  <si>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</si>
  <si>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</si>
  <si>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</si>
  <si>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</si>
  <si>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</si>
  <si>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</si>
  <si>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</si>
  <si>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</si>
  <si>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</si>
  <si>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</si>
  <si>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</si>
  <si>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</si>
  <si>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</si>
  <si>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</si>
  <si>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</si>
  <si>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</si>
  <si>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</si>
  <si>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</si>
  <si>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</si>
  <si>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</si>
  <si>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</si>
  <si>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</si>
  <si>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</si>
  <si>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</si>
  <si>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</si>
  <si>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</si>
  <si>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</si>
  <si>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</si>
  <si>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</si>
  <si>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</si>
  <si>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</si>
  <si>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</si>
  <si>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</si>
  <si>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</si>
  <si>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</si>
  <si>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</si>
  <si>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</si>
  <si>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</si>
  <si>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</si>
  <si>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</si>
  <si>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</si>
  <si>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</si>
  <si>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</si>
  <si>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</si>
  <si>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</si>
  <si>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</si>
  <si>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</si>
  <si>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</si>
  <si>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</si>
  <si>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</si>
  <si>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</si>
  <si>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</si>
  <si>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</si>
  <si>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</si>
  <si>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</si>
  <si>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</si>
  <si>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</si>
  <si>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</si>
  <si>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</si>
  <si>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</si>
  <si>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</si>
  <si>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</si>
  <si>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</si>
  <si>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</si>
  <si>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</si>
  <si>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</si>
  <si>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</si>
  <si>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</si>
  <si>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</si>
  <si>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</si>
  <si>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</si>
  <si>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</si>
  <si>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</si>
  <si>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</si>
  <si>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</si>
  <si>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</si>
  <si>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</si>
  <si>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</si>
  <si>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</si>
  <si>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</si>
  <si>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</si>
  <si>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</si>
  <si>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</si>
  <si>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</si>
  <si>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</si>
  <si>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</si>
  <si>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</si>
  <si>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</si>
  <si>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</si>
  <si>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</si>
  <si>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</si>
  <si>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</si>
  <si>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</si>
  <si>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</si>
  <si>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</si>
  <si>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</si>
  <si>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</si>
  <si>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</si>
  <si>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</si>
  <si>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</si>
  <si>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</si>
  <si>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</si>
  <si>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</si>
  <si>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</si>
  <si>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</si>
  <si>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</si>
  <si>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</si>
  <si>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</si>
  <si>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</si>
  <si>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</si>
  <si>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</si>
  <si>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</si>
  <si>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</si>
  <si>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</si>
  <si>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</si>
  <si>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</si>
  <si>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</si>
  <si>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</si>
  <si>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</si>
  <si>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</si>
  <si>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</si>
  <si>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</si>
  <si>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</si>
  <si>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</si>
  <si>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</si>
  <si>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</si>
  <si>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</si>
  <si>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</si>
  <si>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</si>
  <si>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</si>
  <si>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</si>
  <si>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</si>
  <si>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</si>
  <si>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</si>
  <si>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</si>
  <si>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</si>
  <si>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</si>
  <si>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</si>
  <si>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</si>
  <si>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</si>
  <si>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</si>
  <si>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</si>
  <si>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</si>
  <si>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</si>
  <si>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</si>
  <si>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</si>
  <si>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</si>
  <si>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</si>
  <si>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</si>
  <si>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</si>
  <si>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</si>
  <si>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</si>
  <si>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</si>
  <si>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</si>
  <si>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</si>
  <si>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</si>
  <si>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</si>
  <si>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</si>
  <si>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</si>
  <si>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</si>
  <si>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</si>
  <si>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</si>
  <si>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</si>
  <si>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</si>
  <si>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</si>
  <si>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</si>
  <si>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</si>
  <si>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</si>
  <si>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</si>
  <si>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</si>
  <si>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</si>
  <si>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</si>
  <si>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</si>
  <si>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</si>
  <si>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</si>
  <si>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</si>
  <si>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</si>
  <si>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</si>
  <si>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</si>
  <si>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</si>
  <si>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</si>
  <si>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</si>
  <si>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</si>
  <si>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</si>
  <si>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</si>
  <si>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</si>
  <si>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</si>
  <si>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</si>
  <si>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</si>
  <si>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</si>
  <si>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</si>
  <si>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</si>
  <si>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</si>
  <si>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</si>
  <si>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</si>
  <si>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</si>
  <si>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</si>
  <si>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</si>
  <si>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</si>
  <si>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</si>
  <si>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</si>
  <si>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</si>
  <si>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</si>
  <si>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</si>
  <si>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</si>
  <si>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</si>
  <si>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</si>
  <si>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</si>
  <si>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</si>
  <si>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</si>
  <si>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</si>
  <si>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</si>
  <si>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</si>
  <si>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</si>
  <si>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</si>
  <si>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</si>
  <si>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</si>
  <si>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</si>
  <si>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</si>
  <si>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</si>
  <si>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</si>
  <si>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</si>
  <si>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</si>
  <si>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</si>
  <si>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</si>
  <si>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</si>
  <si>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</si>
  <si>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</si>
  <si>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</si>
  <si>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</si>
  <si>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</si>
  <si>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</si>
  <si>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</si>
  <si>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</si>
  <si>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</si>
  <si>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</si>
  <si>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</si>
  <si>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</si>
  <si>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</si>
  <si>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</si>
  <si>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</si>
  <si>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</si>
  <si>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</si>
  <si>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</si>
  <si>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</si>
  <si>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</si>
  <si>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</si>
  <si>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</si>
  <si>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</si>
  <si>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</si>
  <si>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</si>
  <si>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</si>
  <si>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</si>
  <si>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</si>
  <si>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</si>
  <si>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</si>
  <si>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</si>
  <si>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</si>
  <si>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</si>
  <si>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</si>
  <si>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</si>
  <si>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</si>
  <si>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</si>
  <si>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</si>
  <si>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</si>
  <si>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</si>
  <si>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</si>
  <si>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</si>
  <si>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</si>
  <si>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</si>
  <si>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</si>
  <si>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</si>
  <si>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</si>
  <si>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</si>
  <si>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</si>
  <si>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</si>
  <si>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</si>
  <si>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</si>
  <si>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</si>
  <si>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</si>
  <si>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</si>
  <si>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</si>
  <si>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</si>
  <si>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</si>
  <si>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</si>
  <si>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</si>
  <si>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</si>
  <si>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</si>
  <si>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</si>
  <si>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</si>
  <si>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</si>
  <si>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</si>
  <si>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</si>
  <si>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</si>
  <si>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</si>
  <si>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</si>
  <si>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</si>
  <si>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</si>
  <si>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</si>
  <si>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</si>
  <si>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</si>
  <si>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</si>
  <si>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</si>
  <si>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</si>
  <si>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</si>
  <si>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</si>
  <si>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</si>
  <si>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</si>
  <si>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</si>
  <si>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</si>
  <si>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</si>
  <si>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</si>
  <si>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</si>
  <si>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</si>
  <si>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</si>
  <si>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</si>
  <si>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</si>
  <si>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</si>
  <si>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</si>
  <si>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</si>
  <si>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</si>
  <si>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</si>
  <si>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</si>
  <si>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</si>
  <si>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</si>
  <si>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</si>
  <si>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</si>
  <si>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</si>
  <si>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</si>
  <si>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</si>
  <si>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</si>
  <si>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</si>
  <si>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</si>
  <si>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</si>
  <si>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</si>
  <si>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</si>
  <si>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</si>
  <si>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</si>
  <si>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</si>
  <si>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</si>
  <si>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</si>
  <si>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</si>
  <si>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</si>
  <si>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</si>
  <si>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</si>
  <si>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</si>
  <si>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</si>
  <si>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</si>
  <si>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</si>
  <si>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</si>
  <si>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</si>
  <si>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</si>
  <si>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</si>
  <si>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</si>
  <si>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</si>
  <si>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</si>
  <si>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</si>
  <si>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</si>
  <si>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</si>
  <si>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</si>
  <si>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</si>
  <si>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</si>
  <si>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</si>
  <si>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</si>
  <si>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</si>
  <si>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</si>
  <si>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</si>
  <si>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</si>
  <si>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</si>
  <si>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</si>
  <si>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</si>
  <si>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</si>
  <si>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</si>
  <si>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</si>
  <si>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</si>
  <si>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</si>
  <si>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</si>
  <si>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</si>
  <si>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</si>
  <si>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</si>
  <si>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</si>
  <si>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</si>
  <si>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</si>
  <si>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</si>
  <si>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</si>
  <si>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</si>
  <si>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</si>
  <si>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</si>
  <si>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</si>
  <si>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</si>
  <si>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</si>
  <si>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</si>
  <si>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</si>
  <si>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</si>
  <si>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</si>
  <si>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</si>
  <si>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</si>
  <si>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</si>
  <si>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</si>
  <si>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</si>
  <si>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</si>
  <si>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</si>
  <si>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</si>
  <si>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</si>
  <si>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</si>
  <si>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</si>
  <si>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</si>
  <si>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</si>
  <si>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</si>
  <si>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</si>
  <si>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</si>
  <si>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</si>
  <si>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</si>
  <si>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</si>
  <si>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</si>
  <si>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</si>
  <si>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</si>
  <si>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</si>
  <si>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</si>
  <si>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</si>
  <si>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</si>
  <si>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</si>
  <si>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</si>
  <si>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</si>
  <si>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</si>
  <si>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</si>
  <si>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</si>
  <si>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</si>
  <si>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</si>
  <si>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</si>
  <si>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</si>
  <si>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</si>
  <si>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</si>
  <si>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</si>
  <si>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</si>
  <si>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</si>
  <si>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</si>
  <si>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</si>
  <si>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</si>
  <si>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</si>
  <si>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</si>
  <si>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</si>
  <si>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</si>
  <si>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</si>
  <si>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</si>
  <si>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</si>
  <si>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</si>
  <si>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</si>
  <si>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</si>
  <si>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</si>
  <si>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</si>
  <si>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</si>
  <si>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</si>
  <si>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</si>
  <si>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</si>
  <si>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</si>
  <si>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</si>
  <si>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</si>
  <si>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</si>
  <si>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</si>
  <si>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</si>
  <si>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</si>
  <si>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</si>
  <si>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</si>
  <si>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</si>
  <si>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</si>
  <si>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</si>
  <si>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</si>
  <si>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</si>
  <si>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</si>
  <si>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</si>
  <si>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</si>
  <si>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</si>
  <si>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</si>
  <si>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</si>
  <si>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</si>
  <si>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</si>
  <si>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</si>
  <si>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</si>
  <si>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</si>
  <si>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</si>
  <si>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</si>
  <si>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</si>
  <si>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</si>
  <si>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</si>
  <si>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</si>
  <si>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</si>
  <si>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</si>
  <si>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</si>
  <si>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</si>
  <si>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</si>
  <si>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</si>
  <si>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</si>
  <si>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</si>
  <si>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</si>
  <si>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</si>
  <si>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</si>
  <si>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</si>
  <si>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</si>
  <si>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</si>
  <si>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</si>
  <si>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</si>
  <si>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</si>
  <si>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</si>
  <si>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</si>
  <si>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</si>
  <si>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</si>
  <si>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</si>
  <si>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</si>
  <si>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</si>
  <si>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</si>
  <si>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</si>
  <si>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</si>
  <si>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</si>
  <si>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</si>
  <si>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</si>
  <si>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</si>
  <si>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</si>
  <si>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</si>
  <si>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</si>
  <si>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</si>
  <si>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</si>
  <si>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</si>
  <si>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</si>
  <si>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</si>
  <si>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</si>
  <si>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</si>
  <si>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</si>
  <si>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</si>
  <si>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</si>
  <si>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</si>
  <si>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</si>
  <si>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</si>
  <si>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</si>
  <si>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</si>
  <si>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</si>
  <si>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</si>
  <si>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</si>
  <si>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</si>
  <si>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</si>
  <si>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</si>
  <si>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</si>
  <si>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</si>
  <si>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</si>
  <si>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</si>
  <si>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</si>
  <si>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</si>
  <si>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</si>
  <si>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</si>
  <si>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</si>
  <si>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</si>
  <si>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</si>
  <si>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</si>
  <si>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</si>
  <si>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</si>
  <si>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</si>
  <si>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</si>
  <si>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</si>
  <si>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</si>
  <si>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</si>
  <si>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</si>
  <si>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</si>
  <si>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</si>
  <si>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</si>
  <si>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</si>
  <si>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</si>
  <si>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</si>
  <si>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</si>
  <si>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</si>
  <si>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</si>
  <si>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</si>
  <si>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</si>
  <si>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</si>
  <si>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</si>
  <si>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</si>
  <si>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</si>
  <si>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</si>
  <si>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</si>
  <si>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</si>
  <si>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</si>
  <si>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</si>
  <si>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</si>
  <si>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</si>
  <si>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</si>
  <si>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</si>
  <si>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</si>
  <si>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</si>
  <si>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</si>
  <si>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</si>
  <si>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</si>
  <si>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</si>
  <si>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</si>
  <si>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</si>
  <si>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</si>
  <si>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</si>
  <si>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</si>
  <si>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</si>
  <si>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</si>
  <si>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</si>
  <si>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</si>
  <si>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</si>
  <si>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</si>
  <si>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</si>
  <si>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</si>
  <si>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</si>
  <si>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</si>
  <si>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</si>
  <si>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</si>
  <si>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</si>
  <si>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</si>
  <si>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</si>
  <si>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</si>
  <si>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</si>
  <si>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</si>
  <si>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</si>
  <si>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</si>
  <si>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</si>
  <si>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</si>
  <si>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</si>
  <si>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</si>
  <si>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</si>
  <si>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</si>
  <si>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</si>
  <si>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</si>
  <si>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</si>
  <si>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</si>
  <si>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</si>
  <si>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</si>
  <si>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</si>
  <si>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</si>
  <si>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</si>
  <si>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</si>
  <si>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</si>
  <si>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</si>
  <si>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</si>
  <si>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</si>
  <si>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</si>
  <si>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</si>
  <si>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</si>
  <si>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</si>
  <si>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</si>
  <si>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</si>
  <si>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</si>
  <si>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</si>
  <si>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</si>
  <si>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</si>
  <si>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</si>
  <si>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</si>
  <si>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</si>
  <si>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</si>
  <si>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</si>
  <si>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</si>
  <si>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</si>
  <si>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</si>
  <si>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</si>
  <si>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</si>
  <si>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</si>
  <si>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</si>
  <si>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</si>
  <si>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</si>
  <si>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</si>
  <si>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</si>
  <si>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</si>
  <si>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</si>
  <si>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</si>
  <si>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</si>
  <si>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</si>
  <si>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</si>
  <si>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</si>
  <si>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</si>
  <si>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</si>
  <si>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</si>
  <si>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</si>
  <si>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</si>
  <si>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</si>
  <si>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</si>
  <si>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</si>
  <si>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</si>
  <si>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</si>
  <si>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</si>
  <si>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</si>
  <si>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</si>
  <si>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</si>
  <si>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</si>
  <si>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</si>
  <si>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</si>
  <si>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</si>
  <si>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</si>
  <si>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</si>
  <si>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</si>
  <si>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</si>
  <si>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</si>
  <si>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</si>
  <si>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</si>
  <si>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</si>
  <si>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</si>
  <si>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</si>
  <si>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</si>
  <si>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</si>
  <si>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</si>
  <si>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</si>
  <si>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</si>
  <si>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</si>
  <si>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</si>
  <si>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</si>
  <si>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</si>
  <si>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</si>
  <si>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</si>
  <si>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</si>
  <si>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</si>
  <si>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</si>
  <si>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</si>
  <si>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</si>
  <si>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</si>
  <si>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</si>
  <si>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</si>
  <si>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</si>
  <si>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</si>
  <si>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</si>
  <si>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</si>
  <si>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</si>
  <si>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</si>
  <si>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</si>
  <si>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</si>
  <si>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</si>
  <si>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</si>
  <si>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</si>
  <si>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</si>
  <si>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</si>
  <si>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</si>
  <si>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</si>
  <si>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</si>
  <si>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</si>
  <si>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</si>
  <si>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</si>
  <si>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</si>
  <si>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</si>
  <si>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</si>
  <si>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</si>
  <si>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</si>
  <si>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</si>
  <si>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</si>
  <si>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</si>
  <si>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</si>
  <si>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</si>
  <si>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</si>
  <si>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</si>
  <si>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</si>
  <si>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</si>
  <si>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</si>
  <si>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</si>
  <si>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</si>
  <si>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</si>
  <si>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</si>
  <si>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</si>
  <si>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</si>
  <si>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</si>
  <si>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</si>
  <si>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</si>
  <si>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</si>
  <si>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</si>
  <si>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</si>
  <si>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</si>
  <si>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</si>
  <si>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</si>
  <si>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</si>
  <si>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</si>
  <si>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</si>
  <si>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</si>
  <si>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</si>
  <si>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</si>
  <si>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</si>
  <si>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</si>
  <si>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</si>
  <si>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</si>
  <si>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</si>
  <si>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</si>
  <si>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</si>
  <si>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</si>
  <si>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</si>
  <si>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</si>
  <si>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</si>
  <si>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</si>
  <si>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</si>
  <si>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</si>
  <si>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</si>
  <si>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</si>
  <si>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</si>
  <si>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</si>
  <si>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</si>
  <si>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</si>
  <si>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</si>
  <si>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</si>
  <si>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</si>
  <si>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</si>
  <si>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</si>
  <si>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</si>
  <si>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</si>
  <si>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</si>
  <si>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</si>
  <si>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</si>
  <si>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</si>
  <si>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</si>
  <si>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</si>
  <si>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</si>
  <si>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</si>
  <si>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</si>
  <si>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</si>
  <si>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</si>
  <si>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</si>
  <si>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</si>
  <si>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</si>
  <si>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</si>
  <si>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</si>
  <si>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</si>
  <si>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</si>
  <si>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</si>
  <si>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</si>
  <si>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</si>
  <si>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</si>
  <si>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</si>
  <si>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</si>
  <si>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</si>
  <si>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</si>
  <si>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</si>
  <si>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</si>
  <si>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</si>
  <si>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</si>
  <si>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</si>
  <si>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</si>
  <si>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</si>
  <si>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</si>
  <si>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</si>
  <si>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</si>
  <si>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</si>
  <si>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</si>
  <si>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</si>
  <si>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</si>
  <si>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</si>
  <si>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</si>
  <si>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</si>
  <si>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</si>
  <si>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</si>
  <si>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</si>
  <si>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</si>
  <si>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</si>
  <si>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</si>
  <si>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</si>
  <si>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</si>
  <si>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</si>
  <si>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</si>
  <si>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</si>
  <si>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</si>
  <si>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</si>
  <si>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</si>
  <si>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</si>
  <si>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</si>
  <si>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</si>
  <si>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</si>
  <si>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</si>
  <si>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</si>
  <si>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</si>
  <si>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</si>
  <si>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</si>
  <si>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</si>
  <si>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</si>
  <si>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</si>
  <si>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</si>
  <si>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</si>
  <si>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</si>
  <si>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</si>
  <si>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</si>
  <si>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</si>
  <si>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</si>
  <si>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</si>
  <si>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</si>
  <si>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</si>
  <si>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</si>
  <si>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</si>
  <si>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</si>
  <si>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</si>
  <si>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</si>
  <si>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</si>
  <si>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</si>
  <si>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</si>
  <si>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</si>
  <si>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</si>
  <si>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</si>
  <si>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</si>
  <si>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</si>
  <si>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</si>
  <si>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</si>
  <si>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</si>
  <si>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</si>
  <si>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</si>
  <si>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</si>
  <si>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</si>
  <si>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</si>
  <si>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</si>
  <si>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</si>
  <si>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</si>
  <si>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</si>
  <si>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</si>
  <si>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</si>
  <si>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</si>
  <si>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</si>
  <si>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</si>
  <si>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</si>
  <si>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</si>
  <si>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</si>
  <si>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</si>
  <si>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</si>
  <si>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</si>
  <si>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</si>
  <si>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</si>
  <si>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</si>
  <si>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</si>
  <si>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</si>
  <si>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</si>
  <si>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</si>
  <si>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</si>
  <si>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</si>
  <si>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</si>
  <si>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</si>
  <si>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</si>
  <si>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</si>
  <si>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</si>
  <si>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</si>
  <si>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</si>
  <si>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</si>
  <si>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</si>
  <si>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</si>
  <si>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</si>
  <si>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</si>
  <si>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</si>
  <si>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</si>
  <si>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</si>
  <si>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</si>
  <si>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</si>
  <si>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</si>
  <si>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</si>
  <si>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</si>
  <si>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</si>
  <si>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</si>
  <si>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</si>
  <si>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</si>
  <si>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</si>
  <si>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</si>
  <si>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</si>
  <si>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</si>
  <si>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</si>
  <si>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</si>
  <si>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</si>
  <si>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</si>
  <si>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</si>
  <si>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</si>
  <si>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</si>
  <si>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</si>
  <si>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</si>
  <si>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</si>
  <si>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</si>
  <si>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</si>
  <si>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</si>
  <si>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</si>
  <si>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</si>
  <si>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</si>
  <si>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</si>
  <si>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</si>
  <si>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</si>
  <si>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</si>
  <si>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</si>
  <si>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</si>
  <si>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</si>
  <si>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</si>
  <si>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</si>
  <si>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</si>
  <si>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</si>
  <si>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</si>
  <si>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</si>
  <si>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</si>
  <si>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</si>
  <si>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</si>
  <si>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</si>
  <si>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</si>
  <si>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</si>
  <si>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</si>
  <si>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</si>
  <si>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</si>
  <si>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</si>
  <si>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</si>
  <si>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</si>
  <si>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</si>
  <si>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</si>
  <si>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</si>
  <si>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</si>
  <si>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</si>
  <si>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</si>
  <si>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</si>
  <si>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</si>
  <si>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</si>
  <si>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</si>
  <si>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</si>
  <si>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</si>
  <si>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</si>
  <si>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</si>
  <si>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</si>
  <si>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</si>
  <si>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</si>
  <si>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</si>
  <si>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</si>
  <si>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</si>
  <si>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</si>
  <si>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</si>
  <si>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</si>
  <si>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</si>
  <si>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</si>
  <si>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</si>
  <si>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</si>
  <si>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</si>
  <si>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</si>
  <si>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</si>
  <si>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</si>
  <si>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</si>
  <si>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</si>
  <si>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</si>
  <si>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</si>
  <si>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</si>
  <si>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</si>
  <si>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</si>
  <si>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</si>
  <si>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</si>
  <si>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</si>
  <si>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</si>
  <si>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</si>
  <si>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</si>
  <si>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</si>
  <si>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</si>
  <si>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</si>
  <si>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</si>
  <si>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</si>
  <si>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</si>
  <si>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</si>
  <si>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</si>
  <si>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</si>
  <si>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</si>
  <si>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</si>
  <si>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</si>
  <si>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</si>
  <si>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</si>
  <si>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</si>
  <si>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</si>
  <si>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</si>
  <si>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</si>
  <si>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</si>
  <si>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</si>
  <si>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</si>
  <si>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</si>
  <si>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</si>
  <si>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</si>
  <si>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TITLE I - LOW INCOME (M)</t>
  </si>
  <si>
    <t>TITLE I - SCHOOL IMPROVEMENT AND ACCOUNTABILITY (M)</t>
  </si>
  <si>
    <t>SUBTOTAL</t>
  </si>
  <si>
    <t>IMPROVING TEACHER QUALITY STATE GRANTS</t>
  </si>
  <si>
    <t>TITLE II - TEACHER QUALITY</t>
  </si>
  <si>
    <t>TITLE IV STUDENT SUPPORT AND ACADEMIC ENRICHMENT PROGRAM</t>
  </si>
  <si>
    <t>TITLE IV - STUDENT SUPPORT AND ACADEMIC ENRICHMENT</t>
  </si>
  <si>
    <t>ENGLISH LANGUAGE ACQUISITION STATE GRANTS</t>
  </si>
  <si>
    <t>TITLE III - IMMIGRANT EDUCATION PROGRAM (IEP)</t>
  </si>
  <si>
    <t>TITLE III - LANGUAGE INSTRUCTION PROGRAM - LIMITED ENGLISH (LIPLEP)</t>
  </si>
  <si>
    <t>SPECIAL EDUCATION CLUSTER (IDEA)</t>
  </si>
  <si>
    <t>SPECIAL EDUCATION GRANTS TO STATES</t>
  </si>
  <si>
    <t>SPECIAL EDUCATION - IDEA - ROOM AND BOARD</t>
  </si>
  <si>
    <t>TOTAL US DEPARTMENT OF EDUCATION PASSED THROUGH THE ILLINOIS STATE BOARD OF EDUCATION (ISBE)</t>
  </si>
  <si>
    <t>US DEPARTMENT OF EDUCATION PASSED THROUGH THE NORTH DUPAGE SPECIAL EDUCATION COOPERATIVE (NDSEC)</t>
  </si>
  <si>
    <t>SPECIAL EDUCATION - IDEA - PRESCHOOL FLOW THROUGH</t>
  </si>
  <si>
    <t>SPECIAL EDUCATION - IDEA - FLOW THROUGH</t>
  </si>
  <si>
    <t>TOTAL US DEPARTMENT OF EDUCATION PASSED THROUGH THE NORTH DUPAGE SPECIAL EDUCATION COOPERATIVE (NDSEC)</t>
  </si>
  <si>
    <t>TOTAL SPECIAL EDUCATION CLUSTER (IDEA)</t>
  </si>
  <si>
    <t>US DEPARTMENT OF EDUCATION PASSED THROUGH THE DUPAGE REGIONAL OFFICE OF EDUCATION (ROE)</t>
  </si>
  <si>
    <t>MCKINNEY VENTO EDUCATION PROGRAM</t>
  </si>
  <si>
    <t>MCKINNEY VENTO EDUCATION FOR HOMELESS CHILDREN AND YOUTH PROGRAM</t>
  </si>
  <si>
    <t>TOTAL US DEPARTMENT OF EDUCATION PASSED THROUGH THE DUPAGE REGIONAL OFFICE OF EDUCATION (ROE)</t>
  </si>
  <si>
    <t>GRAND TOTAL US DEPARTMENT OF EDUCATION</t>
  </si>
  <si>
    <t>US DEPARTMENT OF AGRICULTURE PASSED THROUGH THE ILLINOIS STATE BOARD OF EDUCATION (ISBE)</t>
  </si>
  <si>
    <t>CHILD NUTRITION CLUSTER</t>
  </si>
  <si>
    <t>NATIONAL SCHOOL LUNCH PROGRAM</t>
  </si>
  <si>
    <t>NATIONAL SCHOOL LUNCH</t>
  </si>
  <si>
    <t>SPECIAL MILK PROGRAM</t>
  </si>
  <si>
    <t>SCHOOL BREAKFAST PROGRAM</t>
  </si>
  <si>
    <t>SUMMER FOOD SERVICE PROGRAM</t>
  </si>
  <si>
    <t>FOOD COMMODITIES - NON-CASH</t>
  </si>
  <si>
    <t>FOOD COMMODITIES</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</si>
  <si>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</si>
  <si>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</si>
  <si>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</si>
  <si>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</si>
  <si>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</si>
  <si>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</si>
  <si>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</si>
  <si>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</si>
  <si>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</si>
  <si>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</si>
  <si>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TOTAL MEDICAID CLUSTER</t>
  </si>
  <si>
    <t>TOTAL US DEPARTMENT OF HEALTH AND HUMAN SERVICES PASSED THROUGH THE ILLINOIS DEPARTMENT OF HEALTHCARE AND FAMILY SERVICES</t>
  </si>
  <si>
    <t>TOTAL FEDERAL AWARDS</t>
  </si>
  <si>
    <t>LAKE</t>
  </si>
  <si>
    <t>25775 W. HIGHWAY 134</t>
  </si>
  <si>
    <t>INGLESIDE</t>
  </si>
  <si>
    <t>X</t>
  </si>
  <si>
    <t>EVANS, MARSHALL AND PEASE, P.C.</t>
  </si>
  <si>
    <t>JEFFERY M. ROLLEFSON, CPA</t>
  </si>
  <si>
    <t>1875 HICKS ROAD</t>
  </si>
  <si>
    <t>ROLLING MEADOWS</t>
  </si>
  <si>
    <t>IL</t>
  </si>
  <si>
    <t>847-221-5700</t>
  </si>
  <si>
    <t>847-221-5701</t>
  </si>
  <si>
    <t>066-005340</t>
  </si>
  <si>
    <t>JEFF@EMPCPA.COM</t>
  </si>
  <si>
    <t>x</t>
  </si>
  <si>
    <t>REFUNDING GENERAL OBLIGATION BOND 2018A</t>
  </si>
  <si>
    <t>NIHIP</t>
  </si>
  <si>
    <t>IUPC</t>
  </si>
  <si>
    <t>ARBOR MANAGEMENT</t>
  </si>
  <si>
    <t>CLIC</t>
  </si>
  <si>
    <t>PMA</t>
  </si>
  <si>
    <t>HODGES, LOIZZI, ET AL.</t>
  </si>
  <si>
    <t>SEDOL</t>
  </si>
  <si>
    <t>DURHAM, CHAIN O' LAKES</t>
  </si>
  <si>
    <t>LIBERTYVILLE</t>
  </si>
  <si>
    <t>NO CONTRACTS</t>
  </si>
  <si>
    <t>N/A</t>
  </si>
  <si>
    <t xml:space="preserve">   Gavin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</si>
</sst>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5">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164" fontId="62" fillId="0" borderId="2" xfId="9" applyNumberFormat="1" applyFont="1" applyBorder="1" applyAlignment="1" applyProtection="1">
      <alignment horizontal="left" vertical="center"/>
      <protection locked="0"/>
    </xf>
    <xf numFmtId="177" fontId="62" fillId="0" borderId="2" xfId="9" applyNumberFormat="1" applyFont="1" applyBorder="1" applyAlignment="1" applyProtection="1">
      <alignment horizontal="right"/>
      <protection locked="0"/>
    </xf>
    <xf numFmtId="38" fontId="55" fillId="0" borderId="2" xfId="9" applyNumberFormat="1" applyFont="1" applyBorder="1" applyAlignment="1" applyProtection="1">
      <alignment horizontal="right"/>
      <protection locked="0"/>
    </xf>
    <xf numFmtId="3" fontId="55" fillId="0" borderId="2" xfId="9" applyNumberFormat="1" applyFont="1" applyBorder="1" applyAlignment="1" applyProtection="1">
      <alignment horizontal="right" vertical="center"/>
      <protection locked="0"/>
    </xf>
    <xf numFmtId="49" fontId="131" fillId="0" borderId="107" xfId="18" applyNumberFormat="1" applyFont="1" applyBorder="1" applyAlignment="1" applyProtection="1">
      <alignment horizontal="center" vertical="center"/>
      <protection locked="0"/>
    </xf>
    <xf numFmtId="0" fontId="2" fillId="0" borderId="155" xfId="19" applyFont="1" applyBorder="1" applyAlignment="1" applyProtection="1">
      <alignment horizontal="left" vertical="top" wrapText="1"/>
      <protection locked="0"/>
    </xf>
    <xf numFmtId="0" fontId="2" fillId="0" borderId="155" xfId="19" quotePrefix="1"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304800</xdr:colOff>
          <xdr:row>10</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xdr:row>
          <xdr:rowOff>0</xdr:rowOff>
        </xdr:from>
        <xdr:to>
          <xdr:col>7</xdr:col>
          <xdr:colOff>304800</xdr:colOff>
          <xdr:row>12</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cell r="E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5">
        <f>+'AFR20'!E4</f>
        <v>44119</v>
      </c>
      <c r="C1" s="2145"/>
      <c r="D1" s="2146"/>
      <c r="I1" s="2104" t="s">
        <v>402</v>
      </c>
      <c r="J1" s="2105"/>
      <c r="K1" s="2105"/>
      <c r="L1" s="2105"/>
      <c r="M1" s="2105"/>
      <c r="N1" s="2105"/>
      <c r="O1" s="2105"/>
      <c r="P1" s="2105"/>
      <c r="Q1" s="2105"/>
      <c r="R1" s="2105"/>
      <c r="S1" s="2105"/>
    </row>
    <row r="2" spans="1:32" ht="12" customHeight="1" x14ac:dyDescent="0.2">
      <c r="A2" s="1768" t="str">
        <f>"Due to ISBE on "</f>
        <v xml:space="preserve">Due to ISBE on </v>
      </c>
      <c r="B2" s="2147">
        <f>+'AFR20'!F4</f>
        <v>44151</v>
      </c>
      <c r="C2" s="2147"/>
      <c r="D2" s="2148"/>
      <c r="I2" s="2106" t="s">
        <v>2003</v>
      </c>
      <c r="J2" s="2105"/>
      <c r="K2" s="2105"/>
      <c r="L2" s="2105"/>
      <c r="M2" s="2105"/>
      <c r="N2" s="2105"/>
      <c r="O2" s="2105"/>
      <c r="P2" s="2105"/>
      <c r="Q2" s="2105"/>
      <c r="R2" s="2105"/>
      <c r="S2" s="2105"/>
    </row>
    <row r="3" spans="1:32" ht="12" customHeight="1" x14ac:dyDescent="0.2">
      <c r="A3" s="1771" t="str">
        <f>"SD/JA"&amp;MID('AFR20'!E2,3,2)</f>
        <v>SD/JA20</v>
      </c>
      <c r="B3" s="151"/>
      <c r="C3" s="151"/>
      <c r="D3" s="152"/>
      <c r="I3" s="2106" t="s">
        <v>52</v>
      </c>
      <c r="J3" s="2105"/>
      <c r="K3" s="2105"/>
      <c r="L3" s="2105"/>
      <c r="M3" s="2105"/>
      <c r="N3" s="2105"/>
      <c r="O3" s="2105"/>
      <c r="P3" s="2105"/>
      <c r="Q3" s="2105"/>
      <c r="R3" s="2105"/>
      <c r="S3" s="2105"/>
    </row>
    <row r="4" spans="1:32" ht="12" customHeight="1" x14ac:dyDescent="0.2">
      <c r="A4" s="37"/>
      <c r="I4" s="2106" t="s">
        <v>521</v>
      </c>
      <c r="J4" s="2105"/>
      <c r="K4" s="2105"/>
      <c r="L4" s="2105"/>
      <c r="M4" s="2105"/>
      <c r="N4" s="2105"/>
      <c r="O4" s="2105"/>
      <c r="P4" s="2105"/>
      <c r="Q4" s="2105"/>
      <c r="R4" s="2105"/>
      <c r="S4" s="2105"/>
    </row>
    <row r="5" spans="1:32" ht="14.1" customHeight="1" x14ac:dyDescent="0.2">
      <c r="B5" s="101" t="s">
        <v>2102</v>
      </c>
      <c r="C5" s="26" t="s">
        <v>904</v>
      </c>
      <c r="D5" s="81"/>
      <c r="E5" s="81"/>
      <c r="H5" s="38"/>
      <c r="I5" s="2114" t="s">
        <v>675</v>
      </c>
      <c r="J5" s="2113"/>
      <c r="K5" s="2113"/>
      <c r="L5" s="2113"/>
      <c r="M5" s="2113"/>
      <c r="N5" s="2113"/>
      <c r="O5" s="2113"/>
      <c r="P5" s="2113"/>
      <c r="Q5" s="2113"/>
      <c r="R5" s="2113"/>
      <c r="S5" s="2113"/>
      <c r="AF5" s="1764"/>
    </row>
    <row r="6" spans="1:32" ht="14.1" customHeight="1" x14ac:dyDescent="0.2">
      <c r="B6" s="101"/>
      <c r="C6" s="26" t="s">
        <v>905</v>
      </c>
      <c r="D6" s="81"/>
      <c r="E6" s="81"/>
      <c r="I6" s="2112" t="s">
        <v>877</v>
      </c>
      <c r="J6" s="2113"/>
      <c r="K6" s="2113"/>
      <c r="L6" s="2113"/>
      <c r="M6" s="2113"/>
      <c r="N6" s="2113"/>
      <c r="O6" s="2113"/>
      <c r="P6" s="2113"/>
      <c r="Q6" s="2113"/>
      <c r="R6" s="2113"/>
      <c r="S6" s="2113"/>
    </row>
    <row r="7" spans="1:32" ht="12.2" customHeight="1" x14ac:dyDescent="0.2">
      <c r="I7" s="2107" t="str">
        <f>"June 30, "&amp;'AFR20'!E2</f>
        <v>June 30, 2020</v>
      </c>
      <c r="J7" s="2108"/>
      <c r="K7" s="2108"/>
      <c r="L7" s="2108"/>
      <c r="M7" s="2108"/>
      <c r="N7" s="2108"/>
      <c r="O7" s="2108"/>
      <c r="P7" s="2108"/>
      <c r="Q7" s="2108"/>
      <c r="R7" s="2108"/>
      <c r="S7" s="210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9" t="s">
        <v>669</v>
      </c>
      <c r="J9" s="2110"/>
      <c r="K9" s="2110"/>
      <c r="L9" s="2110"/>
      <c r="M9" s="2110"/>
      <c r="N9" s="2110"/>
      <c r="O9" s="2110"/>
      <c r="P9" s="2110"/>
      <c r="Q9" s="2110"/>
      <c r="R9" s="2110"/>
      <c r="S9" s="2111"/>
      <c r="T9" s="2162" t="s">
        <v>530</v>
      </c>
      <c r="U9" s="2163"/>
      <c r="V9" s="2163"/>
      <c r="W9" s="2163"/>
      <c r="X9" s="2163"/>
      <c r="Y9" s="2163"/>
      <c r="Z9" s="2163"/>
      <c r="AA9" s="2164"/>
    </row>
    <row r="10" spans="1:32" ht="13.5" customHeight="1" x14ac:dyDescent="0.2">
      <c r="A10" s="2169" t="s">
        <v>670</v>
      </c>
      <c r="B10" s="2170"/>
      <c r="C10" s="2170"/>
      <c r="D10" s="2170"/>
      <c r="E10" s="2170"/>
      <c r="F10" s="2170"/>
      <c r="G10" s="2170"/>
      <c r="H10" s="2171"/>
      <c r="I10" s="29"/>
      <c r="J10" s="30"/>
      <c r="K10" s="28"/>
      <c r="R10" s="30"/>
      <c r="S10" s="30"/>
      <c r="T10" s="2165"/>
      <c r="U10" s="2113"/>
      <c r="V10" s="2113"/>
      <c r="W10" s="2113"/>
      <c r="X10" s="2113"/>
      <c r="Y10" s="2113"/>
      <c r="Z10" s="2113"/>
      <c r="AA10" s="2119"/>
    </row>
    <row r="11" spans="1:32" ht="14.25" customHeight="1" x14ac:dyDescent="0.2">
      <c r="A11" s="2172" t="s">
        <v>949</v>
      </c>
      <c r="B11" s="2173"/>
      <c r="C11" s="2173"/>
      <c r="D11" s="2173"/>
      <c r="E11" s="2173"/>
      <c r="F11" s="2173"/>
      <c r="G11" s="2173"/>
      <c r="H11" s="2174"/>
      <c r="I11" s="27"/>
      <c r="J11" s="71"/>
      <c r="K11" s="27"/>
      <c r="O11" s="144" t="s">
        <v>2102</v>
      </c>
      <c r="P11" s="97" t="s">
        <v>199</v>
      </c>
      <c r="Q11" s="30"/>
      <c r="R11" s="28"/>
      <c r="S11" s="27"/>
      <c r="T11" s="2166"/>
      <c r="U11" s="2167"/>
      <c r="V11" s="2167"/>
      <c r="W11" s="2167"/>
      <c r="X11" s="2167"/>
      <c r="Y11" s="2167"/>
      <c r="Z11" s="2167"/>
      <c r="AA11" s="2168"/>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5">
        <v>34049037002</v>
      </c>
      <c r="B13" s="2126"/>
      <c r="C13" s="2126"/>
      <c r="D13" s="2126"/>
      <c r="E13" s="2126"/>
      <c r="F13" s="2126"/>
      <c r="G13" s="2126"/>
      <c r="H13" s="2127"/>
      <c r="I13" s="31"/>
      <c r="J13" s="30"/>
      <c r="K13" s="28"/>
      <c r="L13" s="30"/>
      <c r="M13" s="30"/>
      <c r="N13" s="30"/>
      <c r="O13" s="30"/>
      <c r="P13" s="30"/>
      <c r="Q13" s="30"/>
      <c r="R13" s="30"/>
      <c r="S13" s="30"/>
      <c r="T13" s="2131" t="s">
        <v>2103</v>
      </c>
      <c r="U13" s="2132"/>
      <c r="V13" s="2132"/>
      <c r="W13" s="2132"/>
      <c r="X13" s="2132"/>
      <c r="Y13" s="2133"/>
      <c r="Z13" s="2133"/>
      <c r="AA13" s="213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8" t="s">
        <v>2099</v>
      </c>
      <c r="B15" s="2129"/>
      <c r="C15" s="2129"/>
      <c r="D15" s="2129"/>
      <c r="E15" s="2129"/>
      <c r="F15" s="2129"/>
      <c r="G15" s="2129"/>
      <c r="H15" s="2130"/>
      <c r="T15" s="2135" t="s">
        <v>2104</v>
      </c>
      <c r="U15" s="2092"/>
      <c r="V15" s="2092"/>
      <c r="W15" s="2092"/>
      <c r="X15" s="2092"/>
      <c r="Y15" s="2136"/>
      <c r="Z15" s="2136"/>
      <c r="AA15" s="2137"/>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8" t="s">
        <v>2125</v>
      </c>
      <c r="B17" s="2099"/>
      <c r="C17" s="2099"/>
      <c r="D17" s="2099"/>
      <c r="E17" s="2099"/>
      <c r="F17" s="2099"/>
      <c r="G17" s="2099"/>
      <c r="H17" s="2124"/>
      <c r="T17" s="2142" t="s">
        <v>2105</v>
      </c>
      <c r="U17" s="2143"/>
      <c r="V17" s="2143"/>
      <c r="W17" s="2143"/>
      <c r="X17" s="2143"/>
      <c r="Y17" s="2143"/>
      <c r="Z17" s="2143"/>
      <c r="AA17" s="2144"/>
    </row>
    <row r="18" spans="1:27" ht="13.5" customHeight="1" x14ac:dyDescent="0.2">
      <c r="A18" s="82" t="s">
        <v>527</v>
      </c>
      <c r="B18" s="73"/>
      <c r="C18" s="69"/>
      <c r="D18" s="73"/>
      <c r="E18" s="73"/>
      <c r="F18" s="73"/>
      <c r="G18" s="73"/>
      <c r="H18" s="53"/>
      <c r="I18" s="2123" t="s">
        <v>671</v>
      </c>
      <c r="J18" s="2074"/>
      <c r="K18" s="2074"/>
      <c r="L18" s="2074"/>
      <c r="M18" s="2074"/>
      <c r="N18" s="2074"/>
      <c r="O18" s="2074"/>
      <c r="P18" s="2074"/>
      <c r="Q18" s="2074"/>
      <c r="R18" s="2074"/>
      <c r="S18" s="2075"/>
      <c r="T18" s="82" t="s">
        <v>706</v>
      </c>
      <c r="U18" s="48"/>
      <c r="V18" s="69"/>
      <c r="W18" s="47"/>
      <c r="X18" s="82" t="s">
        <v>264</v>
      </c>
      <c r="Y18" s="78"/>
      <c r="Z18" s="154" t="s">
        <v>672</v>
      </c>
      <c r="AA18" s="44"/>
    </row>
    <row r="19" spans="1:27" ht="13.5" customHeight="1" x14ac:dyDescent="0.2">
      <c r="A19" s="2128" t="s">
        <v>2100</v>
      </c>
      <c r="B19" s="2084"/>
      <c r="C19" s="2084"/>
      <c r="D19" s="2084"/>
      <c r="E19" s="2084"/>
      <c r="F19" s="2084"/>
      <c r="G19" s="2084"/>
      <c r="H19" s="2064"/>
      <c r="I19" s="30"/>
      <c r="J19" s="96"/>
      <c r="K19" s="40"/>
      <c r="L19" s="38"/>
      <c r="M19" s="109" t="s">
        <v>312</v>
      </c>
      <c r="P19" s="27"/>
      <c r="Q19" s="27"/>
      <c r="R19" s="27"/>
      <c r="S19" s="31"/>
      <c r="T19" s="2128" t="s">
        <v>2106</v>
      </c>
      <c r="U19" s="2063"/>
      <c r="V19" s="2063"/>
      <c r="W19" s="2064"/>
      <c r="X19" s="2140" t="s">
        <v>2107</v>
      </c>
      <c r="Y19" s="2141"/>
      <c r="Z19" s="2138">
        <v>60008</v>
      </c>
      <c r="AA19" s="2139"/>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2" t="s">
        <v>2101</v>
      </c>
      <c r="B21" s="2063"/>
      <c r="C21" s="2063"/>
      <c r="D21" s="2063"/>
      <c r="E21" s="2063"/>
      <c r="F21" s="2063"/>
      <c r="G21" s="2063"/>
      <c r="H21" s="2064"/>
      <c r="I21" s="2118" t="s">
        <v>673</v>
      </c>
      <c r="J21" s="2113"/>
      <c r="K21" s="2113"/>
      <c r="L21" s="2113"/>
      <c r="M21" s="2113"/>
      <c r="N21" s="2113"/>
      <c r="O21" s="2113"/>
      <c r="P21" s="2113"/>
      <c r="Q21" s="2113"/>
      <c r="R21" s="2113"/>
      <c r="S21" s="2119"/>
      <c r="T21" s="2153" t="s">
        <v>2108</v>
      </c>
      <c r="U21" s="2154"/>
      <c r="V21" s="2154"/>
      <c r="W21" s="2154"/>
      <c r="X21" s="2159" t="s">
        <v>2109</v>
      </c>
      <c r="Y21" s="2160"/>
      <c r="Z21" s="2160"/>
      <c r="AA21" s="2161"/>
    </row>
    <row r="22" spans="1:27" ht="13.5" customHeight="1" x14ac:dyDescent="0.2">
      <c r="A22" s="84" t="s">
        <v>528</v>
      </c>
      <c r="B22" s="56"/>
      <c r="C22" s="56"/>
      <c r="D22" s="56"/>
      <c r="E22" s="56"/>
      <c r="F22" s="56"/>
      <c r="G22" s="56"/>
      <c r="H22" s="57"/>
      <c r="I22" s="2120" t="s">
        <v>1412</v>
      </c>
      <c r="J22" s="2121"/>
      <c r="K22" s="2121"/>
      <c r="L22" s="2121"/>
      <c r="M22" s="2121"/>
      <c r="N22" s="2121"/>
      <c r="O22" s="2121"/>
      <c r="P22" s="2121"/>
      <c r="Q22" s="2121"/>
      <c r="R22" s="2121"/>
      <c r="S22" s="2122"/>
      <c r="T22" s="82" t="s">
        <v>1499</v>
      </c>
      <c r="U22" s="48"/>
      <c r="V22" s="69"/>
      <c r="W22" s="48"/>
      <c r="X22" s="155" t="s">
        <v>1307</v>
      </c>
      <c r="Z22" s="43"/>
      <c r="AA22" s="44"/>
    </row>
    <row r="23" spans="1:27" ht="13.5" customHeight="1" x14ac:dyDescent="0.2">
      <c r="A23" s="2115"/>
      <c r="B23" s="2116"/>
      <c r="C23" s="2116"/>
      <c r="D23" s="2116"/>
      <c r="E23" s="2116"/>
      <c r="F23" s="2116"/>
      <c r="G23" s="2116"/>
      <c r="H23" s="2117"/>
      <c r="T23" s="2098" t="s">
        <v>2110</v>
      </c>
      <c r="U23" s="2152"/>
      <c r="V23" s="2152"/>
      <c r="W23" s="2152"/>
      <c r="X23" s="2156">
        <v>44530</v>
      </c>
      <c r="Y23" s="2157"/>
      <c r="Z23" s="2157"/>
      <c r="AA23" s="2158"/>
    </row>
    <row r="24" spans="1:27" ht="14.1" customHeight="1" x14ac:dyDescent="0.2">
      <c r="A24" s="85" t="s">
        <v>672</v>
      </c>
      <c r="B24" s="46"/>
      <c r="C24" s="46"/>
      <c r="D24" s="46"/>
      <c r="E24" s="46"/>
      <c r="F24" s="46"/>
      <c r="G24" s="46"/>
      <c r="H24" s="58"/>
      <c r="J24" s="2085">
        <f>IF(B5="x",IF(AUDITCHECK!D29="AFR form Incomplete.","",IF(AUDITCHECK!D29="Deficit reduction plan is required.","School District must complete a deficit reduction plan in the 2020-2021 Budget",)),"")</f>
        <v>0</v>
      </c>
      <c r="K24" s="2085"/>
      <c r="L24" s="2085"/>
      <c r="M24" s="2085"/>
      <c r="N24" s="2085"/>
      <c r="O24" s="2085"/>
      <c r="P24" s="2085"/>
      <c r="Q24" s="2085"/>
      <c r="R24" s="2085"/>
      <c r="S24" s="2086"/>
      <c r="T24" s="102" t="s">
        <v>528</v>
      </c>
      <c r="U24" s="103"/>
      <c r="V24" s="103"/>
      <c r="W24" s="103"/>
      <c r="X24" s="104"/>
      <c r="Y24" s="104"/>
      <c r="Z24" s="104"/>
      <c r="AA24" s="105"/>
    </row>
    <row r="25" spans="1:27" ht="14.1" customHeight="1" x14ac:dyDescent="0.2">
      <c r="A25" s="2062">
        <v>60041</v>
      </c>
      <c r="B25" s="2063"/>
      <c r="C25" s="2063"/>
      <c r="D25" s="2063"/>
      <c r="E25" s="2063"/>
      <c r="F25" s="2063"/>
      <c r="G25" s="2063"/>
      <c r="H25" s="2064"/>
      <c r="I25" s="110"/>
      <c r="J25" s="2087"/>
      <c r="K25" s="2087"/>
      <c r="L25" s="2087"/>
      <c r="M25" s="2087"/>
      <c r="N25" s="2087"/>
      <c r="O25" s="2087"/>
      <c r="P25" s="2087"/>
      <c r="Q25" s="2087"/>
      <c r="R25" s="2087"/>
      <c r="S25" s="2088"/>
      <c r="T25" s="2149" t="s">
        <v>2111</v>
      </c>
      <c r="U25" s="2150"/>
      <c r="V25" s="2150"/>
      <c r="W25" s="2150"/>
      <c r="X25" s="2150"/>
      <c r="Y25" s="2150"/>
      <c r="Z25" s="2150"/>
      <c r="AA25" s="215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73" t="s">
        <v>1494</v>
      </c>
      <c r="J27" s="2074"/>
      <c r="K27" s="2074"/>
      <c r="L27" s="2074"/>
      <c r="M27" s="2074"/>
      <c r="N27" s="2074"/>
      <c r="O27" s="2074"/>
      <c r="P27" s="2074"/>
      <c r="Q27" s="2074"/>
      <c r="R27" s="2074"/>
      <c r="S27" s="207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2102</v>
      </c>
      <c r="F29" s="137" t="s">
        <v>1305</v>
      </c>
      <c r="G29" s="111"/>
      <c r="I29" s="51"/>
      <c r="J29" s="99"/>
      <c r="K29" s="28" t="s">
        <v>572</v>
      </c>
      <c r="L29" s="144" t="s">
        <v>2102</v>
      </c>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99"/>
      <c r="K30" s="28" t="s">
        <v>572</v>
      </c>
      <c r="L30" s="144" t="s">
        <v>2102</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2102</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4"/>
      <c r="Q35" s="2063"/>
      <c r="R35" s="206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8"/>
      <c r="B38" s="2099"/>
      <c r="C38" s="2099"/>
      <c r="D38" s="2099"/>
      <c r="E38" s="2099"/>
      <c r="F38" s="2063"/>
      <c r="G38" s="2063"/>
      <c r="H38" s="2064"/>
      <c r="I38" s="2091"/>
      <c r="J38" s="2092"/>
      <c r="K38" s="2092"/>
      <c r="L38" s="2092"/>
      <c r="M38" s="2092"/>
      <c r="N38" s="2092"/>
      <c r="O38" s="2092"/>
      <c r="P38" s="2093"/>
      <c r="Q38" s="2093"/>
      <c r="R38" s="2093"/>
      <c r="S38" s="2094"/>
      <c r="T38" s="2135"/>
      <c r="U38" s="2092"/>
      <c r="V38" s="2092"/>
      <c r="W38" s="2092"/>
      <c r="X38" s="2093"/>
      <c r="Y38" s="2093"/>
      <c r="Z38" s="2093"/>
      <c r="AA38" s="2094"/>
    </row>
    <row r="39" spans="1:27" ht="12" customHeight="1" x14ac:dyDescent="0.2">
      <c r="A39" s="2068" t="s">
        <v>528</v>
      </c>
      <c r="B39" s="2069"/>
      <c r="C39" s="69"/>
      <c r="D39" s="66"/>
      <c r="E39" s="66"/>
      <c r="F39" s="76"/>
      <c r="G39" s="66"/>
      <c r="H39" s="53"/>
      <c r="I39" s="2068" t="s">
        <v>528</v>
      </c>
      <c r="J39" s="2069"/>
      <c r="K39" s="2069"/>
      <c r="L39" s="2069"/>
      <c r="M39" s="2069"/>
      <c r="N39" s="64"/>
      <c r="O39" s="69"/>
      <c r="P39" s="69"/>
      <c r="Q39" s="75"/>
      <c r="R39" s="69"/>
      <c r="S39" s="53"/>
      <c r="T39" s="69" t="s">
        <v>528</v>
      </c>
      <c r="U39" s="48"/>
      <c r="V39" s="69"/>
      <c r="W39" s="47"/>
      <c r="X39" s="75"/>
      <c r="Y39" s="43"/>
      <c r="Z39" s="43"/>
      <c r="AA39" s="44"/>
    </row>
    <row r="40" spans="1:27" ht="13.5" customHeight="1" x14ac:dyDescent="0.2">
      <c r="A40" s="2076"/>
      <c r="B40" s="2077"/>
      <c r="C40" s="2078"/>
      <c r="D40" s="2078"/>
      <c r="E40" s="2078"/>
      <c r="F40" s="2079"/>
      <c r="G40" s="2079"/>
      <c r="H40" s="2080"/>
      <c r="I40" s="2101"/>
      <c r="J40" s="2102"/>
      <c r="K40" s="2102"/>
      <c r="L40" s="2102"/>
      <c r="M40" s="2102"/>
      <c r="N40" s="2102"/>
      <c r="O40" s="2102"/>
      <c r="P40" s="2102"/>
      <c r="Q40" s="2102"/>
      <c r="R40" s="2102"/>
      <c r="S40" s="2103"/>
      <c r="T40" s="2101"/>
      <c r="U40" s="2155"/>
      <c r="V40" s="2102"/>
      <c r="W40" s="2102"/>
      <c r="X40" s="2102"/>
      <c r="Y40" s="2102"/>
      <c r="Z40" s="2102"/>
      <c r="AA40" s="2103"/>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90"/>
      <c r="B42" s="2082"/>
      <c r="C42" s="2083"/>
      <c r="D42" s="2081"/>
      <c r="E42" s="2082"/>
      <c r="F42" s="2082"/>
      <c r="G42" s="2082"/>
      <c r="H42" s="2083"/>
      <c r="I42" s="2065"/>
      <c r="J42" s="2066"/>
      <c r="K42" s="2066"/>
      <c r="L42" s="2066"/>
      <c r="M42" s="2066"/>
      <c r="N42" s="2066"/>
      <c r="O42" s="2067"/>
      <c r="P42" s="2100"/>
      <c r="Q42" s="2066"/>
      <c r="R42" s="2066"/>
      <c r="S42" s="2067"/>
      <c r="T42" s="2065"/>
      <c r="U42" s="2066"/>
      <c r="V42" s="2066"/>
      <c r="W42" s="2067"/>
      <c r="X42" s="2100"/>
      <c r="Y42" s="2066"/>
      <c r="Z42" s="2066"/>
      <c r="AA42" s="2067"/>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5"/>
      <c r="B44" s="2096"/>
      <c r="C44" s="2096"/>
      <c r="D44" s="2096"/>
      <c r="E44" s="2096"/>
      <c r="F44" s="2096"/>
      <c r="G44" s="2096"/>
      <c r="H44" s="2097"/>
      <c r="I44" s="2070"/>
      <c r="J44" s="2071"/>
      <c r="K44" s="2071"/>
      <c r="L44" s="2071"/>
      <c r="M44" s="2071"/>
      <c r="N44" s="2071"/>
      <c r="O44" s="2071"/>
      <c r="P44" s="2071"/>
      <c r="Q44" s="2071"/>
      <c r="R44" s="2071"/>
      <c r="S44" s="2072"/>
      <c r="T44" s="2070"/>
      <c r="U44" s="2089"/>
      <c r="V44" s="2089"/>
      <c r="W44" s="2089"/>
      <c r="X44" s="2089"/>
      <c r="Y44" s="2089"/>
      <c r="Z44" s="2071"/>
      <c r="AA44" s="2072"/>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61"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09" t="s">
        <v>1594</v>
      </c>
    </row>
    <row r="23" spans="1:5" x14ac:dyDescent="0.2">
      <c r="A23" s="163"/>
      <c r="B23" s="157" t="s">
        <v>1828</v>
      </c>
      <c r="D23" s="162" t="s">
        <v>632</v>
      </c>
      <c r="E23" s="1409" t="s">
        <v>953</v>
      </c>
    </row>
    <row r="24" spans="1:5" x14ac:dyDescent="0.2">
      <c r="A24" s="163" t="s">
        <v>1592</v>
      </c>
      <c r="C24" s="157" t="s">
        <v>1159</v>
      </c>
      <c r="D24" s="162" t="s">
        <v>1377</v>
      </c>
      <c r="E24" s="165" t="s">
        <v>954</v>
      </c>
    </row>
    <row r="25" spans="1:5" x14ac:dyDescent="0.2">
      <c r="A25" s="163" t="s">
        <v>1840</v>
      </c>
      <c r="C25" s="157" t="s">
        <v>1159</v>
      </c>
      <c r="D25" s="164" t="s">
        <v>21</v>
      </c>
      <c r="E25" s="1409" t="s">
        <v>2048</v>
      </c>
    </row>
    <row r="26" spans="1:5" x14ac:dyDescent="0.2">
      <c r="A26" s="163" t="s">
        <v>1841</v>
      </c>
      <c r="C26" s="157" t="s">
        <v>1159</v>
      </c>
      <c r="D26" s="164" t="s">
        <v>559</v>
      </c>
      <c r="E26" s="1409" t="s">
        <v>678</v>
      </c>
    </row>
    <row r="27" spans="1:5" x14ac:dyDescent="0.2">
      <c r="A27" s="163" t="s">
        <v>1842</v>
      </c>
      <c r="C27" s="157" t="s">
        <v>1159</v>
      </c>
      <c r="D27" s="164" t="s">
        <v>553</v>
      </c>
      <c r="E27" s="1409" t="s">
        <v>1350</v>
      </c>
    </row>
    <row r="28" spans="1:5" x14ac:dyDescent="0.2">
      <c r="A28" s="163" t="s">
        <v>1844</v>
      </c>
      <c r="D28" s="164" t="s">
        <v>679</v>
      </c>
      <c r="E28" s="1409" t="s">
        <v>1359</v>
      </c>
    </row>
    <row r="29" spans="1:5" x14ac:dyDescent="0.2">
      <c r="A29" s="163" t="s">
        <v>1845</v>
      </c>
      <c r="D29" s="164" t="s">
        <v>1378</v>
      </c>
      <c r="E29" s="140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78" t="s">
        <v>1056</v>
      </c>
      <c r="B35" s="2178"/>
      <c r="C35" s="2178"/>
      <c r="D35" s="2178"/>
      <c r="E35" s="217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5" t="s">
        <v>686</v>
      </c>
      <c r="B40" s="2175"/>
      <c r="C40" s="2175"/>
      <c r="D40" s="2175"/>
      <c r="E40" s="2175"/>
    </row>
    <row r="41" spans="1:5" x14ac:dyDescent="0.2">
      <c r="A41" s="2176" t="s">
        <v>1591</v>
      </c>
      <c r="B41" s="2176"/>
      <c r="C41" s="2176"/>
      <c r="D41" s="2176"/>
      <c r="E41" s="2176"/>
    </row>
    <row r="42" spans="1:5" ht="12.75" customHeight="1" x14ac:dyDescent="0.2">
      <c r="A42" s="2177" t="s">
        <v>1015</v>
      </c>
      <c r="B42" s="2177"/>
      <c r="C42" s="2177"/>
      <c r="D42" s="2177"/>
      <c r="E42" s="2177"/>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196" t="s">
        <v>1753</v>
      </c>
    </row>
    <row r="60" spans="1:3" x14ac:dyDescent="0.2">
      <c r="A60" s="191"/>
      <c r="B60" s="119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19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19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9" t="s">
        <v>1158</v>
      </c>
      <c r="B2" s="2179"/>
      <c r="C2" s="2179"/>
      <c r="D2" s="2179"/>
      <c r="E2" s="2179"/>
      <c r="F2" s="2179"/>
      <c r="G2" s="2179"/>
      <c r="H2" s="2179"/>
      <c r="I2" s="2179"/>
      <c r="J2" s="2179"/>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93" t="s">
        <v>1616</v>
      </c>
      <c r="B35" s="2194"/>
      <c r="C35" s="2194"/>
      <c r="D35" s="2194"/>
      <c r="E35" s="2195"/>
      <c r="F35" s="2195"/>
      <c r="G35" s="2195"/>
      <c r="H35" s="2195"/>
      <c r="I35" s="219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93" t="s">
        <v>310</v>
      </c>
      <c r="B47" s="2196"/>
      <c r="C47" s="2196"/>
      <c r="D47" s="2196"/>
      <c r="E47" s="2197"/>
      <c r="F47" s="2197"/>
      <c r="G47" s="2197"/>
      <c r="H47" s="2197"/>
      <c r="I47" s="219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2102</v>
      </c>
      <c r="C53" s="174">
        <v>22</v>
      </c>
      <c r="D53" s="242" t="s">
        <v>1445</v>
      </c>
      <c r="E53" s="243"/>
      <c r="F53" s="244"/>
      <c r="G53" s="244" t="s">
        <v>1444</v>
      </c>
      <c r="H53" s="245">
        <v>33512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0"/>
      <c r="C57" s="2201"/>
      <c r="D57" s="2201"/>
      <c r="E57" s="2201"/>
      <c r="F57" s="2201"/>
      <c r="G57" s="2201"/>
      <c r="H57" s="2201"/>
      <c r="I57" s="2201"/>
      <c r="J57" s="2202"/>
    </row>
    <row r="58" spans="1:10" s="176" customFormat="1" x14ac:dyDescent="0.2">
      <c r="A58" s="248"/>
      <c r="B58" s="2203"/>
      <c r="C58" s="2204"/>
      <c r="D58" s="2204"/>
      <c r="E58" s="2204"/>
      <c r="F58" s="2204"/>
      <c r="G58" s="2204"/>
      <c r="H58" s="2204"/>
      <c r="I58" s="2204"/>
      <c r="J58" s="2205"/>
    </row>
    <row r="59" spans="1:10" s="176" customFormat="1" x14ac:dyDescent="0.2">
      <c r="A59" s="248"/>
      <c r="B59" s="2203"/>
      <c r="C59" s="2204"/>
      <c r="D59" s="2204"/>
      <c r="E59" s="2204"/>
      <c r="F59" s="2204"/>
      <c r="G59" s="2204"/>
      <c r="H59" s="2204"/>
      <c r="I59" s="2204"/>
      <c r="J59" s="2205"/>
    </row>
    <row r="60" spans="1:10" s="176" customFormat="1" x14ac:dyDescent="0.2">
      <c r="A60" s="248"/>
      <c r="B60" s="2203"/>
      <c r="C60" s="2204"/>
      <c r="D60" s="2204"/>
      <c r="E60" s="2204"/>
      <c r="F60" s="2204"/>
      <c r="G60" s="2204"/>
      <c r="H60" s="2204"/>
      <c r="I60" s="2204"/>
      <c r="J60" s="2205"/>
    </row>
    <row r="61" spans="1:10" s="176" customFormat="1" x14ac:dyDescent="0.2">
      <c r="A61" s="248"/>
      <c r="B61" s="2203"/>
      <c r="C61" s="2204"/>
      <c r="D61" s="2204"/>
      <c r="E61" s="2204"/>
      <c r="F61" s="2204"/>
      <c r="G61" s="2204"/>
      <c r="H61" s="2204"/>
      <c r="I61" s="2204"/>
      <c r="J61" s="2205"/>
    </row>
    <row r="62" spans="1:10" s="176" customFormat="1" x14ac:dyDescent="0.2">
      <c r="A62" s="248"/>
      <c r="B62" s="2203"/>
      <c r="C62" s="2204"/>
      <c r="D62" s="2204"/>
      <c r="E62" s="2204"/>
      <c r="F62" s="2204"/>
      <c r="G62" s="2204"/>
      <c r="H62" s="2204"/>
      <c r="I62" s="2204"/>
      <c r="J62" s="2205"/>
    </row>
    <row r="63" spans="1:10" s="176" customFormat="1" x14ac:dyDescent="0.2">
      <c r="A63" s="248"/>
      <c r="B63" s="2203"/>
      <c r="C63" s="2204"/>
      <c r="D63" s="2204"/>
      <c r="E63" s="2204"/>
      <c r="F63" s="2204"/>
      <c r="G63" s="2204"/>
      <c r="H63" s="2204"/>
      <c r="I63" s="2204"/>
      <c r="J63" s="2205"/>
    </row>
    <row r="64" spans="1:10" s="176" customFormat="1" x14ac:dyDescent="0.2">
      <c r="A64" s="248"/>
      <c r="B64" s="2203"/>
      <c r="C64" s="2204"/>
      <c r="D64" s="2204"/>
      <c r="E64" s="2204"/>
      <c r="F64" s="2204"/>
      <c r="G64" s="2204"/>
      <c r="H64" s="2204"/>
      <c r="I64" s="2204"/>
      <c r="J64" s="2205"/>
    </row>
    <row r="65" spans="1:11" s="176" customFormat="1" x14ac:dyDescent="0.2">
      <c r="A65" s="248"/>
      <c r="B65" s="2203"/>
      <c r="C65" s="2204"/>
      <c r="D65" s="2204"/>
      <c r="E65" s="2204"/>
      <c r="F65" s="2204"/>
      <c r="G65" s="2204"/>
      <c r="H65" s="2204"/>
      <c r="I65" s="2204"/>
      <c r="J65" s="2205"/>
    </row>
    <row r="66" spans="1:11" s="176" customFormat="1" x14ac:dyDescent="0.2">
      <c r="A66" s="248"/>
      <c r="B66" s="2203"/>
      <c r="C66" s="2204"/>
      <c r="D66" s="2204"/>
      <c r="E66" s="2204"/>
      <c r="F66" s="2204"/>
      <c r="G66" s="2204"/>
      <c r="H66" s="2204"/>
      <c r="I66" s="2204"/>
      <c r="J66" s="2205"/>
    </row>
    <row r="67" spans="1:11" s="176" customFormat="1" ht="9" customHeight="1" x14ac:dyDescent="0.2">
      <c r="A67" s="249"/>
      <c r="B67" s="2206"/>
      <c r="C67" s="2207"/>
      <c r="D67" s="2207"/>
      <c r="E67" s="2207"/>
      <c r="F67" s="2207"/>
      <c r="G67" s="2207"/>
      <c r="H67" s="2207"/>
      <c r="I67" s="2207"/>
      <c r="J67" s="220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3" t="s">
        <v>1312</v>
      </c>
      <c r="B70" s="2196"/>
      <c r="C70" s="2196"/>
      <c r="D70" s="2196"/>
      <c r="E70" s="2197"/>
      <c r="F70" s="2197"/>
      <c r="G70" s="2197"/>
      <c r="H70" s="2197"/>
      <c r="I70" s="2197"/>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8" t="s">
        <v>1309</v>
      </c>
      <c r="B83" s="2198"/>
      <c r="C83" s="2198"/>
      <c r="D83" s="2199"/>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9" t="s">
        <v>1989</v>
      </c>
      <c r="B85" s="2209"/>
      <c r="C85" s="2209"/>
      <c r="D85" s="2210"/>
      <c r="E85" s="1483"/>
      <c r="F85" s="1483"/>
      <c r="G85" s="1483"/>
      <c r="H85" s="1483"/>
      <c r="I85" s="1841"/>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211" t="s">
        <v>1989</v>
      </c>
      <c r="B88" s="2212"/>
      <c r="C88" s="2212"/>
      <c r="D88" s="2213"/>
      <c r="E88" s="1483"/>
      <c r="F88" s="1483"/>
      <c r="G88" s="1483"/>
      <c r="H88" s="1483"/>
      <c r="I88" s="1841"/>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2"/>
      <c r="J90" s="166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80"/>
      <c r="C102" s="2181"/>
      <c r="D102" s="2181"/>
      <c r="E102" s="2181"/>
      <c r="F102" s="2181"/>
      <c r="G102" s="2181"/>
      <c r="H102" s="2181"/>
      <c r="I102" s="2182"/>
    </row>
    <row r="103" spans="1:9" s="176" customFormat="1" ht="11.25" customHeight="1" x14ac:dyDescent="0.2">
      <c r="A103" s="294"/>
      <c r="B103" s="2183"/>
      <c r="C103" s="2184"/>
      <c r="D103" s="2184"/>
      <c r="E103" s="2184"/>
      <c r="F103" s="2184"/>
      <c r="G103" s="2184"/>
      <c r="H103" s="2184"/>
      <c r="I103" s="2185"/>
    </row>
    <row r="104" spans="1:9" s="176" customFormat="1" ht="11.25" customHeight="1" x14ac:dyDescent="0.2">
      <c r="A104" s="294"/>
      <c r="B104" s="2183"/>
      <c r="C104" s="2184"/>
      <c r="D104" s="2184"/>
      <c r="E104" s="2184"/>
      <c r="F104" s="2184"/>
      <c r="G104" s="2184"/>
      <c r="H104" s="2184"/>
      <c r="I104" s="2185"/>
    </row>
    <row r="105" spans="1:9" s="176" customFormat="1" x14ac:dyDescent="0.2">
      <c r="A105" s="294"/>
      <c r="B105" s="2183"/>
      <c r="C105" s="2184"/>
      <c r="D105" s="2184"/>
      <c r="E105" s="2184"/>
      <c r="F105" s="2184"/>
      <c r="G105" s="2184"/>
      <c r="H105" s="2184"/>
      <c r="I105" s="2185"/>
    </row>
    <row r="106" spans="1:9" s="176" customFormat="1" ht="11.25" customHeight="1" x14ac:dyDescent="0.2">
      <c r="A106" s="294"/>
      <c r="B106" s="2183"/>
      <c r="C106" s="2184"/>
      <c r="D106" s="2184"/>
      <c r="E106" s="2184"/>
      <c r="F106" s="2184"/>
      <c r="G106" s="2184"/>
      <c r="H106" s="2184"/>
      <c r="I106" s="2185"/>
    </row>
    <row r="107" spans="1:9" s="176" customFormat="1" ht="11.25" customHeight="1" x14ac:dyDescent="0.2">
      <c r="A107" s="294"/>
      <c r="B107" s="2183"/>
      <c r="C107" s="2184"/>
      <c r="D107" s="2184"/>
      <c r="E107" s="2184"/>
      <c r="F107" s="2184"/>
      <c r="G107" s="2184"/>
      <c r="H107" s="2184"/>
      <c r="I107" s="2185"/>
    </row>
    <row r="108" spans="1:9" s="176" customFormat="1" ht="11.25" customHeight="1" x14ac:dyDescent="0.2">
      <c r="A108" s="294"/>
      <c r="B108" s="2183"/>
      <c r="C108" s="2184"/>
      <c r="D108" s="2184"/>
      <c r="E108" s="2184"/>
      <c r="F108" s="2184"/>
      <c r="G108" s="2184"/>
      <c r="H108" s="2184"/>
      <c r="I108" s="2185"/>
    </row>
    <row r="109" spans="1:9" s="176" customFormat="1" ht="11.25" customHeight="1" x14ac:dyDescent="0.2">
      <c r="A109" s="294"/>
      <c r="B109" s="2183"/>
      <c r="C109" s="2184"/>
      <c r="D109" s="2184"/>
      <c r="E109" s="2184"/>
      <c r="F109" s="2184"/>
      <c r="G109" s="2184"/>
      <c r="H109" s="2184"/>
      <c r="I109" s="2185"/>
    </row>
    <row r="110" spans="1:9" s="176" customFormat="1" ht="11.25" customHeight="1" x14ac:dyDescent="0.2">
      <c r="A110" s="294"/>
      <c r="B110" s="2183"/>
      <c r="C110" s="2184"/>
      <c r="D110" s="2184"/>
      <c r="E110" s="2184"/>
      <c r="F110" s="2184"/>
      <c r="G110" s="2184"/>
      <c r="H110" s="2184"/>
      <c r="I110" s="2185"/>
    </row>
    <row r="111" spans="1:9" s="176" customFormat="1" ht="11.25" customHeight="1" x14ac:dyDescent="0.2">
      <c r="A111" s="294"/>
      <c r="B111" s="2183"/>
      <c r="C111" s="2184"/>
      <c r="D111" s="2184"/>
      <c r="E111" s="2184"/>
      <c r="F111" s="2184"/>
      <c r="G111" s="2184"/>
      <c r="H111" s="2184"/>
      <c r="I111" s="2185"/>
    </row>
    <row r="112" spans="1:9" s="176" customFormat="1" ht="11.25" customHeight="1" x14ac:dyDescent="0.2">
      <c r="A112" s="294"/>
      <c r="B112" s="2186"/>
      <c r="C112" s="2187"/>
      <c r="D112" s="2187"/>
      <c r="E112" s="2187"/>
      <c r="F112" s="2187"/>
      <c r="G112" s="2187"/>
      <c r="H112" s="2187"/>
      <c r="I112" s="218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9" t="s">
        <v>2103</v>
      </c>
      <c r="D114" s="2189"/>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0" t="s">
        <v>1319</v>
      </c>
      <c r="D117" s="2191"/>
      <c r="E117" s="2192"/>
      <c r="F117" s="2192"/>
      <c r="G117" s="2192"/>
      <c r="H117" s="2192"/>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1873</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4" t="s">
        <v>383</v>
      </c>
      <c r="B1" s="2214"/>
      <c r="C1" s="2214"/>
      <c r="D1" s="2214"/>
      <c r="E1" s="2214"/>
      <c r="F1" s="2214"/>
      <c r="G1" s="2214"/>
      <c r="H1" s="2214"/>
      <c r="I1" s="2214"/>
      <c r="J1" s="2214"/>
      <c r="K1" s="2214"/>
      <c r="L1" s="2214"/>
      <c r="M1" s="2214"/>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270</v>
      </c>
      <c r="G7" s="217"/>
      <c r="H7" s="217"/>
      <c r="I7" s="217"/>
      <c r="J7" s="1489">
        <v>188766683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2.4373700000000002E-2</v>
      </c>
      <c r="E10" s="333" t="s">
        <v>998</v>
      </c>
      <c r="F10" s="332">
        <v>3.9413E-3</v>
      </c>
      <c r="G10" s="333" t="s">
        <v>998</v>
      </c>
      <c r="H10" s="332">
        <v>3.6299999999999999E-4</v>
      </c>
      <c r="I10" s="333" t="s">
        <v>999</v>
      </c>
      <c r="J10" s="1363">
        <f>ROUND(D10+F10+H10,5)</f>
        <v>2.8680000000000001E-2</v>
      </c>
      <c r="K10" s="217"/>
      <c r="L10" s="332">
        <v>1.2970000000000001E-4</v>
      </c>
      <c r="M10" s="217"/>
    </row>
    <row r="11" spans="1:14" ht="7.5" customHeight="1" x14ac:dyDescent="0.2">
      <c r="B11" s="217"/>
      <c r="C11" s="217"/>
      <c r="D11" s="2224" t="str">
        <f>IF(SUM(J10)&lt;=0.0999999,"","Enter the Tax Rates by moving the decimal two places to the left.")</f>
        <v/>
      </c>
      <c r="E11" s="2225"/>
      <c r="F11" s="2225"/>
      <c r="G11" s="2225"/>
      <c r="H11" s="2225"/>
      <c r="I11" s="2225"/>
      <c r="J11" s="222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9460941</v>
      </c>
      <c r="E16" s="1486"/>
      <c r="F16" s="1485">
        <f>SUM('Acct Summary 7-8'!C17,'Acct Summary 7-8'!D17,'Acct Summary 7-8'!F17)</f>
        <v>9805979</v>
      </c>
      <c r="G16" s="1486"/>
      <c r="H16" s="1485">
        <f>SUM(D16-F16)</f>
        <v>-345038</v>
      </c>
      <c r="I16" s="1487"/>
      <c r="J16" s="1485">
        <f>SUM('Acct Summary 7-8'!C81,'Acct Summary 7-8'!D81,'Acct Summary 7-8'!F81,'Acct Summary 7-8'!I81)</f>
        <v>2424119</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2112</v>
      </c>
      <c r="C31" s="344" t="s">
        <v>582</v>
      </c>
      <c r="D31" s="232" t="s">
        <v>1063</v>
      </c>
      <c r="E31" s="217"/>
      <c r="F31" s="217"/>
      <c r="G31" s="340"/>
      <c r="H31" s="1364">
        <f>IF(B31="X",(J7*0.069),IF(B32="X",(J7*0.138),"Enter x in a.or b."))</f>
        <v>13024901.127</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5850000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5"/>
      <c r="C54" s="2216"/>
      <c r="D54" s="2216"/>
      <c r="E54" s="2216"/>
      <c r="F54" s="2216"/>
      <c r="G54" s="2216"/>
      <c r="H54" s="2216"/>
      <c r="I54" s="2216"/>
      <c r="J54" s="2216"/>
      <c r="K54" s="2216"/>
      <c r="L54" s="2217"/>
      <c r="M54" s="357"/>
    </row>
    <row r="55" spans="1:13" ht="12.75" customHeight="1" x14ac:dyDescent="0.2">
      <c r="B55" s="2218"/>
      <c r="C55" s="2219"/>
      <c r="D55" s="2219"/>
      <c r="E55" s="2219"/>
      <c r="F55" s="2219"/>
      <c r="G55" s="2219"/>
      <c r="H55" s="2219"/>
      <c r="I55" s="2219"/>
      <c r="J55" s="2219"/>
      <c r="K55" s="2219"/>
      <c r="L55" s="2220"/>
      <c r="M55" s="357"/>
    </row>
    <row r="56" spans="1:13" ht="12.75" customHeight="1" x14ac:dyDescent="0.2">
      <c r="B56" s="2218"/>
      <c r="C56" s="2219"/>
      <c r="D56" s="2219"/>
      <c r="E56" s="2219"/>
      <c r="F56" s="2219"/>
      <c r="G56" s="2219"/>
      <c r="H56" s="2219"/>
      <c r="I56" s="2219"/>
      <c r="J56" s="2219"/>
      <c r="K56" s="2219"/>
      <c r="L56" s="2220"/>
      <c r="M56" s="217"/>
    </row>
    <row r="57" spans="1:13" ht="12.75" customHeight="1" x14ac:dyDescent="0.2">
      <c r="B57" s="2218"/>
      <c r="C57" s="2219"/>
      <c r="D57" s="2219"/>
      <c r="E57" s="2219"/>
      <c r="F57" s="2219"/>
      <c r="G57" s="2219"/>
      <c r="H57" s="2219"/>
      <c r="I57" s="2219"/>
      <c r="J57" s="2219"/>
      <c r="K57" s="2219"/>
      <c r="L57" s="2220"/>
      <c r="M57" s="217"/>
    </row>
    <row r="58" spans="1:13" x14ac:dyDescent="0.2">
      <c r="B58" s="2221"/>
      <c r="C58" s="2222"/>
      <c r="D58" s="2222"/>
      <c r="E58" s="2222"/>
      <c r="F58" s="2222"/>
      <c r="G58" s="2222"/>
      <c r="H58" s="2222"/>
      <c r="I58" s="2222"/>
      <c r="J58" s="2222"/>
      <c r="K58" s="2222"/>
      <c r="L58" s="222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6"/>
      <c r="D61" s="222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9"/>
      <c r="B1" s="2230"/>
      <c r="C1" s="2230"/>
      <c r="D1" s="361"/>
      <c r="E1" s="361"/>
      <c r="F1" s="361"/>
      <c r="G1" s="361"/>
      <c r="H1" s="361"/>
      <c r="I1" s="361"/>
      <c r="J1" s="361"/>
      <c r="K1" s="361"/>
      <c r="L1" s="361"/>
      <c r="M1" s="361"/>
      <c r="N1" s="361"/>
      <c r="O1" s="2229"/>
      <c r="P1" s="2230"/>
      <c r="Q1" s="2230"/>
    </row>
    <row r="2" spans="1:18" ht="15" x14ac:dyDescent="0.2">
      <c r="A2" s="2233" t="s">
        <v>552</v>
      </c>
      <c r="B2" s="2233"/>
      <c r="C2" s="2233"/>
      <c r="D2" s="2233"/>
      <c r="E2" s="2233"/>
      <c r="F2" s="2233"/>
      <c r="G2" s="2233"/>
      <c r="H2" s="2233"/>
      <c r="I2" s="2233"/>
      <c r="J2" s="2233"/>
      <c r="K2" s="2233"/>
      <c r="L2" s="2233"/>
      <c r="M2" s="2233"/>
      <c r="N2" s="2233"/>
      <c r="O2" s="2233"/>
      <c r="P2" s="2233"/>
      <c r="Q2" s="2233"/>
      <c r="R2" s="2233"/>
    </row>
    <row r="3" spans="1:18" ht="12.75" x14ac:dyDescent="0.2">
      <c r="A3" s="2234" t="s">
        <v>1396</v>
      </c>
      <c r="B3" s="2234"/>
      <c r="C3" s="2234"/>
      <c r="D3" s="2234"/>
      <c r="E3" s="2234"/>
      <c r="F3" s="2234"/>
      <c r="G3" s="2234"/>
      <c r="H3" s="2234"/>
      <c r="I3" s="2234"/>
      <c r="J3" s="2234"/>
      <c r="K3" s="2234"/>
      <c r="L3" s="2234"/>
      <c r="M3" s="2234"/>
      <c r="N3" s="2234"/>
      <c r="O3" s="2234"/>
      <c r="P3" s="2234"/>
      <c r="Q3" s="2234"/>
      <c r="R3" s="2234"/>
    </row>
    <row r="4" spans="1:18" x14ac:dyDescent="0.2">
      <c r="A4" s="2235" t="s">
        <v>1537</v>
      </c>
      <c r="B4" s="2235"/>
      <c r="C4" s="2235"/>
      <c r="D4" s="2235"/>
      <c r="E4" s="2235"/>
      <c r="F4" s="2235"/>
      <c r="G4" s="2235"/>
      <c r="H4" s="2235"/>
      <c r="I4" s="2235"/>
      <c r="J4" s="2235"/>
      <c r="K4" s="2235"/>
      <c r="L4" s="2235"/>
      <c r="M4" s="2235"/>
      <c r="N4" s="2235"/>
      <c r="O4" s="2235"/>
      <c r="P4" s="2235"/>
      <c r="Q4" s="2235"/>
      <c r="R4" s="223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Gavin SD 37</v>
      </c>
      <c r="E7" s="368"/>
      <c r="G7" s="247"/>
      <c r="H7" s="364"/>
      <c r="I7" s="364"/>
      <c r="J7" s="364"/>
      <c r="K7" s="364"/>
      <c r="L7" s="307"/>
      <c r="M7" s="307"/>
      <c r="N7" s="307"/>
      <c r="O7" s="307"/>
      <c r="P7" s="307"/>
    </row>
    <row r="8" spans="1:18" ht="12.75" x14ac:dyDescent="0.2">
      <c r="A8" s="307"/>
      <c r="B8" s="307"/>
      <c r="C8" s="366" t="s">
        <v>1115</v>
      </c>
      <c r="D8" s="369">
        <f>COVER!A13</f>
        <v>34049037002</v>
      </c>
      <c r="E8" s="370"/>
      <c r="G8" s="307"/>
      <c r="H8" s="307"/>
      <c r="I8" s="307"/>
      <c r="J8" s="307"/>
      <c r="K8" s="307"/>
      <c r="L8" s="307"/>
      <c r="M8" s="307"/>
      <c r="N8" s="307"/>
      <c r="O8" s="307"/>
      <c r="P8" s="307"/>
    </row>
    <row r="9" spans="1:18" ht="12.75" x14ac:dyDescent="0.2">
      <c r="A9" s="307"/>
      <c r="B9" s="307"/>
      <c r="C9" s="366" t="s">
        <v>708</v>
      </c>
      <c r="D9" s="371" t="str">
        <f>COVER!A15</f>
        <v>LAKE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2415447</v>
      </c>
      <c r="I12" s="380"/>
      <c r="J12" s="380"/>
      <c r="K12" s="1498">
        <f>TRUNC((H12/H13*100000),5)/100000</f>
        <v>0.25530726799999998</v>
      </c>
      <c r="L12" s="381"/>
      <c r="M12" s="337" t="s">
        <v>1134</v>
      </c>
      <c r="N12" s="337"/>
      <c r="O12" s="1501">
        <v>0.35</v>
      </c>
      <c r="P12" s="213"/>
      <c r="Q12" s="213"/>
    </row>
    <row r="13" spans="1:18" s="382" customFormat="1" ht="12.75" x14ac:dyDescent="0.2">
      <c r="A13" s="213"/>
      <c r="B13" s="377"/>
      <c r="C13" s="2231" t="s">
        <v>1313</v>
      </c>
      <c r="D13" s="2232"/>
      <c r="E13" s="213"/>
      <c r="F13" s="383" t="s">
        <v>788</v>
      </c>
      <c r="G13" s="378"/>
      <c r="H13" s="1490">
        <f>SUM('Acct Summary 7-8'!C8+'Acct Summary 7-8'!D8+'Acct Summary 7-8'!F8+'Acct Summary 7-8'!I8)+H14</f>
        <v>9460941</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0</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t="str">
        <f>IF(K17&gt;1.2,"1",IF(K17&gt;1.1,"2",IF(K17&gt;1,"3",4)))</f>
        <v>3</v>
      </c>
      <c r="P16" s="211"/>
      <c r="R16" s="361"/>
    </row>
    <row r="17" spans="1:18" s="382" customFormat="1" ht="11.25" x14ac:dyDescent="0.2">
      <c r="A17" s="213"/>
      <c r="B17" s="377"/>
      <c r="C17" s="213" t="s">
        <v>792</v>
      </c>
      <c r="D17" s="213"/>
      <c r="E17" s="213"/>
      <c r="F17" s="213" t="s">
        <v>441</v>
      </c>
      <c r="G17" s="378"/>
      <c r="H17" s="1490">
        <f>SUM('Acct Summary 7-8'!C17+'Acct Summary 7-8'!D17+'Acct Summary 7-8'!F17)</f>
        <v>9805979</v>
      </c>
      <c r="I17" s="380"/>
      <c r="J17" s="389"/>
      <c r="K17" s="1498">
        <f>TRUNC((H17/H18*100000),5)/100000</f>
        <v>1.0364697338</v>
      </c>
      <c r="L17" s="381"/>
      <c r="M17" s="390" t="s">
        <v>1161</v>
      </c>
      <c r="O17" s="1504" t="str">
        <f>IF(AND(O16="2", J20 &gt; 2),"1",IF(AND(O16 = "1", J20 &gt; 2),"2",IF(AND(O16="1", J20 &gt;1),"1","0")))</f>
        <v>0</v>
      </c>
      <c r="P17" s="213"/>
    </row>
    <row r="18" spans="1:18" s="382" customFormat="1" ht="11.25" x14ac:dyDescent="0.2">
      <c r="A18" s="213"/>
      <c r="B18" s="377"/>
      <c r="C18" s="2231" t="s">
        <v>1306</v>
      </c>
      <c r="D18" s="2232"/>
      <c r="E18" s="213"/>
      <c r="F18" s="391" t="s">
        <v>789</v>
      </c>
      <c r="G18" s="378"/>
      <c r="H18" s="1490">
        <f>SUM('Acct Summary 7-8'!C8+'Acct Summary 7-8'!D8+'Acct Summary 7-8'!F8+'Acct Summary 7-8'!I8)+H19</f>
        <v>9460941</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0</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f>IF(K17&lt;=1,"0",TRUNC(((K12-0.1)/(K17-1)*100),5)/100)</f>
        <v>4.2585248</v>
      </c>
      <c r="K20" s="1498" t="str">
        <f>IF(K17&lt;=1,"0",IF(AND(O16="2", J20 &gt; 2),TRUNC(((K12-0.1)/(K17-1)*100),5)/100,IF(AND(O16 = "1", J20 &gt; 2),TRUNC(((K12-0.1)/(K17-1)*100),5)/100,IF(AND(O16="1", J20 &gt;1),TRUNC(((K12-0.1)/(K17-1)*100),5)/100,""))))</f>
        <v/>
      </c>
      <c r="L20" s="213"/>
      <c r="M20" s="337" t="s">
        <v>1135</v>
      </c>
      <c r="N20" s="337"/>
      <c r="O20" s="1502">
        <f>(O16+O17)*O18</f>
        <v>1.0499999999999998</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3</v>
      </c>
      <c r="P23" s="211"/>
      <c r="R23" s="361"/>
    </row>
    <row r="24" spans="1:18" s="382" customFormat="1" ht="11.25" x14ac:dyDescent="0.2">
      <c r="A24" s="213"/>
      <c r="B24" s="377"/>
      <c r="C24" s="2228" t="s">
        <v>1395</v>
      </c>
      <c r="D24" s="2228"/>
      <c r="E24" s="213"/>
      <c r="F24" s="213" t="s">
        <v>442</v>
      </c>
      <c r="G24" s="378"/>
      <c r="H24" s="1490">
        <f>SUM('Assets-Liab 5-6'!C4+'Assets-Liab 5-6'!D4+'Assets-Liab 5-6'!F4+'Assets-Liab 5-6'!I4+'Assets-Liab 5-6'!C5+'Assets-Liab 5-6'!D5+'Assets-Liab 5-6'!F5+'Assets-Liab 5-6'!I5)</f>
        <v>2522841</v>
      </c>
      <c r="I24" s="394"/>
      <c r="J24" s="394"/>
      <c r="K24" s="1494">
        <f>TRUNC(((H24/H25*100000)/100000),2)</f>
        <v>92.61</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27238.830559999999</v>
      </c>
      <c r="I25" s="396"/>
      <c r="J25" s="396"/>
      <c r="K25" s="1497"/>
      <c r="L25" s="213"/>
      <c r="M25" s="337" t="s">
        <v>1135</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1893</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4601754.1981699998</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3</v>
      </c>
      <c r="P31" s="211"/>
    </row>
    <row r="32" spans="1:18" s="382" customFormat="1" ht="11.25" x14ac:dyDescent="0.2">
      <c r="A32" s="213"/>
      <c r="B32" s="377"/>
      <c r="C32" s="213" t="s">
        <v>842</v>
      </c>
      <c r="D32" s="213"/>
      <c r="E32" s="213"/>
      <c r="F32" s="213"/>
      <c r="G32" s="378"/>
      <c r="H32" s="1490">
        <f>'FP Info 3'!H37</f>
        <v>5850000</v>
      </c>
      <c r="I32" s="392"/>
      <c r="J32" s="392"/>
      <c r="K32" s="1494">
        <f>TRUNC(100-((((H32/H33*100))*100)/100),2)</f>
        <v>55.08</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13024901.127</v>
      </c>
      <c r="I33" s="392"/>
      <c r="J33" s="392"/>
      <c r="K33" s="379"/>
      <c r="L33" s="213"/>
      <c r="M33" s="401" t="s">
        <v>1135</v>
      </c>
      <c r="N33" s="401"/>
      <c r="O33" s="1507">
        <f>(O31*O32)</f>
        <v>0.30000000000000004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3.45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10"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4" activePane="bottomLeft" state="frozen"/>
      <selection pane="bottomLeft" activeCell="J13" sqref="J1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6"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7"/>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8" t="s">
        <v>967</v>
      </c>
      <c r="B3" s="2239"/>
      <c r="C3" s="1246"/>
      <c r="D3" s="1247"/>
      <c r="E3" s="1247"/>
      <c r="F3" s="1247"/>
      <c r="G3" s="1247"/>
      <c r="H3" s="1247"/>
      <c r="I3" s="1247"/>
      <c r="J3" s="1247"/>
      <c r="K3" s="1247"/>
      <c r="L3" s="1247"/>
      <c r="M3" s="1248"/>
      <c r="N3" s="1249"/>
    </row>
    <row r="4" spans="1:14" ht="13.5" customHeight="1" x14ac:dyDescent="0.2">
      <c r="A4" s="427" t="s">
        <v>1632</v>
      </c>
      <c r="B4" s="428"/>
      <c r="C4" s="1511">
        <v>1626775</v>
      </c>
      <c r="D4" s="1512">
        <v>146988</v>
      </c>
      <c r="E4" s="1512">
        <v>207021</v>
      </c>
      <c r="F4" s="1512">
        <v>544065</v>
      </c>
      <c r="G4" s="1512">
        <v>107268</v>
      </c>
      <c r="H4" s="1512">
        <v>2727004</v>
      </c>
      <c r="I4" s="1512">
        <v>205013</v>
      </c>
      <c r="J4" s="1513"/>
      <c r="K4" s="1512"/>
      <c r="L4" s="1512">
        <v>97290</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c r="D6" s="1512"/>
      <c r="E6" s="1512"/>
      <c r="F6" s="1512"/>
      <c r="G6" s="1516"/>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c r="D8" s="1513"/>
      <c r="E8" s="1513"/>
      <c r="F8" s="1513"/>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v>-8672</v>
      </c>
      <c r="K12" s="1512"/>
      <c r="L12" s="1512"/>
      <c r="M12" s="1515"/>
      <c r="N12" s="1515"/>
    </row>
    <row r="13" spans="1:14" ht="13.5" customHeight="1" thickBot="1" x14ac:dyDescent="0.25">
      <c r="A13" s="1365" t="s">
        <v>639</v>
      </c>
      <c r="B13" s="1346"/>
      <c r="C13" s="1526">
        <f>SUM(C4:C12)</f>
        <v>1626775</v>
      </c>
      <c r="D13" s="1526">
        <f t="shared" ref="D13:L13" si="0">SUM(D4:D12)</f>
        <v>146988</v>
      </c>
      <c r="E13" s="1526">
        <f t="shared" si="0"/>
        <v>207021</v>
      </c>
      <c r="F13" s="1526">
        <f t="shared" si="0"/>
        <v>544065</v>
      </c>
      <c r="G13" s="1526">
        <f t="shared" si="0"/>
        <v>107268</v>
      </c>
      <c r="H13" s="1526">
        <f t="shared" si="0"/>
        <v>2727004</v>
      </c>
      <c r="I13" s="1526">
        <f t="shared" si="0"/>
        <v>205013</v>
      </c>
      <c r="J13" s="1526">
        <f t="shared" si="0"/>
        <v>-8672</v>
      </c>
      <c r="K13" s="1526">
        <f t="shared" si="0"/>
        <v>0</v>
      </c>
      <c r="L13" s="1526">
        <f t="shared" si="0"/>
        <v>97290</v>
      </c>
      <c r="M13" s="1514"/>
      <c r="N13" s="1515"/>
    </row>
    <row r="14" spans="1:14" ht="18" customHeight="1" thickTop="1" x14ac:dyDescent="0.2">
      <c r="A14" s="2240" t="s">
        <v>146</v>
      </c>
      <c r="B14" s="2241"/>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v>158453</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v>10265024</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v>198005</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v>1768765</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v>3328693</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5850000</v>
      </c>
    </row>
    <row r="23" spans="1:14" ht="13.5" customHeight="1" thickBot="1" x14ac:dyDescent="0.25">
      <c r="A23" s="1365" t="s">
        <v>638</v>
      </c>
      <c r="B23" s="1368"/>
      <c r="C23" s="1514"/>
      <c r="D23" s="1514"/>
      <c r="E23" s="1514"/>
      <c r="F23" s="1514"/>
      <c r="G23" s="1514"/>
      <c r="H23" s="1514"/>
      <c r="I23" s="1514"/>
      <c r="J23" s="1514"/>
      <c r="K23" s="1514"/>
      <c r="L23" s="1514"/>
      <c r="M23" s="1533">
        <f>SUM(M15:M22)</f>
        <v>15718940</v>
      </c>
      <c r="N23" s="1533">
        <f>SUM(N21:N22)</f>
        <v>5850000</v>
      </c>
    </row>
    <row r="24" spans="1:14" ht="18" customHeight="1" thickTop="1" x14ac:dyDescent="0.2">
      <c r="A24" s="2242" t="s">
        <v>594</v>
      </c>
      <c r="B24" s="2243"/>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c r="D30" s="1518"/>
      <c r="E30" s="1513"/>
      <c r="F30" s="1513"/>
      <c r="G30" s="1513"/>
      <c r="H30" s="1513"/>
      <c r="I30" s="1513"/>
      <c r="J30" s="1513"/>
      <c r="K30" s="1522"/>
      <c r="L30" s="1514"/>
      <c r="M30" s="1514"/>
      <c r="N30" s="1514"/>
    </row>
    <row r="31" spans="1:14" ht="13.5" customHeight="1" x14ac:dyDescent="0.2">
      <c r="A31" s="430" t="s">
        <v>646</v>
      </c>
      <c r="B31" s="429">
        <v>480</v>
      </c>
      <c r="C31" s="1512">
        <v>98722</v>
      </c>
      <c r="D31" s="1513"/>
      <c r="E31" s="1513"/>
      <c r="F31" s="1512"/>
      <c r="G31" s="1513"/>
      <c r="H31" s="1513"/>
      <c r="I31" s="1513"/>
      <c r="J31" s="1513"/>
      <c r="K31" s="1513"/>
      <c r="L31" s="1514"/>
      <c r="M31" s="1514"/>
      <c r="N31" s="1514"/>
    </row>
    <row r="32" spans="1:14" ht="13.5" customHeight="1" x14ac:dyDescent="0.2">
      <c r="A32" s="434" t="s">
        <v>647</v>
      </c>
      <c r="B32" s="435">
        <v>490</v>
      </c>
      <c r="C32" s="1538"/>
      <c r="D32" s="1538"/>
      <c r="E32" s="1518"/>
      <c r="F32" s="1518"/>
      <c r="G32" s="1518"/>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97290</v>
      </c>
      <c r="M33" s="1514"/>
      <c r="N33" s="1515"/>
    </row>
    <row r="34" spans="1:14" ht="13.5" customHeight="1" thickBot="1" x14ac:dyDescent="0.25">
      <c r="A34" s="1366" t="s">
        <v>649</v>
      </c>
      <c r="B34" s="1367"/>
      <c r="C34" s="1539">
        <f>SUM(C25:C33)</f>
        <v>98722</v>
      </c>
      <c r="D34" s="1539">
        <f t="shared" ref="D34:K34" si="1">SUM(D25:D33)</f>
        <v>0</v>
      </c>
      <c r="E34" s="1539">
        <f t="shared" si="1"/>
        <v>0</v>
      </c>
      <c r="F34" s="1539">
        <f t="shared" si="1"/>
        <v>0</v>
      </c>
      <c r="G34" s="1539">
        <f t="shared" si="1"/>
        <v>0</v>
      </c>
      <c r="H34" s="1539">
        <f t="shared" si="1"/>
        <v>0</v>
      </c>
      <c r="I34" s="1539">
        <f t="shared" si="1"/>
        <v>0</v>
      </c>
      <c r="J34" s="1539">
        <f t="shared" si="1"/>
        <v>0</v>
      </c>
      <c r="K34" s="1539">
        <f t="shared" si="1"/>
        <v>0</v>
      </c>
      <c r="L34" s="1540">
        <f>SUM(L33)</f>
        <v>97290</v>
      </c>
      <c r="M34" s="1514"/>
      <c r="N34" s="1524"/>
    </row>
    <row r="35" spans="1:14" ht="18" customHeight="1" thickTop="1" x14ac:dyDescent="0.2">
      <c r="A35" s="2244" t="s">
        <v>526</v>
      </c>
      <c r="B35" s="2245"/>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5850000</v>
      </c>
    </row>
    <row r="37" spans="1:14" ht="13.5" thickBot="1" x14ac:dyDescent="0.25">
      <c r="A37" s="1365" t="s">
        <v>648</v>
      </c>
      <c r="B37" s="1368"/>
      <c r="C37" s="1521"/>
      <c r="D37" s="1521"/>
      <c r="E37" s="1521"/>
      <c r="F37" s="1521"/>
      <c r="G37" s="1521"/>
      <c r="H37" s="1521"/>
      <c r="I37" s="1521"/>
      <c r="J37" s="1521"/>
      <c r="K37" s="1521"/>
      <c r="L37" s="1524"/>
      <c r="M37" s="1514"/>
      <c r="N37" s="1533">
        <f>SUM(N36:N36)</f>
        <v>5850000</v>
      </c>
    </row>
    <row r="38" spans="1:14" s="307" customFormat="1" ht="13.5" customHeight="1" thickTop="1" x14ac:dyDescent="0.2">
      <c r="A38" s="438" t="s">
        <v>417</v>
      </c>
      <c r="B38" s="432">
        <v>714</v>
      </c>
      <c r="C38" s="1512"/>
      <c r="D38" s="1512">
        <v>146988</v>
      </c>
      <c r="E38" s="1512">
        <v>207021</v>
      </c>
      <c r="F38" s="1512">
        <v>544065</v>
      </c>
      <c r="G38" s="1512">
        <v>107268</v>
      </c>
      <c r="H38" s="1512">
        <v>2727004</v>
      </c>
      <c r="I38" s="1512"/>
      <c r="J38" s="1513"/>
      <c r="K38" s="1512"/>
      <c r="L38" s="1525"/>
      <c r="M38" s="1543"/>
      <c r="N38" s="1543"/>
    </row>
    <row r="39" spans="1:14" s="307" customFormat="1" ht="13.5" customHeight="1" x14ac:dyDescent="0.2">
      <c r="A39" s="438" t="s">
        <v>339</v>
      </c>
      <c r="B39" s="432">
        <v>730</v>
      </c>
      <c r="C39" s="1512">
        <v>1528053</v>
      </c>
      <c r="D39" s="1512"/>
      <c r="E39" s="1512"/>
      <c r="F39" s="1512"/>
      <c r="G39" s="1512"/>
      <c r="H39" s="1512"/>
      <c r="I39" s="1512">
        <v>205013</v>
      </c>
      <c r="J39" s="1513">
        <v>-8672</v>
      </c>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15718940</v>
      </c>
      <c r="N40" s="1543"/>
    </row>
    <row r="41" spans="1:14" ht="13.5" customHeight="1" thickBot="1" x14ac:dyDescent="0.25">
      <c r="A41" s="1365" t="s">
        <v>650</v>
      </c>
      <c r="B41" s="1344"/>
      <c r="C41" s="1533">
        <f>(SUM(C34,C37,C38,C39))</f>
        <v>1626775</v>
      </c>
      <c r="D41" s="1533">
        <f t="shared" ref="D41:L41" si="2">SUM(D34,D37,D38:D39)</f>
        <v>146988</v>
      </c>
      <c r="E41" s="1533">
        <f t="shared" si="2"/>
        <v>207021</v>
      </c>
      <c r="F41" s="1533">
        <f t="shared" si="2"/>
        <v>544065</v>
      </c>
      <c r="G41" s="1533">
        <f t="shared" si="2"/>
        <v>107268</v>
      </c>
      <c r="H41" s="1533">
        <f t="shared" si="2"/>
        <v>2727004</v>
      </c>
      <c r="I41" s="1533">
        <f t="shared" si="2"/>
        <v>205013</v>
      </c>
      <c r="J41" s="1533">
        <f t="shared" si="2"/>
        <v>-8672</v>
      </c>
      <c r="K41" s="1533">
        <f t="shared" si="2"/>
        <v>0</v>
      </c>
      <c r="L41" s="1533">
        <f t="shared" si="2"/>
        <v>97290</v>
      </c>
      <c r="M41" s="1533">
        <f>SUM(M40)</f>
        <v>15718940</v>
      </c>
      <c r="N41" s="1533">
        <f>SUM(N37)</f>
        <v>5850000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pane="bottomLeft" activeCell="C81" sqref="C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4"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5"/>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6" t="s">
        <v>1165</v>
      </c>
      <c r="B3" s="2267"/>
      <c r="C3" s="1251"/>
      <c r="D3" s="1252"/>
      <c r="E3" s="1252"/>
      <c r="F3" s="1252"/>
      <c r="G3" s="1252"/>
      <c r="H3" s="1252"/>
      <c r="I3" s="1252"/>
      <c r="J3" s="1252"/>
      <c r="K3" s="1253"/>
      <c r="L3" s="446"/>
    </row>
    <row r="4" spans="1:13" ht="15.75" customHeight="1" x14ac:dyDescent="0.2">
      <c r="A4" s="1476" t="s">
        <v>1482</v>
      </c>
      <c r="B4" s="1477">
        <v>1000</v>
      </c>
      <c r="C4" s="1545">
        <f>'Revenues 9-14'!C109</f>
        <v>4882033</v>
      </c>
      <c r="D4" s="1545">
        <f>'Revenues 9-14'!D109</f>
        <v>730616</v>
      </c>
      <c r="E4" s="1545">
        <f>'Revenues 9-14'!E109</f>
        <v>432519</v>
      </c>
      <c r="F4" s="1545">
        <f>'Revenues 9-14'!F109</f>
        <v>83209</v>
      </c>
      <c r="G4" s="1545">
        <f>'Revenues 9-14'!G109</f>
        <v>284501</v>
      </c>
      <c r="H4" s="1545">
        <f>'Revenues 9-14'!H109</f>
        <v>52795</v>
      </c>
      <c r="I4" s="1545">
        <f>'Revenues 9-14'!I109</f>
        <v>15803</v>
      </c>
      <c r="J4" s="1545">
        <f>'Revenues 9-14'!J109</f>
        <v>123388</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2659991</v>
      </c>
      <c r="D6" s="1546">
        <f>'Revenues 9-14'!D170</f>
        <v>50000</v>
      </c>
      <c r="E6" s="1546">
        <f>'Revenues 9-14'!E170</f>
        <v>0</v>
      </c>
      <c r="F6" s="1546">
        <f>'Revenues 9-14'!F170</f>
        <v>298249</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741040</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8283064</v>
      </c>
      <c r="D8" s="1533">
        <f t="shared" ref="D8:K8" si="0">SUM(D4:D7)</f>
        <v>780616</v>
      </c>
      <c r="E8" s="1533">
        <f t="shared" si="0"/>
        <v>432519</v>
      </c>
      <c r="F8" s="1533">
        <f t="shared" si="0"/>
        <v>381458</v>
      </c>
      <c r="G8" s="1533">
        <f t="shared" si="0"/>
        <v>284501</v>
      </c>
      <c r="H8" s="1533">
        <f t="shared" si="0"/>
        <v>52795</v>
      </c>
      <c r="I8" s="1533">
        <f t="shared" si="0"/>
        <v>15803</v>
      </c>
      <c r="J8" s="1533">
        <f t="shared" si="0"/>
        <v>123388</v>
      </c>
      <c r="K8" s="1533">
        <f t="shared" si="0"/>
        <v>0</v>
      </c>
      <c r="L8" s="325"/>
    </row>
    <row r="9" spans="1:13" ht="15.75" thickTop="1" x14ac:dyDescent="0.2">
      <c r="A9" s="449" t="s">
        <v>1634</v>
      </c>
      <c r="B9" s="450">
        <v>3998</v>
      </c>
      <c r="C9" s="1525">
        <v>3420115</v>
      </c>
      <c r="D9" s="1552"/>
      <c r="E9" s="1525"/>
      <c r="F9" s="1525"/>
      <c r="G9" s="1553"/>
      <c r="H9" s="1525"/>
      <c r="I9" s="1548" t="s">
        <v>1159</v>
      </c>
      <c r="J9" s="1522"/>
      <c r="K9" s="1525"/>
      <c r="L9" s="325"/>
    </row>
    <row r="10" spans="1:13" s="452" customFormat="1" ht="13.5" thickBot="1" x14ac:dyDescent="0.25">
      <c r="A10" s="1365" t="s">
        <v>1163</v>
      </c>
      <c r="B10" s="1346"/>
      <c r="C10" s="1533">
        <f>SUM(C8:C9)</f>
        <v>11703179</v>
      </c>
      <c r="D10" s="1533">
        <f t="shared" ref="D10:K10" si="1">SUM(D8:D9)</f>
        <v>780616</v>
      </c>
      <c r="E10" s="1533">
        <f t="shared" si="1"/>
        <v>432519</v>
      </c>
      <c r="F10" s="1533">
        <f t="shared" si="1"/>
        <v>381458</v>
      </c>
      <c r="G10" s="1533">
        <f t="shared" si="1"/>
        <v>284501</v>
      </c>
      <c r="H10" s="1533">
        <f t="shared" si="1"/>
        <v>52795</v>
      </c>
      <c r="I10" s="1533">
        <f t="shared" si="1"/>
        <v>15803</v>
      </c>
      <c r="J10" s="1533">
        <f t="shared" si="1"/>
        <v>123388</v>
      </c>
      <c r="K10" s="1533">
        <f t="shared" si="1"/>
        <v>0</v>
      </c>
      <c r="L10" s="451"/>
    </row>
    <row r="11" spans="1:13" s="452" customFormat="1" ht="16.7" customHeight="1" thickTop="1" x14ac:dyDescent="0.2">
      <c r="A11" s="2240" t="s">
        <v>1166</v>
      </c>
      <c r="B11" s="2241"/>
      <c r="C11" s="1541"/>
      <c r="D11" s="1542"/>
      <c r="E11" s="1542"/>
      <c r="F11" s="1542"/>
      <c r="G11" s="1542"/>
      <c r="H11" s="1542"/>
      <c r="I11" s="1542"/>
      <c r="J11" s="1542"/>
      <c r="K11" s="1554"/>
      <c r="L11" s="451"/>
    </row>
    <row r="12" spans="1:13" ht="15.75" customHeight="1" x14ac:dyDescent="0.2">
      <c r="A12" s="1254" t="s">
        <v>453</v>
      </c>
      <c r="B12" s="1256">
        <v>1000</v>
      </c>
      <c r="C12" s="1545">
        <f>'Expenditures 15-22'!K33</f>
        <v>5610340</v>
      </c>
      <c r="D12" s="1555" t="s">
        <v>1159</v>
      </c>
      <c r="E12" s="1514" t="s">
        <v>1159</v>
      </c>
      <c r="F12" s="1514" t="s">
        <v>1159</v>
      </c>
      <c r="G12" s="1545">
        <f>'Expenditures 15-22'!K229</f>
        <v>99725</v>
      </c>
      <c r="H12" s="1556"/>
      <c r="I12" s="1514" t="s">
        <v>1159</v>
      </c>
      <c r="J12" s="1514" t="s">
        <v>1159</v>
      </c>
      <c r="K12" s="1556" t="s">
        <v>1159</v>
      </c>
      <c r="L12" s="325"/>
    </row>
    <row r="13" spans="1:13" ht="15.75" customHeight="1" x14ac:dyDescent="0.2">
      <c r="A13" s="1254" t="s">
        <v>454</v>
      </c>
      <c r="B13" s="1256">
        <v>2000</v>
      </c>
      <c r="C13" s="1546">
        <f>'Expenditures 15-22'!K74</f>
        <v>2520768</v>
      </c>
      <c r="D13" s="1546">
        <f>'Expenditures 15-22'!K129</f>
        <v>768414</v>
      </c>
      <c r="E13" s="1515" t="s">
        <v>1159</v>
      </c>
      <c r="F13" s="1546">
        <f>'Expenditures 15-22'!K184</f>
        <v>580686</v>
      </c>
      <c r="G13" s="1546">
        <f>'Expenditures 15-22'!K279</f>
        <v>219469</v>
      </c>
      <c r="H13" s="1546">
        <f>'Expenditures 15-22'!K303</f>
        <v>2426600</v>
      </c>
      <c r="I13" s="1514" t="s">
        <v>1159</v>
      </c>
      <c r="J13" s="1546">
        <f>'Expenditures 15-22'!K330</f>
        <v>151768</v>
      </c>
      <c r="K13" s="1557">
        <f>'Expenditures 15-22'!K352</f>
        <v>0</v>
      </c>
      <c r="L13" s="325"/>
    </row>
    <row r="14" spans="1:13" ht="15.75" customHeight="1" x14ac:dyDescent="0.2">
      <c r="A14" s="1254" t="s">
        <v>446</v>
      </c>
      <c r="B14" s="1256">
        <v>3000</v>
      </c>
      <c r="C14" s="1546">
        <f>'Expenditures 15-22'!K75</f>
        <v>10120</v>
      </c>
      <c r="D14" s="1546">
        <f>'Expenditures 15-22'!K130</f>
        <v>0</v>
      </c>
      <c r="E14" s="1555" t="s">
        <v>1159</v>
      </c>
      <c r="F14" s="1546">
        <f>'Expenditures 15-22'!K185</f>
        <v>0</v>
      </c>
      <c r="G14" s="1546">
        <f>'Expenditures 15-22'!K280</f>
        <v>0</v>
      </c>
      <c r="H14" s="1551"/>
      <c r="I14" s="1514" t="s">
        <v>1159</v>
      </c>
      <c r="J14" s="1514" t="s">
        <v>1159</v>
      </c>
      <c r="K14" s="1551" t="s">
        <v>1159</v>
      </c>
      <c r="L14" s="325"/>
    </row>
    <row r="15" spans="1:13" ht="15.75" customHeight="1" x14ac:dyDescent="0.2">
      <c r="A15" s="1254" t="s">
        <v>107</v>
      </c>
      <c r="B15" s="1256">
        <v>4000</v>
      </c>
      <c r="C15" s="1546">
        <f>'Expenditures 15-22'!K102</f>
        <v>315651</v>
      </c>
      <c r="D15" s="1546">
        <f>'Expenditures 15-22'!K139</f>
        <v>0</v>
      </c>
      <c r="E15" s="1546">
        <f>'Expenditures 15-22'!K160</f>
        <v>0</v>
      </c>
      <c r="F15" s="1546">
        <f>'Expenditures 15-22'!K196</f>
        <v>0</v>
      </c>
      <c r="G15" s="1546">
        <f>'Expenditures 15-22'!K285</f>
        <v>5174</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431643</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8456879</v>
      </c>
      <c r="D17" s="1533">
        <f t="shared" si="2"/>
        <v>768414</v>
      </c>
      <c r="E17" s="1533">
        <f t="shared" si="2"/>
        <v>431643</v>
      </c>
      <c r="F17" s="1533">
        <f t="shared" si="2"/>
        <v>580686</v>
      </c>
      <c r="G17" s="1533">
        <f t="shared" si="2"/>
        <v>324368</v>
      </c>
      <c r="H17" s="1533">
        <f t="shared" si="2"/>
        <v>2426600</v>
      </c>
      <c r="I17" s="1514"/>
      <c r="J17" s="1533">
        <f>SUM(J12:J16)</f>
        <v>151768</v>
      </c>
      <c r="K17" s="1533">
        <f>SUM(K12:K16)</f>
        <v>0</v>
      </c>
      <c r="L17" s="325"/>
    </row>
    <row r="18" spans="1:12" ht="15" customHeight="1" thickTop="1" x14ac:dyDescent="0.2">
      <c r="A18" s="1369" t="s">
        <v>1635</v>
      </c>
      <c r="B18" s="1370">
        <v>4180</v>
      </c>
      <c r="C18" s="1545">
        <f t="shared" ref="C18:H18" si="3">C9</f>
        <v>3420115</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11876994</v>
      </c>
      <c r="D19" s="1533">
        <f t="shared" si="4"/>
        <v>768414</v>
      </c>
      <c r="E19" s="1533">
        <f t="shared" si="4"/>
        <v>431643</v>
      </c>
      <c r="F19" s="1533">
        <f t="shared" si="4"/>
        <v>580686</v>
      </c>
      <c r="G19" s="1533">
        <f t="shared" si="4"/>
        <v>324368</v>
      </c>
      <c r="H19" s="1533">
        <f t="shared" si="4"/>
        <v>2426600</v>
      </c>
      <c r="I19" s="1514"/>
      <c r="J19" s="1533">
        <f>SUM(J17:J18)</f>
        <v>151768</v>
      </c>
      <c r="K19" s="1533">
        <f>SUM(K17:K18)</f>
        <v>0</v>
      </c>
      <c r="L19" s="325"/>
    </row>
    <row r="20" spans="1:12" ht="16.5" thickTop="1" thickBot="1" x14ac:dyDescent="0.25">
      <c r="A20" s="2256" t="s">
        <v>1636</v>
      </c>
      <c r="B20" s="2257"/>
      <c r="C20" s="1561">
        <f>C8-C17</f>
        <v>-173815</v>
      </c>
      <c r="D20" s="1561">
        <f t="shared" ref="D20:K20" si="5">D8-D17</f>
        <v>12202</v>
      </c>
      <c r="E20" s="1561">
        <f t="shared" si="5"/>
        <v>876</v>
      </c>
      <c r="F20" s="1561">
        <f t="shared" si="5"/>
        <v>-199228</v>
      </c>
      <c r="G20" s="1561">
        <f t="shared" si="5"/>
        <v>-39867</v>
      </c>
      <c r="H20" s="1561">
        <f t="shared" si="5"/>
        <v>-2373805</v>
      </c>
      <c r="I20" s="1561">
        <f t="shared" si="5"/>
        <v>15803</v>
      </c>
      <c r="J20" s="1561">
        <f t="shared" si="5"/>
        <v>-28380</v>
      </c>
      <c r="K20" s="1561">
        <f t="shared" si="5"/>
        <v>0</v>
      </c>
      <c r="L20" s="325"/>
    </row>
    <row r="21" spans="1:12" ht="16.7" customHeight="1" thickTop="1" x14ac:dyDescent="0.2">
      <c r="A21" s="2268" t="s">
        <v>591</v>
      </c>
      <c r="B21" s="2269"/>
      <c r="C21" s="1541"/>
      <c r="D21" s="1542"/>
      <c r="E21" s="1542"/>
      <c r="F21" s="1542"/>
      <c r="G21" s="1542"/>
      <c r="H21" s="1542"/>
      <c r="I21" s="1542"/>
      <c r="J21" s="1542"/>
      <c r="K21" s="1554"/>
      <c r="L21" s="453"/>
    </row>
    <row r="22" spans="1:12" ht="15.75" customHeight="1" collapsed="1" x14ac:dyDescent="0.2">
      <c r="A22" s="2264" t="s">
        <v>592</v>
      </c>
      <c r="B22" s="2265"/>
      <c r="C22" s="1521"/>
      <c r="D22" s="1521"/>
      <c r="E22" s="1521"/>
      <c r="F22" s="1521"/>
      <c r="G22" s="1521"/>
      <c r="H22" s="1521"/>
      <c r="I22" s="1521"/>
      <c r="J22" s="1521"/>
      <c r="K22" s="1521"/>
      <c r="L22" s="325"/>
    </row>
    <row r="23" spans="1:12" s="433" customFormat="1" ht="15.75" customHeight="1" x14ac:dyDescent="0.2">
      <c r="A23" s="2260" t="s">
        <v>290</v>
      </c>
      <c r="B23" s="2261"/>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1771</v>
      </c>
      <c r="B30" s="455">
        <v>7160</v>
      </c>
      <c r="C30" s="1521"/>
      <c r="D30" s="1513"/>
      <c r="E30" s="1521"/>
      <c r="F30" s="1521"/>
      <c r="G30" s="1521"/>
      <c r="H30" s="1521"/>
      <c r="I30" s="1521"/>
      <c r="J30" s="1521"/>
      <c r="K30" s="1521"/>
      <c r="L30" s="453"/>
    </row>
    <row r="31" spans="1:12" s="433" customFormat="1" ht="26.25" x14ac:dyDescent="0.2">
      <c r="A31" s="1200" t="s">
        <v>1775</v>
      </c>
      <c r="B31" s="455">
        <v>7170</v>
      </c>
      <c r="C31" s="1521"/>
      <c r="D31" s="1521"/>
      <c r="E31" s="1518"/>
      <c r="F31" s="1521"/>
      <c r="G31" s="1521"/>
      <c r="H31" s="1521"/>
      <c r="I31" s="1521"/>
      <c r="J31" s="1521"/>
      <c r="K31" s="1521"/>
      <c r="L31" s="453"/>
    </row>
    <row r="32" spans="1:12" s="433" customFormat="1" ht="15.75" customHeight="1" x14ac:dyDescent="0.2">
      <c r="A32" s="2262" t="s">
        <v>974</v>
      </c>
      <c r="B32" s="2263"/>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c r="D36" s="1513"/>
      <c r="E36" s="1513"/>
      <c r="F36" s="1513"/>
      <c r="G36" s="1513"/>
      <c r="H36" s="1513"/>
      <c r="I36" s="1519"/>
      <c r="J36" s="1513"/>
      <c r="K36" s="1513"/>
      <c r="L36" s="453"/>
    </row>
    <row r="37" spans="1:12" s="433" customFormat="1" x14ac:dyDescent="0.2">
      <c r="A37" s="1200" t="s">
        <v>438</v>
      </c>
      <c r="B37" s="454">
        <v>7400</v>
      </c>
      <c r="C37" s="1519"/>
      <c r="D37" s="1519"/>
      <c r="E37" s="1546">
        <f>SUM(C54:D57,H54:H57)</f>
        <v>0</v>
      </c>
      <c r="F37" s="1519"/>
      <c r="G37" s="1519"/>
      <c r="H37" s="1519"/>
      <c r="I37" s="1521"/>
      <c r="J37" s="1519"/>
      <c r="K37" s="1519"/>
      <c r="L37" s="453"/>
    </row>
    <row r="38" spans="1:12" s="433" customFormat="1" x14ac:dyDescent="0.2">
      <c r="A38" s="1200" t="s">
        <v>439</v>
      </c>
      <c r="B38" s="454">
        <v>7500</v>
      </c>
      <c r="C38" s="1521"/>
      <c r="D38" s="1521"/>
      <c r="E38" s="1546">
        <f>SUM(C58:D61,H58:H61)</f>
        <v>0</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70" t="s">
        <v>371</v>
      </c>
      <c r="B44" s="2271"/>
      <c r="C44" s="1563">
        <f>SUM(C24:C43)</f>
        <v>0</v>
      </c>
      <c r="D44" s="1563">
        <f t="shared" ref="D44:K44" si="6">SUM(D24:D43)</f>
        <v>0</v>
      </c>
      <c r="E44" s="1563">
        <f t="shared" si="6"/>
        <v>0</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64" t="s">
        <v>108</v>
      </c>
      <c r="B45" s="2265"/>
      <c r="C45" s="1564"/>
      <c r="D45" s="1564"/>
      <c r="E45" s="1564"/>
      <c r="F45" s="1564"/>
      <c r="G45" s="1564"/>
      <c r="H45" s="1564"/>
      <c r="I45" s="1564"/>
      <c r="J45" s="1564"/>
      <c r="K45" s="1564"/>
      <c r="L45" s="325"/>
    </row>
    <row r="46" spans="1:12" s="433" customFormat="1" ht="15.75" customHeight="1" x14ac:dyDescent="0.2">
      <c r="A46" s="2272" t="s">
        <v>109</v>
      </c>
      <c r="B46" s="2273"/>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1774</v>
      </c>
      <c r="B52" s="432">
        <v>8160</v>
      </c>
      <c r="C52" s="1521"/>
      <c r="D52" s="1521"/>
      <c r="E52" s="1521"/>
      <c r="F52" s="1521"/>
      <c r="G52" s="1521"/>
      <c r="H52" s="1521"/>
      <c r="I52" s="1521"/>
      <c r="J52" s="1521"/>
      <c r="K52" s="1546">
        <f>D30</f>
        <v>0</v>
      </c>
      <c r="L52" s="453"/>
    </row>
    <row r="53" spans="1:12" s="433" customFormat="1" ht="26.25" x14ac:dyDescent="0.2">
      <c r="A53" s="1201" t="s">
        <v>1773</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46" t="s">
        <v>437</v>
      </c>
      <c r="B76" s="2247"/>
      <c r="C76" s="1563">
        <f t="shared" ref="C76:K76" si="7">SUM(C47:C75)</f>
        <v>0</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48" t="s">
        <v>1167</v>
      </c>
      <c r="B77" s="2249"/>
      <c r="C77" s="1563">
        <f t="shared" ref="C77:K77" si="8">C44-C76</f>
        <v>0</v>
      </c>
      <c r="D77" s="1563">
        <f t="shared" si="8"/>
        <v>0</v>
      </c>
      <c r="E77" s="1563">
        <f t="shared" si="8"/>
        <v>0</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52" t="s">
        <v>593</v>
      </c>
      <c r="B78" s="2253"/>
      <c r="C78" s="1568">
        <f t="shared" ref="C78:K78" si="9">C20+C77</f>
        <v>-173815</v>
      </c>
      <c r="D78" s="1568">
        <f t="shared" si="9"/>
        <v>12202</v>
      </c>
      <c r="E78" s="1568">
        <f t="shared" si="9"/>
        <v>876</v>
      </c>
      <c r="F78" s="1568">
        <f t="shared" si="9"/>
        <v>-199228</v>
      </c>
      <c r="G78" s="1568">
        <f t="shared" si="9"/>
        <v>-39867</v>
      </c>
      <c r="H78" s="1568">
        <f t="shared" si="9"/>
        <v>-2373805</v>
      </c>
      <c r="I78" s="1568">
        <f t="shared" si="9"/>
        <v>15803</v>
      </c>
      <c r="J78" s="1568">
        <f t="shared" si="9"/>
        <v>-28380</v>
      </c>
      <c r="K78" s="1568">
        <f t="shared" si="9"/>
        <v>0</v>
      </c>
      <c r="L78" s="457"/>
    </row>
    <row r="79" spans="1:12" ht="13.5" thickTop="1" x14ac:dyDescent="0.2">
      <c r="A79" s="1781" t="str">
        <f>"Fund Balances - July 1, "&amp;'AFR20'!E2-1</f>
        <v>Fund Balances - July 1, 2019</v>
      </c>
      <c r="B79" s="458"/>
      <c r="C79" s="1522">
        <v>1701868</v>
      </c>
      <c r="D79" s="1569">
        <v>134786</v>
      </c>
      <c r="E79" s="1569">
        <v>206145</v>
      </c>
      <c r="F79" s="1569">
        <v>743293</v>
      </c>
      <c r="G79" s="1569">
        <v>147135</v>
      </c>
      <c r="H79" s="1569">
        <v>5100809</v>
      </c>
      <c r="I79" s="1569">
        <v>189210</v>
      </c>
      <c r="J79" s="1569">
        <v>19708</v>
      </c>
      <c r="K79" s="1569"/>
      <c r="L79" s="325"/>
    </row>
    <row r="80" spans="1:12" x14ac:dyDescent="0.2">
      <c r="A80" s="2258" t="s">
        <v>1772</v>
      </c>
      <c r="B80" s="2259"/>
      <c r="C80" s="1513"/>
      <c r="D80" s="1513"/>
      <c r="E80" s="1513"/>
      <c r="F80" s="1513"/>
      <c r="G80" s="1513"/>
      <c r="H80" s="1513"/>
      <c r="I80" s="1513"/>
      <c r="J80" s="1513"/>
      <c r="K80" s="1513"/>
      <c r="L80" s="325"/>
    </row>
    <row r="81" spans="1:12" ht="13.5" thickBot="1" x14ac:dyDescent="0.25">
      <c r="A81" s="2250" t="str">
        <f>"Fund Balances - June 30, "&amp;'AFR20'!E2</f>
        <v>Fund Balances - June 30, 2020</v>
      </c>
      <c r="B81" s="2251"/>
      <c r="C81" s="1533">
        <f>(SUM(C78:C80))</f>
        <v>1528053</v>
      </c>
      <c r="D81" s="1533">
        <f>SUM(D78:D80)</f>
        <v>146988</v>
      </c>
      <c r="E81" s="1533">
        <f t="shared" ref="E81:K81" si="10">SUM(E78:E80)</f>
        <v>207021</v>
      </c>
      <c r="F81" s="1533">
        <f t="shared" si="10"/>
        <v>544065</v>
      </c>
      <c r="G81" s="1533">
        <f t="shared" si="10"/>
        <v>107268</v>
      </c>
      <c r="H81" s="1533">
        <f t="shared" si="10"/>
        <v>2727004</v>
      </c>
      <c r="I81" s="1533">
        <f t="shared" si="10"/>
        <v>205013</v>
      </c>
      <c r="J81" s="1533">
        <f t="shared" si="10"/>
        <v>-8672</v>
      </c>
      <c r="K81" s="1533">
        <f t="shared" si="10"/>
        <v>0</v>
      </c>
      <c r="L81" s="325"/>
    </row>
    <row r="82" spans="1:12" ht="0.75" customHeight="1" thickTop="1" thickBot="1" x14ac:dyDescent="0.25">
      <c r="A82" s="459" t="s">
        <v>340</v>
      </c>
      <c r="B82" s="460"/>
      <c r="C82" s="461">
        <f>(C81-C79)</f>
        <v>-173815</v>
      </c>
      <c r="D82" s="461">
        <f t="shared" ref="D82:K82" si="11">(D81-D79)</f>
        <v>12202</v>
      </c>
      <c r="E82" s="461">
        <f t="shared" si="11"/>
        <v>876</v>
      </c>
      <c r="F82" s="461">
        <f t="shared" si="11"/>
        <v>-199228</v>
      </c>
      <c r="G82" s="461">
        <f t="shared" si="11"/>
        <v>-39867</v>
      </c>
      <c r="H82" s="461">
        <f t="shared" si="11"/>
        <v>-2373805</v>
      </c>
      <c r="I82" s="461">
        <f t="shared" si="11"/>
        <v>15803</v>
      </c>
      <c r="J82" s="461">
        <f t="shared" si="11"/>
        <v>-28380</v>
      </c>
      <c r="K82" s="461">
        <f t="shared" si="11"/>
        <v>0</v>
      </c>
    </row>
    <row r="83" spans="1:12" ht="14.25" hidden="1" thickTop="1" thickBot="1" x14ac:dyDescent="0.25">
      <c r="A83" s="462" t="s">
        <v>341</v>
      </c>
      <c r="B83" s="428"/>
      <c r="C83" s="463">
        <f>C82/C81</f>
        <v>-0.11374932675764518</v>
      </c>
      <c r="D83" s="463">
        <f t="shared" ref="D83:K83" si="12">D82/D81</f>
        <v>8.3013579339810059E-2</v>
      </c>
      <c r="E83" s="463">
        <f t="shared" si="12"/>
        <v>4.2314547799498598E-3</v>
      </c>
      <c r="F83" s="463">
        <f t="shared" si="12"/>
        <v>-0.36618418755111981</v>
      </c>
      <c r="G83" s="463">
        <f t="shared" si="12"/>
        <v>-0.37165790356863182</v>
      </c>
      <c r="H83" s="463">
        <f t="shared" si="12"/>
        <v>-0.87048093805509641</v>
      </c>
      <c r="I83" s="463">
        <f t="shared" si="12"/>
        <v>7.7082916693087755E-2</v>
      </c>
      <c r="J83" s="463">
        <f t="shared" si="12"/>
        <v>3.2726014760147604</v>
      </c>
      <c r="K83" s="463" t="e">
        <f t="shared" si="12"/>
        <v>#DIV/0!</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3" activePane="bottomLeft" state="frozen"/>
      <selection pane="bottomLeft" activeCell="C192" sqref="C192"/>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4" t="s">
        <v>1779</v>
      </c>
      <c r="B1" s="416"/>
      <c r="C1" s="417" t="s">
        <v>422</v>
      </c>
      <c r="D1" s="417" t="s">
        <v>423</v>
      </c>
      <c r="E1" s="417" t="s">
        <v>424</v>
      </c>
      <c r="F1" s="417" t="s">
        <v>425</v>
      </c>
      <c r="G1" s="417" t="s">
        <v>426</v>
      </c>
      <c r="H1" s="417" t="s">
        <v>427</v>
      </c>
      <c r="I1" s="417" t="s">
        <v>428</v>
      </c>
      <c r="J1" s="417" t="s">
        <v>429</v>
      </c>
      <c r="K1" s="417" t="s">
        <v>751</v>
      </c>
    </row>
    <row r="2" spans="1:12" ht="36" x14ac:dyDescent="0.2">
      <c r="A2" s="2255"/>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4510206</v>
      </c>
      <c r="D5" s="1525">
        <v>724909</v>
      </c>
      <c r="E5" s="1512">
        <v>430220</v>
      </c>
      <c r="F5" s="1570">
        <v>68416</v>
      </c>
      <c r="G5" s="1512">
        <v>123327</v>
      </c>
      <c r="H5" s="1512"/>
      <c r="I5" s="1512">
        <v>13306</v>
      </c>
      <c r="J5" s="1513">
        <v>123327</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v>22748</v>
      </c>
      <c r="D7" s="1512"/>
      <c r="E7" s="1514"/>
      <c r="F7" s="1513"/>
      <c r="G7" s="1513"/>
      <c r="H7" s="1513"/>
      <c r="I7" s="1514"/>
      <c r="J7" s="1514"/>
      <c r="K7" s="1514"/>
    </row>
    <row r="8" spans="1:12" x14ac:dyDescent="0.2">
      <c r="A8" s="427" t="s">
        <v>410</v>
      </c>
      <c r="B8" s="429">
        <v>1150</v>
      </c>
      <c r="C8" s="1519"/>
      <c r="D8" s="1519"/>
      <c r="E8" s="1521"/>
      <c r="F8" s="1521"/>
      <c r="G8" s="1525">
        <v>144988</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v>10385</v>
      </c>
      <c r="H11" s="1512"/>
      <c r="I11" s="1512"/>
      <c r="J11" s="1513"/>
      <c r="K11" s="1512"/>
      <c r="L11" s="473"/>
    </row>
    <row r="12" spans="1:12" ht="12.75" customHeight="1" thickBot="1" x14ac:dyDescent="0.25">
      <c r="A12" s="1343" t="s">
        <v>29</v>
      </c>
      <c r="B12" s="1344"/>
      <c r="C12" s="1572">
        <f t="shared" ref="C12:K12" si="0">SUM(C5:C11)</f>
        <v>4532954</v>
      </c>
      <c r="D12" s="1572">
        <f t="shared" si="0"/>
        <v>724909</v>
      </c>
      <c r="E12" s="1572">
        <f t="shared" si="0"/>
        <v>430220</v>
      </c>
      <c r="F12" s="1572">
        <f t="shared" si="0"/>
        <v>68416</v>
      </c>
      <c r="G12" s="1572">
        <f t="shared" si="0"/>
        <v>278700</v>
      </c>
      <c r="H12" s="1572">
        <f t="shared" si="0"/>
        <v>0</v>
      </c>
      <c r="I12" s="1572">
        <f t="shared" si="0"/>
        <v>13306</v>
      </c>
      <c r="J12" s="1572">
        <f t="shared" si="0"/>
        <v>123327</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27419</v>
      </c>
      <c r="D16" s="1512"/>
      <c r="E16" s="1512"/>
      <c r="F16" s="1512"/>
      <c r="G16" s="1512">
        <v>3900</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27419</v>
      </c>
      <c r="D18" s="1574">
        <f t="shared" ref="D18:K18" si="1">SUM(D14:D17)</f>
        <v>0</v>
      </c>
      <c r="E18" s="1574">
        <f t="shared" si="1"/>
        <v>0</v>
      </c>
      <c r="F18" s="1574">
        <f t="shared" si="1"/>
        <v>0</v>
      </c>
      <c r="G18" s="1574">
        <f t="shared" si="1"/>
        <v>3900</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v>17400</v>
      </c>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17400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v>258</v>
      </c>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258</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22959</v>
      </c>
      <c r="D65" s="1512">
        <v>1183</v>
      </c>
      <c r="E65" s="1512">
        <v>2299</v>
      </c>
      <c r="F65" s="1513">
        <v>8821</v>
      </c>
      <c r="G65" s="1512">
        <v>1901</v>
      </c>
      <c r="H65" s="1512">
        <v>52795</v>
      </c>
      <c r="I65" s="1512">
        <v>2497</v>
      </c>
      <c r="J65" s="1513">
        <v>61</v>
      </c>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22959</v>
      </c>
      <c r="D67" s="1533">
        <f t="shared" ref="D67:K67" si="2">SUM(D65:D66)</f>
        <v>1183</v>
      </c>
      <c r="E67" s="1533">
        <f t="shared" si="2"/>
        <v>2299</v>
      </c>
      <c r="F67" s="1533">
        <f t="shared" si="2"/>
        <v>8821</v>
      </c>
      <c r="G67" s="1533">
        <f t="shared" si="2"/>
        <v>1901</v>
      </c>
      <c r="H67" s="1533">
        <f t="shared" si="2"/>
        <v>52795</v>
      </c>
      <c r="I67" s="1533">
        <f t="shared" si="2"/>
        <v>2497</v>
      </c>
      <c r="J67" s="1533">
        <f t="shared" si="2"/>
        <v>61</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68175</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v>1948</v>
      </c>
      <c r="D73" s="1514"/>
      <c r="E73" s="1514"/>
      <c r="F73" s="1514"/>
      <c r="G73" s="1514"/>
      <c r="H73" s="1514"/>
      <c r="I73" s="1514"/>
      <c r="J73" s="1514"/>
      <c r="K73" s="1514"/>
    </row>
    <row r="74" spans="1:11" ht="12.75" customHeight="1" x14ac:dyDescent="0.2">
      <c r="A74" s="427" t="s">
        <v>25</v>
      </c>
      <c r="B74" s="429">
        <v>1690</v>
      </c>
      <c r="C74" s="1571">
        <f>409+643</f>
        <v>1052</v>
      </c>
      <c r="D74" s="1514"/>
      <c r="E74" s="1514"/>
      <c r="F74" s="1514"/>
      <c r="G74" s="1514"/>
      <c r="H74" s="1514"/>
      <c r="I74" s="1514"/>
      <c r="J74" s="1514"/>
      <c r="K74" s="1514"/>
    </row>
    <row r="75" spans="1:11" ht="12.75" customHeight="1" thickBot="1" x14ac:dyDescent="0.25">
      <c r="A75" s="1345" t="s">
        <v>544</v>
      </c>
      <c r="B75" s="1346"/>
      <c r="C75" s="1533">
        <f>SUM(C69:C74)</f>
        <v>71175</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v>6840</v>
      </c>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10410</v>
      </c>
      <c r="D79" s="1512"/>
      <c r="E79" s="1514"/>
      <c r="F79" s="1514"/>
      <c r="G79" s="1514"/>
      <c r="H79" s="1514"/>
      <c r="I79" s="1514"/>
      <c r="J79" s="1514"/>
      <c r="K79" s="1514"/>
    </row>
    <row r="80" spans="1:11" ht="12.75" customHeight="1" x14ac:dyDescent="0.2">
      <c r="A80" s="427" t="s">
        <v>547</v>
      </c>
      <c r="B80" s="429">
        <v>1730</v>
      </c>
      <c r="C80" s="1571">
        <v>4729</v>
      </c>
      <c r="D80" s="1512"/>
      <c r="E80" s="1514"/>
      <c r="F80" s="1514"/>
      <c r="G80" s="1514"/>
      <c r="H80" s="1514"/>
      <c r="I80" s="1514"/>
      <c r="J80" s="1514"/>
      <c r="K80" s="1514"/>
    </row>
    <row r="81" spans="1:11" ht="12.75" customHeight="1" x14ac:dyDescent="0.2">
      <c r="A81" s="427" t="s">
        <v>26</v>
      </c>
      <c r="B81" s="429">
        <v>1790</v>
      </c>
      <c r="C81" s="1571">
        <f>8044+466</f>
        <v>8510</v>
      </c>
      <c r="D81" s="1512"/>
      <c r="E81" s="1514"/>
      <c r="F81" s="1514"/>
      <c r="G81" s="1514"/>
      <c r="H81" s="1514"/>
      <c r="I81" s="1514"/>
      <c r="J81" s="1514"/>
      <c r="K81" s="1514"/>
    </row>
    <row r="82" spans="1:11" ht="12.75" customHeight="1" thickBot="1" x14ac:dyDescent="0.25">
      <c r="A82" s="1345" t="s">
        <v>239</v>
      </c>
      <c r="B82" s="1346"/>
      <c r="C82" s="1572">
        <f>SUM(C77:C81)</f>
        <v>30489</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f>44569+20226</f>
        <v>64795</v>
      </c>
      <c r="D84" s="1514"/>
      <c r="E84" s="1514"/>
      <c r="F84" s="1514"/>
      <c r="G84" s="1514"/>
      <c r="H84" s="1514"/>
      <c r="I84" s="1514"/>
      <c r="J84" s="1514"/>
      <c r="K84" s="1514"/>
    </row>
    <row r="85" spans="1:11" ht="12.75" customHeight="1" x14ac:dyDescent="0.2">
      <c r="A85" s="427" t="s">
        <v>549</v>
      </c>
      <c r="B85" s="429">
        <v>1812</v>
      </c>
      <c r="C85" s="1571">
        <v>3203</v>
      </c>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67998</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c r="E95" s="1556"/>
      <c r="F95" s="1556"/>
      <c r="G95" s="1556"/>
      <c r="H95" s="1556"/>
      <c r="I95" s="1556"/>
      <c r="J95" s="1556"/>
      <c r="K95" s="1556"/>
    </row>
    <row r="96" spans="1:11" ht="12.75" customHeight="1" x14ac:dyDescent="0.2">
      <c r="A96" s="427" t="s">
        <v>388</v>
      </c>
      <c r="B96" s="429">
        <v>1920</v>
      </c>
      <c r="C96" s="1571">
        <v>2287</v>
      </c>
      <c r="D96" s="1571"/>
      <c r="E96" s="1523"/>
      <c r="F96" s="1522">
        <v>4000</v>
      </c>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44720</v>
      </c>
      <c r="D99" s="1512"/>
      <c r="E99" s="1512"/>
      <c r="F99" s="1512">
        <v>1636</v>
      </c>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v>46</v>
      </c>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v>1564</v>
      </c>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c r="D106" s="1537"/>
      <c r="E106" s="1513"/>
      <c r="F106" s="1513"/>
      <c r="G106" s="1513"/>
      <c r="H106" s="1513"/>
      <c r="I106" s="1556"/>
      <c r="J106" s="1513"/>
      <c r="K106" s="1513"/>
    </row>
    <row r="107" spans="1:12" ht="12.75" customHeight="1" x14ac:dyDescent="0.2">
      <c r="A107" s="427" t="s">
        <v>78</v>
      </c>
      <c r="B107" s="429">
        <v>1999</v>
      </c>
      <c r="C107" s="1571">
        <v>64586</v>
      </c>
      <c r="D107" s="1512">
        <v>2960</v>
      </c>
      <c r="E107" s="1512"/>
      <c r="F107" s="1512">
        <v>78</v>
      </c>
      <c r="G107" s="1512"/>
      <c r="H107" s="1512"/>
      <c r="I107" s="1512"/>
      <c r="J107" s="1513"/>
      <c r="K107" s="1512"/>
    </row>
    <row r="108" spans="1:12" ht="12.75" customHeight="1" thickBot="1" x14ac:dyDescent="0.25">
      <c r="A108" s="1345" t="s">
        <v>484</v>
      </c>
      <c r="B108" s="1347"/>
      <c r="C108" s="1572">
        <f>SUM(C95:C107)</f>
        <v>111639</v>
      </c>
      <c r="D108" s="1572">
        <f t="shared" ref="D108:K108" si="3">SUM(D95:D107)</f>
        <v>4524</v>
      </c>
      <c r="E108" s="1572">
        <f t="shared" si="3"/>
        <v>0</v>
      </c>
      <c r="F108" s="1572">
        <f t="shared" si="3"/>
        <v>5714</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4882033</v>
      </c>
      <c r="D109" s="1580">
        <f t="shared" si="4"/>
        <v>730616</v>
      </c>
      <c r="E109" s="1580">
        <f t="shared" si="4"/>
        <v>432519</v>
      </c>
      <c r="F109" s="1580">
        <f t="shared" si="4"/>
        <v>83209</v>
      </c>
      <c r="G109" s="1580">
        <f t="shared" si="4"/>
        <v>284501</v>
      </c>
      <c r="H109" s="1580">
        <f t="shared" si="4"/>
        <v>52795</v>
      </c>
      <c r="I109" s="1580">
        <f t="shared" si="4"/>
        <v>15803</v>
      </c>
      <c r="J109" s="1580">
        <f t="shared" si="4"/>
        <v>123388</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2421516</v>
      </c>
      <c r="D117" s="1525"/>
      <c r="E117" s="1512"/>
      <c r="F117" s="1525"/>
      <c r="G117" s="1525"/>
      <c r="H117" s="1512"/>
      <c r="I117" s="1514"/>
      <c r="J117" s="1513"/>
      <c r="K117" s="1512"/>
    </row>
    <row r="118" spans="1:11" ht="12.75" customHeight="1" x14ac:dyDescent="0.2">
      <c r="A118" s="427" t="s">
        <v>1776</v>
      </c>
      <c r="B118" s="478">
        <v>3002</v>
      </c>
      <c r="C118" s="1571"/>
      <c r="D118" s="1512"/>
      <c r="E118" s="1512"/>
      <c r="F118" s="1512"/>
      <c r="G118" s="1512"/>
      <c r="H118" s="1512"/>
      <c r="I118" s="1514"/>
      <c r="J118" s="1513"/>
      <c r="K118" s="1512"/>
    </row>
    <row r="119" spans="1:11" ht="12.75" customHeight="1" x14ac:dyDescent="0.2">
      <c r="A119" s="427" t="s">
        <v>1777</v>
      </c>
      <c r="B119" s="478">
        <v>3005</v>
      </c>
      <c r="C119" s="1571"/>
      <c r="D119" s="1512"/>
      <c r="E119" s="1512"/>
      <c r="F119" s="1512"/>
      <c r="G119" s="1512"/>
      <c r="H119" s="1512"/>
      <c r="I119" s="1514"/>
      <c r="J119" s="1513"/>
      <c r="K119" s="1512"/>
    </row>
    <row r="120" spans="1:11" ht="12.75" customHeight="1" x14ac:dyDescent="0.2">
      <c r="A120" s="1478" t="s">
        <v>1895</v>
      </c>
      <c r="B120" s="478">
        <v>3030</v>
      </c>
      <c r="C120" s="1571"/>
      <c r="D120" s="1512"/>
      <c r="E120" s="1512"/>
      <c r="F120" s="1512"/>
      <c r="G120" s="1512"/>
      <c r="H120" s="1512"/>
      <c r="I120" s="1514"/>
      <c r="J120" s="1513"/>
      <c r="K120" s="1512"/>
    </row>
    <row r="121" spans="1:11" x14ac:dyDescent="0.2">
      <c r="A121" s="1206" t="s">
        <v>1778</v>
      </c>
      <c r="B121" s="480">
        <v>3099</v>
      </c>
      <c r="C121" s="1571">
        <v>5939</v>
      </c>
      <c r="D121" s="1512"/>
      <c r="E121" s="1512"/>
      <c r="F121" s="1512"/>
      <c r="G121" s="1512"/>
      <c r="H121" s="1512"/>
      <c r="I121" s="1514"/>
      <c r="J121" s="1513"/>
      <c r="K121" s="1512"/>
    </row>
    <row r="122" spans="1:11" ht="12.6" customHeight="1" thickBot="1" x14ac:dyDescent="0.25">
      <c r="A122" s="1345" t="s">
        <v>485</v>
      </c>
      <c r="B122" s="1352"/>
      <c r="C122" s="1572">
        <f t="shared" ref="C122:H122" si="5">SUM(C117:C121)</f>
        <v>2427455</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43802</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c r="D128" s="1579"/>
      <c r="E128" s="1514"/>
      <c r="F128" s="1512"/>
      <c r="G128" s="1514"/>
      <c r="H128" s="1514"/>
      <c r="I128" s="1514"/>
      <c r="J128" s="1514"/>
      <c r="K128" s="1514"/>
    </row>
    <row r="129" spans="1:11" ht="12.75" customHeight="1" x14ac:dyDescent="0.2">
      <c r="A129" s="427" t="s">
        <v>1430</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43802</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3032</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167604</v>
      </c>
      <c r="G152" s="1513"/>
      <c r="H152" s="1514"/>
      <c r="I152" s="1514"/>
      <c r="J152" s="1514"/>
      <c r="K152" s="1514"/>
    </row>
    <row r="153" spans="1:11" ht="12.75" customHeight="1" x14ac:dyDescent="0.2">
      <c r="A153" s="427" t="s">
        <v>1048</v>
      </c>
      <c r="B153" s="478">
        <v>3510</v>
      </c>
      <c r="C153" s="1571"/>
      <c r="D153" s="1512"/>
      <c r="E153" s="1579"/>
      <c r="F153" s="1512">
        <v>130645</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298249</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v>184952</v>
      </c>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v>50000</v>
      </c>
      <c r="E167" s="1556"/>
      <c r="F167" s="1556"/>
      <c r="G167" s="1514"/>
      <c r="H167" s="1566"/>
      <c r="I167" s="1514"/>
      <c r="J167" s="1514"/>
      <c r="K167" s="1565"/>
    </row>
    <row r="168" spans="1:11" ht="14.25" thickTop="1" thickBot="1" x14ac:dyDescent="0.25">
      <c r="A168" s="1210" t="s">
        <v>70</v>
      </c>
      <c r="B168" s="484">
        <v>3999</v>
      </c>
      <c r="C168" s="1593">
        <v>750</v>
      </c>
      <c r="D168" s="1594"/>
      <c r="E168" s="1594"/>
      <c r="F168" s="1594"/>
      <c r="G168" s="1595"/>
      <c r="H168" s="1596"/>
      <c r="I168" s="1595"/>
      <c r="J168" s="1595"/>
      <c r="K168" s="1596"/>
    </row>
    <row r="169" spans="1:11" ht="12.75" customHeight="1" thickTop="1" thickBot="1" x14ac:dyDescent="0.25">
      <c r="A169" s="2274" t="s">
        <v>395</v>
      </c>
      <c r="B169" s="2275"/>
      <c r="C169" s="1597">
        <f t="shared" ref="C169:K169" si="6">SUM(C132,C141,C145,C146:C150,C155,C156:C167,C168)</f>
        <v>232536</v>
      </c>
      <c r="D169" s="1597">
        <f t="shared" si="6"/>
        <v>50000</v>
      </c>
      <c r="E169" s="1597">
        <f t="shared" si="6"/>
        <v>0</v>
      </c>
      <c r="F169" s="1597">
        <f t="shared" si="6"/>
        <v>298249</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2659991</v>
      </c>
      <c r="D170" s="1580">
        <f t="shared" si="7"/>
        <v>50000</v>
      </c>
      <c r="E170" s="1580">
        <f t="shared" si="7"/>
        <v>0</v>
      </c>
      <c r="F170" s="1580">
        <f t="shared" si="7"/>
        <v>298249</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76" t="s">
        <v>1475</v>
      </c>
      <c r="B172" s="2277"/>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80" t="s">
        <v>1646</v>
      </c>
      <c r="B175" s="2281"/>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84" t="s">
        <v>1645</v>
      </c>
      <c r="B176" s="2285"/>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82" t="s">
        <v>780</v>
      </c>
      <c r="B181" s="2283"/>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8" t="s">
        <v>1780</v>
      </c>
      <c r="B182" s="2279"/>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157881</v>
      </c>
      <c r="D191" s="1514"/>
      <c r="E191" s="1579"/>
      <c r="F191" s="1514"/>
      <c r="G191" s="1603"/>
      <c r="H191" s="1514"/>
      <c r="I191" s="1514"/>
      <c r="J191" s="1514"/>
      <c r="K191" s="1514"/>
    </row>
    <row r="192" spans="1:11" ht="12.75" customHeight="1" x14ac:dyDescent="0.2">
      <c r="A192" s="427" t="s">
        <v>1038</v>
      </c>
      <c r="B192" s="429">
        <v>4215</v>
      </c>
      <c r="C192" s="1571">
        <v>941</v>
      </c>
      <c r="D192" s="1514"/>
      <c r="E192" s="1579"/>
      <c r="F192" s="1514"/>
      <c r="G192" s="1603"/>
      <c r="H192" s="1514"/>
      <c r="I192" s="1514"/>
      <c r="J192" s="1514"/>
      <c r="K192" s="1514"/>
    </row>
    <row r="193" spans="1:11" ht="12.75" customHeight="1" x14ac:dyDescent="0.2">
      <c r="A193" s="427" t="s">
        <v>1050</v>
      </c>
      <c r="B193" s="429">
        <v>4220</v>
      </c>
      <c r="C193" s="1571">
        <v>44534</v>
      </c>
      <c r="D193" s="1514"/>
      <c r="E193" s="1579"/>
      <c r="F193" s="1514"/>
      <c r="G193" s="1603"/>
      <c r="H193" s="1514"/>
      <c r="I193" s="1514"/>
      <c r="J193" s="1514"/>
      <c r="K193" s="1514"/>
    </row>
    <row r="194" spans="1:11" ht="12.75" customHeight="1" x14ac:dyDescent="0.2">
      <c r="A194" s="427" t="s">
        <v>1434</v>
      </c>
      <c r="B194" s="429">
        <v>4225</v>
      </c>
      <c r="C194" s="1571"/>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203356</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227638</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v>39377</v>
      </c>
      <c r="D203" s="1512"/>
      <c r="E203" s="1514"/>
      <c r="F203" s="1512"/>
      <c r="G203" s="1512"/>
      <c r="H203" s="1514"/>
      <c r="I203" s="1514"/>
      <c r="J203" s="1514"/>
      <c r="K203" s="1514"/>
    </row>
    <row r="204" spans="1:11" ht="12.75" customHeight="1" thickBot="1" x14ac:dyDescent="0.25">
      <c r="A204" s="1345" t="s">
        <v>397</v>
      </c>
      <c r="B204" s="1346"/>
      <c r="C204" s="1572">
        <f>SUM(C200:C203)</f>
        <v>267015</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26300</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26300</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1664</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176902</v>
      </c>
      <c r="D213" s="1512"/>
      <c r="E213" s="1514"/>
      <c r="F213" s="1512"/>
      <c r="G213" s="1512"/>
      <c r="H213" s="1514"/>
      <c r="I213" s="1514"/>
      <c r="J213" s="1514"/>
      <c r="K213" s="1514"/>
    </row>
    <row r="214" spans="1:11" ht="12.75" customHeight="1" x14ac:dyDescent="0.2">
      <c r="A214" s="427" t="s">
        <v>1045</v>
      </c>
      <c r="B214" s="429">
        <v>4625</v>
      </c>
      <c r="C214" s="1571"/>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178566</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37148</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1896</v>
      </c>
      <c r="B261" s="429">
        <v>4981</v>
      </c>
      <c r="C261" s="1589"/>
      <c r="D261" s="1590"/>
      <c r="E261" s="1514"/>
      <c r="F261" s="1590"/>
      <c r="G261" s="1590"/>
      <c r="H261" s="1514"/>
      <c r="I261" s="1514"/>
      <c r="J261" s="1514"/>
      <c r="K261" s="1514"/>
    </row>
    <row r="262" spans="1:11" ht="12.75" customHeight="1" thickTop="1" thickBot="1" x14ac:dyDescent="0.25">
      <c r="A262" s="1479" t="s">
        <v>1897</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14456</v>
      </c>
      <c r="D263" s="1590"/>
      <c r="E263" s="1514"/>
      <c r="F263" s="1590"/>
      <c r="G263" s="1590"/>
      <c r="H263" s="1514"/>
      <c r="I263" s="1514"/>
      <c r="J263" s="1514"/>
      <c r="K263" s="1514"/>
    </row>
    <row r="264" spans="1:11" ht="12.75" customHeight="1" thickTop="1" thickBot="1" x14ac:dyDescent="0.25">
      <c r="A264" s="427" t="s">
        <v>374</v>
      </c>
      <c r="B264" s="429">
        <v>4992</v>
      </c>
      <c r="C264" s="1589">
        <v>8949</v>
      </c>
      <c r="D264" s="1590"/>
      <c r="E264" s="1514"/>
      <c r="F264" s="1590"/>
      <c r="G264" s="1590"/>
      <c r="H264" s="1514"/>
      <c r="I264" s="1514"/>
      <c r="J264" s="1514"/>
      <c r="K264" s="1514"/>
    </row>
    <row r="265" spans="1:11" s="489" customFormat="1" ht="12.75" customHeight="1" thickTop="1" thickBot="1" x14ac:dyDescent="0.25">
      <c r="A265" s="479" t="s">
        <v>75</v>
      </c>
      <c r="B265" s="475">
        <v>4998</v>
      </c>
      <c r="C265" s="1589">
        <v>5250</v>
      </c>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741040</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741040</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8283064</v>
      </c>
      <c r="D268" s="1580">
        <f t="shared" si="12"/>
        <v>780616</v>
      </c>
      <c r="E268" s="1580">
        <f t="shared" si="12"/>
        <v>432519</v>
      </c>
      <c r="F268" s="1580">
        <f t="shared" si="12"/>
        <v>381458</v>
      </c>
      <c r="G268" s="1580">
        <f t="shared" si="12"/>
        <v>284501</v>
      </c>
      <c r="H268" s="1580">
        <f t="shared" si="12"/>
        <v>52795</v>
      </c>
      <c r="I268" s="1580">
        <f t="shared" si="12"/>
        <v>15803</v>
      </c>
      <c r="J268" s="1580">
        <f t="shared" si="12"/>
        <v>123388</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42" activePane="bottomLeft" state="frozen"/>
      <selection pane="bottomLeft" activeCell="E64" sqref="E6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4"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8"/>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94" t="s">
        <v>294</v>
      </c>
      <c r="B3" s="2295"/>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3067720</v>
      </c>
      <c r="D5" s="1512">
        <v>462436</v>
      </c>
      <c r="E5" s="1512">
        <v>9519</v>
      </c>
      <c r="F5" s="1512">
        <v>255972</v>
      </c>
      <c r="G5" s="1512">
        <v>3500</v>
      </c>
      <c r="H5" s="1512"/>
      <c r="I5" s="1513">
        <v>1462</v>
      </c>
      <c r="J5" s="1513"/>
      <c r="K5" s="1611">
        <f>SUM(C5:J5)</f>
        <v>3800609</v>
      </c>
      <c r="L5" s="1512">
        <v>3836317</v>
      </c>
    </row>
    <row r="6" spans="1:14" x14ac:dyDescent="0.2">
      <c r="A6" s="1214" t="s">
        <v>1416</v>
      </c>
      <c r="B6" s="503" t="s">
        <v>1414</v>
      </c>
      <c r="C6" s="1521"/>
      <c r="D6" s="1521"/>
      <c r="E6" s="1512"/>
      <c r="F6" s="1521"/>
      <c r="G6" s="1521"/>
      <c r="H6" s="1521"/>
      <c r="I6" s="1521"/>
      <c r="J6" s="1521"/>
      <c r="K6" s="1611">
        <f>SUM(C6,E6)</f>
        <v>0</v>
      </c>
      <c r="L6" s="1512"/>
    </row>
    <row r="7" spans="1:14" x14ac:dyDescent="0.2">
      <c r="A7" s="1214" t="s">
        <v>162</v>
      </c>
      <c r="B7" s="503" t="s">
        <v>961</v>
      </c>
      <c r="C7" s="1513">
        <v>94153</v>
      </c>
      <c r="D7" s="1513">
        <v>19866</v>
      </c>
      <c r="E7" s="1513">
        <v>890</v>
      </c>
      <c r="F7" s="1513">
        <v>11334</v>
      </c>
      <c r="G7" s="1513">
        <v>7000</v>
      </c>
      <c r="H7" s="1513"/>
      <c r="I7" s="1513">
        <v>3740</v>
      </c>
      <c r="J7" s="1513"/>
      <c r="K7" s="1611">
        <f t="shared" ref="K7:K32" si="0">SUM(C7:J7)</f>
        <v>136983</v>
      </c>
      <c r="L7" s="1512">
        <v>115080</v>
      </c>
    </row>
    <row r="8" spans="1:14" x14ac:dyDescent="0.2">
      <c r="A8" s="1214" t="s">
        <v>163</v>
      </c>
      <c r="B8" s="503">
        <v>1200</v>
      </c>
      <c r="C8" s="1512">
        <v>659836</v>
      </c>
      <c r="D8" s="1512">
        <v>102299</v>
      </c>
      <c r="E8" s="1512">
        <v>4632</v>
      </c>
      <c r="F8" s="1512">
        <v>3538</v>
      </c>
      <c r="G8" s="1512"/>
      <c r="H8" s="1512"/>
      <c r="I8" s="1513"/>
      <c r="J8" s="1513"/>
      <c r="K8" s="1611">
        <f t="shared" si="0"/>
        <v>770305</v>
      </c>
      <c r="L8" s="1512">
        <v>746092</v>
      </c>
    </row>
    <row r="9" spans="1:14" x14ac:dyDescent="0.2">
      <c r="A9" s="1214" t="s">
        <v>716</v>
      </c>
      <c r="B9" s="503" t="s">
        <v>962</v>
      </c>
      <c r="C9" s="1513"/>
      <c r="D9" s="1513"/>
      <c r="E9" s="1513"/>
      <c r="F9" s="1513"/>
      <c r="G9" s="1513"/>
      <c r="H9" s="1513"/>
      <c r="I9" s="1513"/>
      <c r="J9" s="1513"/>
      <c r="K9" s="1611">
        <f t="shared" si="0"/>
        <v>0</v>
      </c>
      <c r="L9" s="1512">
        <v>33995</v>
      </c>
    </row>
    <row r="10" spans="1:14" x14ac:dyDescent="0.2">
      <c r="A10" s="1214" t="s">
        <v>717</v>
      </c>
      <c r="B10" s="503">
        <v>1250</v>
      </c>
      <c r="C10" s="1512">
        <v>101679</v>
      </c>
      <c r="D10" s="1512">
        <v>31514</v>
      </c>
      <c r="E10" s="1512"/>
      <c r="F10" s="1512">
        <v>165</v>
      </c>
      <c r="G10" s="1512"/>
      <c r="H10" s="1512"/>
      <c r="I10" s="1513"/>
      <c r="J10" s="1513"/>
      <c r="K10" s="1611">
        <f t="shared" si="0"/>
        <v>133358</v>
      </c>
      <c r="L10" s="1512">
        <v>133257</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c r="D13" s="1512"/>
      <c r="E13" s="1512"/>
      <c r="F13" s="1512"/>
      <c r="G13" s="1512"/>
      <c r="H13" s="1512"/>
      <c r="I13" s="1513"/>
      <c r="J13" s="1513"/>
      <c r="K13" s="1611">
        <f t="shared" si="0"/>
        <v>0</v>
      </c>
      <c r="L13" s="1512"/>
    </row>
    <row r="14" spans="1:14" x14ac:dyDescent="0.2">
      <c r="A14" s="1214" t="s">
        <v>957</v>
      </c>
      <c r="B14" s="503">
        <v>1500</v>
      </c>
      <c r="C14" s="1512">
        <v>57280</v>
      </c>
      <c r="D14" s="1512">
        <v>787</v>
      </c>
      <c r="E14" s="1512">
        <v>6642</v>
      </c>
      <c r="F14" s="1512">
        <v>1974</v>
      </c>
      <c r="G14" s="1512"/>
      <c r="H14" s="1512"/>
      <c r="I14" s="1513"/>
      <c r="J14" s="1513"/>
      <c r="K14" s="1611">
        <f t="shared" si="0"/>
        <v>66683</v>
      </c>
      <c r="L14" s="1512">
        <v>88616</v>
      </c>
    </row>
    <row r="15" spans="1:14" x14ac:dyDescent="0.2">
      <c r="A15" s="1214" t="s">
        <v>958</v>
      </c>
      <c r="B15" s="503">
        <v>1600</v>
      </c>
      <c r="C15" s="1512">
        <v>1655</v>
      </c>
      <c r="D15" s="1512">
        <v>25</v>
      </c>
      <c r="E15" s="1512"/>
      <c r="F15" s="1512"/>
      <c r="G15" s="1512"/>
      <c r="H15" s="1512"/>
      <c r="I15" s="1513"/>
      <c r="J15" s="1513"/>
      <c r="K15" s="1611">
        <f t="shared" si="0"/>
        <v>1680</v>
      </c>
      <c r="L15" s="1512">
        <v>1681</v>
      </c>
    </row>
    <row r="16" spans="1:14" x14ac:dyDescent="0.2">
      <c r="A16" s="1214" t="s">
        <v>980</v>
      </c>
      <c r="B16" s="503" t="s">
        <v>421</v>
      </c>
      <c r="C16" s="1512"/>
      <c r="D16" s="1512"/>
      <c r="E16" s="1512"/>
      <c r="F16" s="1512"/>
      <c r="G16" s="1512"/>
      <c r="H16" s="1512"/>
      <c r="I16" s="1513"/>
      <c r="J16" s="1513"/>
      <c r="K16" s="1611">
        <f t="shared" si="0"/>
        <v>0</v>
      </c>
      <c r="L16" s="1512"/>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366833</v>
      </c>
      <c r="D18" s="1512">
        <v>56353</v>
      </c>
      <c r="E18" s="1512"/>
      <c r="F18" s="1512"/>
      <c r="G18" s="1512">
        <v>3500</v>
      </c>
      <c r="H18" s="1512"/>
      <c r="I18" s="1513">
        <v>1398</v>
      </c>
      <c r="J18" s="1513"/>
      <c r="K18" s="1611">
        <f t="shared" si="0"/>
        <v>428084</v>
      </c>
      <c r="L18" s="1512">
        <v>417052</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272638</v>
      </c>
      <c r="I22" s="1612"/>
      <c r="J22" s="1521"/>
      <c r="K22" s="1611">
        <f t="shared" si="0"/>
        <v>272638</v>
      </c>
      <c r="L22" s="1516">
        <v>306000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4349156</v>
      </c>
      <c r="D33" s="1613">
        <f t="shared" ref="D33:L33" si="1">SUM(D5:D32)</f>
        <v>673280</v>
      </c>
      <c r="E33" s="1613">
        <f t="shared" si="1"/>
        <v>21683</v>
      </c>
      <c r="F33" s="1613">
        <f t="shared" si="1"/>
        <v>272983</v>
      </c>
      <c r="G33" s="1613">
        <f t="shared" si="1"/>
        <v>14000</v>
      </c>
      <c r="H33" s="1613">
        <f t="shared" si="1"/>
        <v>272638</v>
      </c>
      <c r="I33" s="1613">
        <f t="shared" si="1"/>
        <v>6600</v>
      </c>
      <c r="J33" s="1613">
        <f t="shared" si="1"/>
        <v>0</v>
      </c>
      <c r="K33" s="1613">
        <f t="shared" si="1"/>
        <v>5610340</v>
      </c>
      <c r="L33" s="1613">
        <f t="shared" si="1"/>
        <v>5678090</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82436</v>
      </c>
      <c r="D36" s="1525">
        <v>13016</v>
      </c>
      <c r="E36" s="1525"/>
      <c r="F36" s="1525">
        <v>52</v>
      </c>
      <c r="G36" s="1525"/>
      <c r="H36" s="1525"/>
      <c r="I36" s="1513"/>
      <c r="J36" s="1513"/>
      <c r="K36" s="1611">
        <f t="shared" ref="K36:K41" si="2">SUM(C36:J36)</f>
        <v>95504</v>
      </c>
      <c r="L36" s="1512">
        <v>95495</v>
      </c>
    </row>
    <row r="37" spans="1:14" x14ac:dyDescent="0.2">
      <c r="A37" s="1214" t="s">
        <v>1081</v>
      </c>
      <c r="B37" s="503">
        <v>2120</v>
      </c>
      <c r="C37" s="1512"/>
      <c r="D37" s="1512"/>
      <c r="E37" s="1512"/>
      <c r="F37" s="1512"/>
      <c r="G37" s="1512"/>
      <c r="H37" s="1512"/>
      <c r="I37" s="1513"/>
      <c r="J37" s="1513"/>
      <c r="K37" s="1611">
        <f t="shared" si="2"/>
        <v>0</v>
      </c>
      <c r="L37" s="1512"/>
    </row>
    <row r="38" spans="1:14" x14ac:dyDescent="0.2">
      <c r="A38" s="1214" t="s">
        <v>196</v>
      </c>
      <c r="B38" s="503">
        <v>2130</v>
      </c>
      <c r="C38" s="1512">
        <v>185097</v>
      </c>
      <c r="D38" s="1512">
        <v>20042</v>
      </c>
      <c r="E38" s="1512">
        <v>7405</v>
      </c>
      <c r="F38" s="1512">
        <v>4206</v>
      </c>
      <c r="G38" s="1512"/>
      <c r="H38" s="1512"/>
      <c r="I38" s="1513"/>
      <c r="J38" s="1513"/>
      <c r="K38" s="1611">
        <f t="shared" si="2"/>
        <v>216750</v>
      </c>
      <c r="L38" s="1512">
        <v>249220</v>
      </c>
    </row>
    <row r="39" spans="1:14" x14ac:dyDescent="0.2">
      <c r="A39" s="1214" t="s">
        <v>197</v>
      </c>
      <c r="B39" s="503">
        <v>2140</v>
      </c>
      <c r="C39" s="1512">
        <v>59709</v>
      </c>
      <c r="D39" s="1512">
        <v>11183</v>
      </c>
      <c r="E39" s="1512">
        <v>1895</v>
      </c>
      <c r="F39" s="1512">
        <v>2928</v>
      </c>
      <c r="G39" s="1512"/>
      <c r="H39" s="1512"/>
      <c r="I39" s="1513"/>
      <c r="J39" s="1513"/>
      <c r="K39" s="1611">
        <f t="shared" si="2"/>
        <v>75715</v>
      </c>
      <c r="L39" s="1512">
        <v>74826</v>
      </c>
    </row>
    <row r="40" spans="1:14" x14ac:dyDescent="0.2">
      <c r="A40" s="1214" t="s">
        <v>198</v>
      </c>
      <c r="B40" s="503">
        <v>2150</v>
      </c>
      <c r="C40" s="1512">
        <v>35556</v>
      </c>
      <c r="D40" s="1512">
        <v>1568</v>
      </c>
      <c r="E40" s="1512">
        <v>126578</v>
      </c>
      <c r="F40" s="1512"/>
      <c r="G40" s="1512"/>
      <c r="H40" s="1512"/>
      <c r="I40" s="1513"/>
      <c r="J40" s="1513"/>
      <c r="K40" s="1611">
        <f t="shared" si="2"/>
        <v>163702</v>
      </c>
      <c r="L40" s="1512">
        <v>176810</v>
      </c>
    </row>
    <row r="41" spans="1:14" x14ac:dyDescent="0.2">
      <c r="A41" s="1214" t="s">
        <v>1650</v>
      </c>
      <c r="B41" s="503">
        <v>2190</v>
      </c>
      <c r="C41" s="1512">
        <v>58364</v>
      </c>
      <c r="D41" s="1512">
        <v>267</v>
      </c>
      <c r="E41" s="1512"/>
      <c r="F41" s="1512"/>
      <c r="G41" s="1512"/>
      <c r="H41" s="1512"/>
      <c r="I41" s="1513"/>
      <c r="J41" s="1513"/>
      <c r="K41" s="1611">
        <f t="shared" si="2"/>
        <v>58631</v>
      </c>
      <c r="L41" s="1512">
        <v>66885</v>
      </c>
    </row>
    <row r="42" spans="1:14" ht="12.75" customHeight="1" thickBot="1" x14ac:dyDescent="0.25">
      <c r="A42" s="1319" t="s">
        <v>556</v>
      </c>
      <c r="B42" s="1320" t="s">
        <v>711</v>
      </c>
      <c r="C42" s="1613">
        <f>SUM(C36:C41)</f>
        <v>421162</v>
      </c>
      <c r="D42" s="1613">
        <f t="shared" ref="D42:L42" si="3">SUM(D36:D41)</f>
        <v>46076</v>
      </c>
      <c r="E42" s="1613">
        <f t="shared" si="3"/>
        <v>135878</v>
      </c>
      <c r="F42" s="1613">
        <f t="shared" si="3"/>
        <v>7186</v>
      </c>
      <c r="G42" s="1613">
        <f t="shared" si="3"/>
        <v>0</v>
      </c>
      <c r="H42" s="1613">
        <f t="shared" si="3"/>
        <v>0</v>
      </c>
      <c r="I42" s="1613">
        <f t="shared" si="3"/>
        <v>0</v>
      </c>
      <c r="J42" s="1613">
        <f t="shared" si="3"/>
        <v>0</v>
      </c>
      <c r="K42" s="1613">
        <f t="shared" si="3"/>
        <v>610302</v>
      </c>
      <c r="L42" s="1613">
        <f t="shared" si="3"/>
        <v>663236</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25575</v>
      </c>
      <c r="D44" s="1525">
        <v>1482</v>
      </c>
      <c r="E44" s="1525">
        <v>100654</v>
      </c>
      <c r="F44" s="1525">
        <v>4707</v>
      </c>
      <c r="G44" s="1525"/>
      <c r="H44" s="1525"/>
      <c r="I44" s="1513"/>
      <c r="J44" s="1513"/>
      <c r="K44" s="1617">
        <f>SUM(C44:J44)</f>
        <v>132418</v>
      </c>
      <c r="L44" s="1525">
        <v>125775</v>
      </c>
    </row>
    <row r="45" spans="1:14" x14ac:dyDescent="0.2">
      <c r="A45" s="1214" t="s">
        <v>810</v>
      </c>
      <c r="B45" s="503">
        <v>2220</v>
      </c>
      <c r="C45" s="1512">
        <v>20825</v>
      </c>
      <c r="D45" s="1512">
        <v>67</v>
      </c>
      <c r="E45" s="1512">
        <v>3472</v>
      </c>
      <c r="F45" s="1512">
        <v>4941</v>
      </c>
      <c r="G45" s="1512"/>
      <c r="H45" s="1512"/>
      <c r="I45" s="1513"/>
      <c r="J45" s="1513"/>
      <c r="K45" s="1617">
        <f>SUM(C45:J45)</f>
        <v>29305</v>
      </c>
      <c r="L45" s="1512">
        <v>28748</v>
      </c>
    </row>
    <row r="46" spans="1:14" x14ac:dyDescent="0.2">
      <c r="A46" s="1214" t="s">
        <v>811</v>
      </c>
      <c r="B46" s="503">
        <v>2230</v>
      </c>
      <c r="C46" s="1512"/>
      <c r="D46" s="1512"/>
      <c r="E46" s="1512"/>
      <c r="F46" s="1512">
        <v>2260</v>
      </c>
      <c r="G46" s="1512"/>
      <c r="H46" s="1512"/>
      <c r="I46" s="1513"/>
      <c r="J46" s="1513"/>
      <c r="K46" s="1617">
        <f>SUM(C46:J46)</f>
        <v>2260</v>
      </c>
      <c r="L46" s="1512"/>
    </row>
    <row r="47" spans="1:14" ht="12.75" customHeight="1" thickBot="1" x14ac:dyDescent="0.25">
      <c r="A47" s="1319" t="s">
        <v>557</v>
      </c>
      <c r="B47" s="1320" t="s">
        <v>32</v>
      </c>
      <c r="C47" s="1613">
        <f>SUM(C44:C46)</f>
        <v>46400</v>
      </c>
      <c r="D47" s="1613">
        <f t="shared" ref="D47:K47" si="4">SUM(D44:D46)</f>
        <v>1549</v>
      </c>
      <c r="E47" s="1613">
        <f t="shared" si="4"/>
        <v>104126</v>
      </c>
      <c r="F47" s="1613">
        <f t="shared" si="4"/>
        <v>11908</v>
      </c>
      <c r="G47" s="1613">
        <f t="shared" si="4"/>
        <v>0</v>
      </c>
      <c r="H47" s="1613">
        <f t="shared" si="4"/>
        <v>0</v>
      </c>
      <c r="I47" s="1613">
        <f t="shared" si="4"/>
        <v>0</v>
      </c>
      <c r="J47" s="1613">
        <f t="shared" si="4"/>
        <v>0</v>
      </c>
      <c r="K47" s="1613">
        <f t="shared" si="4"/>
        <v>163983</v>
      </c>
      <c r="L47" s="1613">
        <f>SUM(L44:L46)</f>
        <v>154523</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v>6633</v>
      </c>
      <c r="D49" s="1525">
        <v>21672</v>
      </c>
      <c r="E49" s="1525">
        <v>110850</v>
      </c>
      <c r="F49" s="1525">
        <v>2047</v>
      </c>
      <c r="G49" s="1525"/>
      <c r="H49" s="1525">
        <v>10943</v>
      </c>
      <c r="I49" s="1513"/>
      <c r="J49" s="1513"/>
      <c r="K49" s="1617">
        <f>SUM(C49:J49)</f>
        <v>152145</v>
      </c>
      <c r="L49" s="1525">
        <v>126657</v>
      </c>
    </row>
    <row r="50" spans="1:14" x14ac:dyDescent="0.2">
      <c r="A50" s="1214" t="s">
        <v>813</v>
      </c>
      <c r="B50" s="503">
        <v>2320</v>
      </c>
      <c r="C50" s="1512">
        <v>264427</v>
      </c>
      <c r="D50" s="1512">
        <v>70982</v>
      </c>
      <c r="E50" s="1512">
        <v>6765</v>
      </c>
      <c r="F50" s="1512">
        <v>4091</v>
      </c>
      <c r="G50" s="1512"/>
      <c r="H50" s="1512">
        <v>3135</v>
      </c>
      <c r="I50" s="1513"/>
      <c r="J50" s="1513"/>
      <c r="K50" s="1617">
        <f>SUM(C50:J50)</f>
        <v>349400</v>
      </c>
      <c r="L50" s="1512">
        <v>346199</v>
      </c>
    </row>
    <row r="51" spans="1:14" x14ac:dyDescent="0.2">
      <c r="A51" s="1214" t="s">
        <v>42</v>
      </c>
      <c r="B51" s="503">
        <v>2330</v>
      </c>
      <c r="C51" s="1512">
        <v>120327</v>
      </c>
      <c r="D51" s="1512">
        <v>38917</v>
      </c>
      <c r="E51" s="1512">
        <v>4010</v>
      </c>
      <c r="F51" s="1512">
        <v>25</v>
      </c>
      <c r="G51" s="1512"/>
      <c r="H51" s="1512"/>
      <c r="I51" s="1513"/>
      <c r="J51" s="1513"/>
      <c r="K51" s="1617">
        <f>SUM(C51:J51)</f>
        <v>163279</v>
      </c>
      <c r="L51" s="1512">
        <v>163192</v>
      </c>
    </row>
    <row r="52" spans="1:14" ht="22.5" x14ac:dyDescent="0.2">
      <c r="A52" s="1215" t="s">
        <v>295</v>
      </c>
      <c r="B52" s="511" t="s">
        <v>363</v>
      </c>
      <c r="C52" s="1518"/>
      <c r="D52" s="1518"/>
      <c r="E52" s="1518"/>
      <c r="F52" s="1518"/>
      <c r="G52" s="1518"/>
      <c r="H52" s="1518"/>
      <c r="I52" s="1518"/>
      <c r="J52" s="1518"/>
      <c r="K52" s="1617">
        <f>SUM(C52:J52)</f>
        <v>0</v>
      </c>
      <c r="L52" s="1518"/>
    </row>
    <row r="53" spans="1:14" ht="12.75" customHeight="1" thickBot="1" x14ac:dyDescent="0.25">
      <c r="A53" s="1319" t="s">
        <v>712</v>
      </c>
      <c r="B53" s="1320" t="s">
        <v>33</v>
      </c>
      <c r="C53" s="1613">
        <f>SUM(C49:C52)</f>
        <v>391387</v>
      </c>
      <c r="D53" s="1613">
        <f t="shared" ref="D53:L53" si="5">SUM(D49:D52)</f>
        <v>131571</v>
      </c>
      <c r="E53" s="1613">
        <f t="shared" si="5"/>
        <v>121625</v>
      </c>
      <c r="F53" s="1613">
        <f t="shared" si="5"/>
        <v>6163</v>
      </c>
      <c r="G53" s="1613">
        <f t="shared" si="5"/>
        <v>0</v>
      </c>
      <c r="H53" s="1613">
        <f t="shared" si="5"/>
        <v>14078</v>
      </c>
      <c r="I53" s="1613">
        <f t="shared" si="5"/>
        <v>0</v>
      </c>
      <c r="J53" s="1613">
        <f t="shared" si="5"/>
        <v>0</v>
      </c>
      <c r="K53" s="1613">
        <f t="shared" si="5"/>
        <v>664824</v>
      </c>
      <c r="L53" s="1613">
        <f t="shared" si="5"/>
        <v>636048</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260515</v>
      </c>
      <c r="D55" s="1525">
        <v>90021</v>
      </c>
      <c r="E55" s="1525">
        <v>568</v>
      </c>
      <c r="F55" s="1525">
        <v>3863</v>
      </c>
      <c r="G55" s="1525"/>
      <c r="H55" s="1525"/>
      <c r="I55" s="1513"/>
      <c r="J55" s="1513"/>
      <c r="K55" s="1617">
        <f>SUM(C55:J55)</f>
        <v>354967</v>
      </c>
      <c r="L55" s="1525">
        <v>351214</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260515</v>
      </c>
      <c r="D57" s="1618">
        <f t="shared" ref="D57:K57" si="6">SUM(D55:D56)</f>
        <v>90021</v>
      </c>
      <c r="E57" s="1618">
        <f t="shared" si="6"/>
        <v>568</v>
      </c>
      <c r="F57" s="1618">
        <f t="shared" si="6"/>
        <v>3863</v>
      </c>
      <c r="G57" s="1618">
        <f t="shared" si="6"/>
        <v>0</v>
      </c>
      <c r="H57" s="1618">
        <f t="shared" si="6"/>
        <v>0</v>
      </c>
      <c r="I57" s="1618">
        <f t="shared" si="6"/>
        <v>0</v>
      </c>
      <c r="J57" s="1618">
        <f t="shared" si="6"/>
        <v>0</v>
      </c>
      <c r="K57" s="1618">
        <f t="shared" si="6"/>
        <v>354967</v>
      </c>
      <c r="L57" s="1613">
        <f>SUM(L55:L56)</f>
        <v>351214</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84000</v>
      </c>
      <c r="D59" s="1525"/>
      <c r="E59" s="1525">
        <v>84038</v>
      </c>
      <c r="F59" s="1525">
        <v>1290</v>
      </c>
      <c r="G59" s="1525"/>
      <c r="H59" s="1525">
        <v>1290</v>
      </c>
      <c r="I59" s="1513"/>
      <c r="J59" s="1513"/>
      <c r="K59" s="1617">
        <f t="shared" ref="K59:K64" si="7">SUM(C59:J59)</f>
        <v>170618</v>
      </c>
      <c r="L59" s="1525">
        <v>102413</v>
      </c>
      <c r="M59" s="501"/>
      <c r="N59" s="501"/>
    </row>
    <row r="60" spans="1:14" s="321" customFormat="1" x14ac:dyDescent="0.2">
      <c r="A60" s="1214" t="s">
        <v>460</v>
      </c>
      <c r="B60" s="503">
        <v>2520</v>
      </c>
      <c r="C60" s="1512">
        <v>68167</v>
      </c>
      <c r="D60" s="1512">
        <v>18377</v>
      </c>
      <c r="E60" s="1512">
        <v>19492</v>
      </c>
      <c r="F60" s="1512">
        <v>8406</v>
      </c>
      <c r="G60" s="1512"/>
      <c r="H60" s="1512">
        <v>4452</v>
      </c>
      <c r="I60" s="1513"/>
      <c r="J60" s="1513"/>
      <c r="K60" s="1617">
        <f t="shared" si="7"/>
        <v>118894</v>
      </c>
      <c r="L60" s="1512">
        <v>162162</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71967</v>
      </c>
      <c r="D63" s="1512">
        <v>318</v>
      </c>
      <c r="E63" s="1512">
        <f>55985-26483</f>
        <v>29502</v>
      </c>
      <c r="F63" s="1512">
        <v>167733</v>
      </c>
      <c r="G63" s="1512">
        <v>35999</v>
      </c>
      <c r="H63" s="1512"/>
      <c r="I63" s="1513"/>
      <c r="J63" s="1513"/>
      <c r="K63" s="1617">
        <f t="shared" si="7"/>
        <v>305519</v>
      </c>
      <c r="L63" s="1512">
        <v>301575</v>
      </c>
    </row>
    <row r="64" spans="1:14" s="501" customFormat="1" x14ac:dyDescent="0.2">
      <c r="A64" s="1219" t="s">
        <v>101</v>
      </c>
      <c r="B64" s="513">
        <v>2570</v>
      </c>
      <c r="C64" s="1525"/>
      <c r="D64" s="1525"/>
      <c r="E64" s="1525"/>
      <c r="F64" s="1525"/>
      <c r="G64" s="1525"/>
      <c r="H64" s="1525"/>
      <c r="I64" s="1513"/>
      <c r="J64" s="1513"/>
      <c r="K64" s="1617">
        <f t="shared" si="7"/>
        <v>0</v>
      </c>
      <c r="L64" s="1525"/>
    </row>
    <row r="65" spans="1:14" s="321" customFormat="1" ht="12.75" customHeight="1" thickBot="1" x14ac:dyDescent="0.25">
      <c r="A65" s="1319" t="s">
        <v>714</v>
      </c>
      <c r="B65" s="1320" t="s">
        <v>35</v>
      </c>
      <c r="C65" s="1613">
        <f>SUM(C59:C64)</f>
        <v>224134</v>
      </c>
      <c r="D65" s="1613">
        <f t="shared" ref="D65:L65" si="8">SUM(D59:D64)</f>
        <v>18695</v>
      </c>
      <c r="E65" s="1613">
        <f t="shared" si="8"/>
        <v>133032</v>
      </c>
      <c r="F65" s="1613">
        <f t="shared" si="8"/>
        <v>177429</v>
      </c>
      <c r="G65" s="1613">
        <f t="shared" si="8"/>
        <v>35999</v>
      </c>
      <c r="H65" s="1613">
        <f t="shared" si="8"/>
        <v>5742</v>
      </c>
      <c r="I65" s="1613">
        <f t="shared" si="8"/>
        <v>0</v>
      </c>
      <c r="J65" s="1613">
        <f t="shared" si="8"/>
        <v>0</v>
      </c>
      <c r="K65" s="1613">
        <f t="shared" si="8"/>
        <v>595031</v>
      </c>
      <c r="L65" s="1613">
        <f t="shared" si="8"/>
        <v>566150</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v>353</v>
      </c>
      <c r="D68" s="1512">
        <v>10</v>
      </c>
      <c r="E68" s="1512"/>
      <c r="F68" s="1512"/>
      <c r="G68" s="1512"/>
      <c r="H68" s="1512"/>
      <c r="I68" s="1513"/>
      <c r="J68" s="1513"/>
      <c r="K68" s="1617">
        <f>SUM(C68:J68)</f>
        <v>363</v>
      </c>
      <c r="L68" s="1512">
        <v>365</v>
      </c>
      <c r="M68" s="501"/>
      <c r="N68" s="501"/>
    </row>
    <row r="69" spans="1:14" s="321" customFormat="1" x14ac:dyDescent="0.2">
      <c r="A69" s="1214" t="s">
        <v>1052</v>
      </c>
      <c r="B69" s="503">
        <v>2630</v>
      </c>
      <c r="C69" s="1512"/>
      <c r="D69" s="1512"/>
      <c r="E69" s="1512"/>
      <c r="F69" s="1512">
        <v>5806</v>
      </c>
      <c r="G69" s="1512">
        <v>9999</v>
      </c>
      <c r="H69" s="1512"/>
      <c r="I69" s="1513"/>
      <c r="J69" s="1513"/>
      <c r="K69" s="1617">
        <f>SUM(C69:J69)</f>
        <v>15805</v>
      </c>
      <c r="L69" s="1512">
        <v>44404</v>
      </c>
      <c r="M69" s="501"/>
      <c r="N69" s="501"/>
    </row>
    <row r="70" spans="1:14" s="321" customFormat="1" x14ac:dyDescent="0.2">
      <c r="A70" s="1214" t="s">
        <v>400</v>
      </c>
      <c r="B70" s="503">
        <v>2640</v>
      </c>
      <c r="C70" s="1512"/>
      <c r="D70" s="1512"/>
      <c r="E70" s="1512"/>
      <c r="F70" s="1512">
        <v>10342</v>
      </c>
      <c r="G70" s="1512"/>
      <c r="H70" s="1512"/>
      <c r="I70" s="1513"/>
      <c r="J70" s="1513"/>
      <c r="K70" s="1617">
        <f>SUM(C70:J70)</f>
        <v>10342</v>
      </c>
      <c r="L70" s="1512">
        <v>10350</v>
      </c>
      <c r="M70" s="501"/>
      <c r="N70" s="501"/>
    </row>
    <row r="71" spans="1:14" s="321" customFormat="1" x14ac:dyDescent="0.2">
      <c r="A71" s="1214" t="s">
        <v>401</v>
      </c>
      <c r="B71" s="503">
        <v>2660</v>
      </c>
      <c r="C71" s="1512">
        <v>84396</v>
      </c>
      <c r="D71" s="1512">
        <v>8661</v>
      </c>
      <c r="E71" s="1512">
        <v>8372</v>
      </c>
      <c r="F71" s="1512">
        <v>3722</v>
      </c>
      <c r="G71" s="1512"/>
      <c r="H71" s="1512"/>
      <c r="I71" s="1513"/>
      <c r="J71" s="1513"/>
      <c r="K71" s="1617">
        <f>SUM(C71:J71)</f>
        <v>105151</v>
      </c>
      <c r="L71" s="1512">
        <v>181484</v>
      </c>
      <c r="M71" s="501"/>
      <c r="N71" s="501"/>
    </row>
    <row r="72" spans="1:14" s="321" customFormat="1" ht="12.75" customHeight="1" thickBot="1" x14ac:dyDescent="0.25">
      <c r="A72" s="1319" t="s">
        <v>37</v>
      </c>
      <c r="B72" s="1322" t="s">
        <v>36</v>
      </c>
      <c r="C72" s="1613">
        <f>SUM(C67:C71)</f>
        <v>84749</v>
      </c>
      <c r="D72" s="1613">
        <f t="shared" ref="D72:K72" si="9">SUM(D67:D71)</f>
        <v>8671</v>
      </c>
      <c r="E72" s="1613">
        <f t="shared" si="9"/>
        <v>8372</v>
      </c>
      <c r="F72" s="1613">
        <f t="shared" si="9"/>
        <v>19870</v>
      </c>
      <c r="G72" s="1613">
        <f t="shared" si="9"/>
        <v>9999</v>
      </c>
      <c r="H72" s="1613">
        <f t="shared" si="9"/>
        <v>0</v>
      </c>
      <c r="I72" s="1613">
        <f t="shared" si="9"/>
        <v>0</v>
      </c>
      <c r="J72" s="1613">
        <f t="shared" si="9"/>
        <v>0</v>
      </c>
      <c r="K72" s="1613">
        <f t="shared" si="9"/>
        <v>131661</v>
      </c>
      <c r="L72" s="1613">
        <f>SUM(L67:L71)</f>
        <v>236603</v>
      </c>
      <c r="M72" s="501"/>
      <c r="N72" s="501"/>
    </row>
    <row r="73" spans="1:14" s="321" customFormat="1" ht="14.25" thickTop="1" thickBot="1" x14ac:dyDescent="0.25">
      <c r="A73" s="1220" t="s">
        <v>973</v>
      </c>
      <c r="B73" s="515" t="s">
        <v>570</v>
      </c>
      <c r="C73" s="1588"/>
      <c r="D73" s="1588"/>
      <c r="E73" s="1588"/>
      <c r="F73" s="1588"/>
      <c r="G73" s="1588"/>
      <c r="H73" s="1588"/>
      <c r="I73" s="1566"/>
      <c r="J73" s="1566"/>
      <c r="K73" s="1613">
        <f>SUM(C73:J73)</f>
        <v>0</v>
      </c>
      <c r="L73" s="1590"/>
      <c r="M73" s="501"/>
      <c r="N73" s="501"/>
    </row>
    <row r="74" spans="1:14" ht="12.75" customHeight="1" thickTop="1" thickBot="1" x14ac:dyDescent="0.25">
      <c r="A74" s="1319" t="s">
        <v>806</v>
      </c>
      <c r="B74" s="1323">
        <v>2000</v>
      </c>
      <c r="C74" s="1620">
        <f>SUM(C42,C47,C53,C57,C65,C72,C73)</f>
        <v>1428347</v>
      </c>
      <c r="D74" s="1620">
        <f t="shared" ref="D74:K74" si="10">SUM(D42,D47,D53,D57,D65,D72,D73)</f>
        <v>296583</v>
      </c>
      <c r="E74" s="1620">
        <f t="shared" si="10"/>
        <v>503601</v>
      </c>
      <c r="F74" s="1620">
        <f t="shared" si="10"/>
        <v>226419</v>
      </c>
      <c r="G74" s="1620">
        <f t="shared" si="10"/>
        <v>45998</v>
      </c>
      <c r="H74" s="1620">
        <f t="shared" si="10"/>
        <v>19820</v>
      </c>
      <c r="I74" s="1620">
        <f t="shared" si="10"/>
        <v>0</v>
      </c>
      <c r="J74" s="1620">
        <f t="shared" si="10"/>
        <v>0</v>
      </c>
      <c r="K74" s="1620">
        <f t="shared" si="10"/>
        <v>2520768</v>
      </c>
      <c r="L74" s="1620">
        <f>SUM(L42,L47,L53,L57,L65,L72,L73)</f>
        <v>2607774</v>
      </c>
    </row>
    <row r="75" spans="1:14" s="254" customFormat="1" ht="15.75" customHeight="1" thickTop="1" thickBot="1" x14ac:dyDescent="0.25">
      <c r="A75" s="1288" t="s">
        <v>47</v>
      </c>
      <c r="B75" s="1289" t="s">
        <v>571</v>
      </c>
      <c r="C75" s="1588"/>
      <c r="D75" s="1588"/>
      <c r="E75" s="1588">
        <v>9943</v>
      </c>
      <c r="F75" s="1588">
        <v>177</v>
      </c>
      <c r="G75" s="1588"/>
      <c r="H75" s="1588"/>
      <c r="I75" s="1566"/>
      <c r="J75" s="1566"/>
      <c r="K75" s="1613">
        <f>SUM(C75:J75)</f>
        <v>10120</v>
      </c>
      <c r="L75" s="1590">
        <v>3100</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66656</v>
      </c>
      <c r="F79" s="1612"/>
      <c r="G79" s="1612"/>
      <c r="H79" s="1512">
        <v>248995</v>
      </c>
      <c r="I79" s="1521"/>
      <c r="J79" s="1521"/>
      <c r="K79" s="1611">
        <f t="shared" si="11"/>
        <v>315651</v>
      </c>
      <c r="L79" s="1512">
        <v>362000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66656</v>
      </c>
      <c r="F84" s="1612"/>
      <c r="G84" s="1612"/>
      <c r="H84" s="1613">
        <f>SUM(H78:H83)</f>
        <v>248995</v>
      </c>
      <c r="I84" s="1521"/>
      <c r="J84" s="1521"/>
      <c r="K84" s="1613">
        <f>SUM(K78:K83)</f>
        <v>315651</v>
      </c>
      <c r="L84" s="1613">
        <f>SUM(L78:L83)</f>
        <v>362000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66656</v>
      </c>
      <c r="F102" s="1612"/>
      <c r="G102" s="1612"/>
      <c r="H102" s="1620">
        <f>SUM(H84,H92,H100,H101)</f>
        <v>248995</v>
      </c>
      <c r="I102" s="1521"/>
      <c r="J102" s="1521"/>
      <c r="K102" s="1620">
        <f>SUM(K84,K92,K100,K101)</f>
        <v>315651</v>
      </c>
      <c r="L102" s="1620">
        <f>SUM(L84,L92,L100,L101)</f>
        <v>362000</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5777503</v>
      </c>
      <c r="D114" s="1613">
        <f t="shared" ref="D114:K114" si="13">SUM(D33,D74,D75,D102,D112,D113)</f>
        <v>969863</v>
      </c>
      <c r="E114" s="1613">
        <f t="shared" si="13"/>
        <v>601883</v>
      </c>
      <c r="F114" s="1613">
        <f t="shared" si="13"/>
        <v>499579</v>
      </c>
      <c r="G114" s="1613">
        <f t="shared" si="13"/>
        <v>59998</v>
      </c>
      <c r="H114" s="1613">
        <f>SUM(H33,H74,H75,H102,H112,H113)</f>
        <v>541453</v>
      </c>
      <c r="I114" s="1613">
        <f t="shared" si="13"/>
        <v>6600</v>
      </c>
      <c r="J114" s="1613">
        <f t="shared" si="13"/>
        <v>0</v>
      </c>
      <c r="K114" s="1613">
        <f t="shared" si="13"/>
        <v>8456879</v>
      </c>
      <c r="L114" s="1613">
        <f>SUM(L33,L74,L75,L102,L112,L113)</f>
        <v>8650964</v>
      </c>
    </row>
    <row r="115" spans="1:14" ht="13.5" thickTop="1" x14ac:dyDescent="0.2">
      <c r="A115" s="2286" t="s">
        <v>989</v>
      </c>
      <c r="B115" s="2287"/>
      <c r="C115" s="1614"/>
      <c r="D115" s="1614"/>
      <c r="E115" s="1614"/>
      <c r="F115" s="1614"/>
      <c r="G115" s="1614"/>
      <c r="H115" s="1614"/>
      <c r="I115" s="1614"/>
      <c r="J115" s="1614"/>
      <c r="K115" s="1628">
        <f>'Revenues 9-14'!C268-'Expenditures 15-22'!K114</f>
        <v>-173815</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91" t="s">
        <v>293</v>
      </c>
      <c r="B117" s="2292"/>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1963</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250069</v>
      </c>
      <c r="D124" s="1512">
        <v>58575</v>
      </c>
      <c r="E124" s="1512">
        <v>163764</v>
      </c>
      <c r="F124" s="1512">
        <v>183781</v>
      </c>
      <c r="G124" s="1512">
        <v>112225</v>
      </c>
      <c r="H124" s="1512"/>
      <c r="I124" s="1513"/>
      <c r="J124" s="1513"/>
      <c r="K124" s="1613">
        <f>SUM(C124:J124)</f>
        <v>768414</v>
      </c>
      <c r="L124" s="1512">
        <v>849265</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250069</v>
      </c>
      <c r="D127" s="1613">
        <f t="shared" ref="D127:L127" si="14">SUM(D122:D126)</f>
        <v>58575</v>
      </c>
      <c r="E127" s="1613">
        <f t="shared" si="14"/>
        <v>163764</v>
      </c>
      <c r="F127" s="1613">
        <f t="shared" si="14"/>
        <v>183781</v>
      </c>
      <c r="G127" s="1613">
        <f t="shared" si="14"/>
        <v>112225</v>
      </c>
      <c r="H127" s="1613">
        <f t="shared" si="14"/>
        <v>0</v>
      </c>
      <c r="I127" s="1613">
        <f t="shared" si="14"/>
        <v>0</v>
      </c>
      <c r="J127" s="1613">
        <f t="shared" si="14"/>
        <v>0</v>
      </c>
      <c r="K127" s="1613">
        <f t="shared" si="14"/>
        <v>768414</v>
      </c>
      <c r="L127" s="1613">
        <f t="shared" si="14"/>
        <v>849265</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250069</v>
      </c>
      <c r="D129" s="1620">
        <f t="shared" ref="D129:L129" si="15">SUM(D120,D127,D128)</f>
        <v>58575</v>
      </c>
      <c r="E129" s="1620">
        <f t="shared" si="15"/>
        <v>163764</v>
      </c>
      <c r="F129" s="1620">
        <f t="shared" si="15"/>
        <v>183781</v>
      </c>
      <c r="G129" s="1620">
        <f t="shared" si="15"/>
        <v>112225</v>
      </c>
      <c r="H129" s="1620">
        <f t="shared" si="15"/>
        <v>0</v>
      </c>
      <c r="I129" s="1620">
        <f t="shared" si="15"/>
        <v>0</v>
      </c>
      <c r="J129" s="1620">
        <f t="shared" si="15"/>
        <v>0</v>
      </c>
      <c r="K129" s="1620">
        <f t="shared" si="15"/>
        <v>768414</v>
      </c>
      <c r="L129" s="1620">
        <f t="shared" si="15"/>
        <v>849265</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1816</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303" t="s">
        <v>616</v>
      </c>
      <c r="B151" s="2283"/>
      <c r="C151" s="1613">
        <f>SUM(C129,C130,C139,C149,C150)</f>
        <v>250069</v>
      </c>
      <c r="D151" s="1613">
        <f t="shared" ref="D151:K151" si="16">SUM(D129,D130,D139,D149,D150)</f>
        <v>58575</v>
      </c>
      <c r="E151" s="1613">
        <f t="shared" si="16"/>
        <v>163764</v>
      </c>
      <c r="F151" s="1613">
        <f t="shared" si="16"/>
        <v>183781</v>
      </c>
      <c r="G151" s="1613">
        <f t="shared" si="16"/>
        <v>112225</v>
      </c>
      <c r="H151" s="1613">
        <f t="shared" si="16"/>
        <v>0</v>
      </c>
      <c r="I151" s="1613">
        <f t="shared" si="16"/>
        <v>0</v>
      </c>
      <c r="J151" s="1613">
        <f t="shared" si="16"/>
        <v>0</v>
      </c>
      <c r="K151" s="1613">
        <f t="shared" si="16"/>
        <v>768414</v>
      </c>
      <c r="L151" s="1613">
        <f>SUM(L129,L130,L139,L149,L150)</f>
        <v>849265</v>
      </c>
    </row>
    <row r="152" spans="1:14" ht="12.75" customHeight="1" thickTop="1" x14ac:dyDescent="0.2">
      <c r="A152" s="2306" t="s">
        <v>1168</v>
      </c>
      <c r="B152" s="2307"/>
      <c r="C152" s="1614"/>
      <c r="D152" s="1614"/>
      <c r="E152" s="1614"/>
      <c r="F152" s="1614"/>
      <c r="G152" s="1614"/>
      <c r="H152" s="1614"/>
      <c r="I152" s="1614"/>
      <c r="J152" s="1612"/>
      <c r="K152" s="1628">
        <f>'Revenues 9-14'!D268-'Expenditures 15-22'!K151</f>
        <v>12202</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91" t="s">
        <v>617</v>
      </c>
      <c r="B154" s="2293"/>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1817</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1816</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1818</v>
      </c>
      <c r="C158" s="1612"/>
      <c r="D158" s="1612"/>
      <c r="E158" s="1612"/>
      <c r="F158" s="1612"/>
      <c r="G158" s="1612"/>
      <c r="H158" s="1513"/>
      <c r="I158" s="1612"/>
      <c r="J158" s="1612"/>
      <c r="K158" s="1611">
        <f>H158</f>
        <v>0</v>
      </c>
      <c r="L158" s="1513"/>
      <c r="M158" s="505"/>
      <c r="N158" s="505"/>
    </row>
    <row r="159" spans="1:14" s="506" customFormat="1" ht="12" x14ac:dyDescent="0.2">
      <c r="A159" s="1401" t="s">
        <v>1819</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1820</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300912</v>
      </c>
      <c r="I169" s="1612"/>
      <c r="J169" s="1612"/>
      <c r="K169" s="1611">
        <f>SUM(C169:H169)</f>
        <v>300912</v>
      </c>
      <c r="L169" s="1634">
        <v>301000</v>
      </c>
    </row>
    <row r="170" spans="1:14" ht="33.75" customHeight="1" x14ac:dyDescent="0.2">
      <c r="A170" s="543" t="s">
        <v>1651</v>
      </c>
      <c r="B170" s="545" t="s">
        <v>31</v>
      </c>
      <c r="C170" s="1612"/>
      <c r="D170" s="1612"/>
      <c r="E170" s="1612"/>
      <c r="F170" s="1612"/>
      <c r="G170" s="1612"/>
      <c r="H170" s="1585">
        <v>130000</v>
      </c>
      <c r="I170" s="1612"/>
      <c r="J170" s="1612"/>
      <c r="K170" s="1611">
        <f>SUM(C170:J170)</f>
        <v>130000</v>
      </c>
      <c r="L170" s="1585">
        <v>130000</v>
      </c>
    </row>
    <row r="171" spans="1:14" ht="15.75" customHeight="1" x14ac:dyDescent="0.2">
      <c r="A171" s="507" t="s">
        <v>761</v>
      </c>
      <c r="B171" s="546" t="s">
        <v>84</v>
      </c>
      <c r="C171" s="1612"/>
      <c r="D171" s="1612"/>
      <c r="E171" s="1512"/>
      <c r="F171" s="1612"/>
      <c r="G171" s="1612"/>
      <c r="H171" s="1585">
        <v>731</v>
      </c>
      <c r="I171" s="1521"/>
      <c r="J171" s="1612"/>
      <c r="K171" s="1611">
        <f>SUM(C171:J171)</f>
        <v>731</v>
      </c>
      <c r="L171" s="1585">
        <v>2000</v>
      </c>
    </row>
    <row r="172" spans="1:14" ht="12.75" customHeight="1" thickBot="1" x14ac:dyDescent="0.25">
      <c r="A172" s="1319" t="s">
        <v>633</v>
      </c>
      <c r="B172" s="1320" t="s">
        <v>489</v>
      </c>
      <c r="C172" s="1612"/>
      <c r="D172" s="1612"/>
      <c r="E172" s="1620">
        <f>SUM(E168,E169,E170,E171)</f>
        <v>0</v>
      </c>
      <c r="F172" s="1612"/>
      <c r="G172" s="1612"/>
      <c r="H172" s="1620">
        <f>SUM(H168,H169,H170,H171)</f>
        <v>431643</v>
      </c>
      <c r="I172" s="1623"/>
      <c r="J172" s="1612"/>
      <c r="K172" s="1620">
        <f>SUM(K168,K169,K170,K171)</f>
        <v>431643</v>
      </c>
      <c r="L172" s="1620">
        <f>SUM(L168,L169,L170,L171)</f>
        <v>433000</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431643</v>
      </c>
      <c r="I174" s="1623"/>
      <c r="J174" s="1612"/>
      <c r="K174" s="1620">
        <f>SUM(K160,K172,K173)</f>
        <v>431643</v>
      </c>
      <c r="L174" s="1620">
        <f>SUM(L160,L172,L173)</f>
        <v>433000</v>
      </c>
    </row>
    <row r="175" spans="1:14" ht="13.5" thickTop="1" x14ac:dyDescent="0.2">
      <c r="A175" s="2286" t="s">
        <v>989</v>
      </c>
      <c r="B175" s="2287"/>
      <c r="C175" s="1612"/>
      <c r="D175" s="1612"/>
      <c r="E175" s="1612"/>
      <c r="F175" s="1612"/>
      <c r="G175" s="1612"/>
      <c r="H175" s="1614"/>
      <c r="I175" s="1612"/>
      <c r="J175" s="1612"/>
      <c r="K175" s="1628">
        <f>'Revenues 9-14'!E268-'Expenditures 15-22'!K174</f>
        <v>876</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1963</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199580</v>
      </c>
      <c r="D182" s="1512">
        <v>12196</v>
      </c>
      <c r="E182" s="1512">
        <v>343017</v>
      </c>
      <c r="F182" s="1512">
        <v>25881</v>
      </c>
      <c r="G182" s="1512"/>
      <c r="H182" s="1512">
        <v>12</v>
      </c>
      <c r="I182" s="1513"/>
      <c r="J182" s="1513"/>
      <c r="K182" s="1611">
        <f>SUM(C182:J182)</f>
        <v>580686</v>
      </c>
      <c r="L182" s="1512">
        <v>645224</v>
      </c>
    </row>
    <row r="183" spans="1:14" ht="12.75" customHeight="1" thickBot="1" x14ac:dyDescent="0.25">
      <c r="A183" s="1219" t="s">
        <v>973</v>
      </c>
      <c r="B183" s="551">
        <v>2900</v>
      </c>
      <c r="C183" s="1588"/>
      <c r="D183" s="1588"/>
      <c r="E183" s="1588"/>
      <c r="F183" s="1588"/>
      <c r="G183" s="1588"/>
      <c r="H183" s="1588"/>
      <c r="I183" s="1567"/>
      <c r="J183" s="1567"/>
      <c r="K183" s="1620">
        <f>SUM(C183:J183)</f>
        <v>0</v>
      </c>
      <c r="L183" s="1588"/>
    </row>
    <row r="184" spans="1:14" ht="12.75" customHeight="1" thickTop="1" thickBot="1" x14ac:dyDescent="0.25">
      <c r="A184" s="1332" t="s">
        <v>806</v>
      </c>
      <c r="B184" s="1320" t="s">
        <v>565</v>
      </c>
      <c r="C184" s="1620">
        <f>SUM(C180,C182,C183)</f>
        <v>199580</v>
      </c>
      <c r="D184" s="1620">
        <f t="shared" ref="D184:J184" si="17">SUM(D180,D182,D183)</f>
        <v>12196</v>
      </c>
      <c r="E184" s="1620">
        <f t="shared" si="17"/>
        <v>343017</v>
      </c>
      <c r="F184" s="1620">
        <f t="shared" si="17"/>
        <v>25881</v>
      </c>
      <c r="G184" s="1620">
        <f t="shared" si="17"/>
        <v>0</v>
      </c>
      <c r="H184" s="1620">
        <f t="shared" si="17"/>
        <v>12</v>
      </c>
      <c r="I184" s="1620">
        <f t="shared" si="17"/>
        <v>0</v>
      </c>
      <c r="J184" s="1620">
        <f t="shared" si="17"/>
        <v>0</v>
      </c>
      <c r="K184" s="1620">
        <f>SUM(K180,K182,K183)</f>
        <v>580686</v>
      </c>
      <c r="L184" s="1620">
        <f>SUM(L180, L182:L183)</f>
        <v>645224</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c r="F193" s="1612"/>
      <c r="G193" s="1612"/>
      <c r="H193" s="1512"/>
      <c r="I193" s="1521"/>
      <c r="J193" s="1612"/>
      <c r="K193" s="1611">
        <f t="shared" si="18"/>
        <v>0</v>
      </c>
      <c r="L193" s="1512"/>
    </row>
    <row r="194" spans="1:14" ht="12.75" customHeight="1" thickBot="1" x14ac:dyDescent="0.25">
      <c r="A194" s="1319" t="s">
        <v>1130</v>
      </c>
      <c r="B194" s="1320" t="s">
        <v>555</v>
      </c>
      <c r="C194" s="1612"/>
      <c r="D194" s="1612"/>
      <c r="E194" s="1613">
        <f>SUM(E188:E193)</f>
        <v>0</v>
      </c>
      <c r="F194" s="1612"/>
      <c r="G194" s="1612"/>
      <c r="H194" s="1613">
        <f>SUM(H188:H193)</f>
        <v>0</v>
      </c>
      <c r="I194" s="1521"/>
      <c r="J194" s="1612"/>
      <c r="K194" s="1613">
        <f>SUM(K188:K193)</f>
        <v>0</v>
      </c>
      <c r="L194" s="1613">
        <f>SUM(L188:L193)</f>
        <v>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0</v>
      </c>
      <c r="F196" s="1612"/>
      <c r="G196" s="1612"/>
      <c r="H196" s="1620">
        <f>SUM(H194,H195)</f>
        <v>0</v>
      </c>
      <c r="I196" s="1521"/>
      <c r="J196" s="1612"/>
      <c r="K196" s="1620">
        <f>SUM(K194,K195)</f>
        <v>0</v>
      </c>
      <c r="L196" s="1620">
        <f>SUM(L194,L195)</f>
        <v>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199580</v>
      </c>
      <c r="D210" s="1613">
        <f>SUM(D184,D185)</f>
        <v>12196</v>
      </c>
      <c r="E210" s="1613">
        <f>SUM(E184,E185,E196)</f>
        <v>343017</v>
      </c>
      <c r="F210" s="1613">
        <f>SUM(F184,F185)</f>
        <v>25881</v>
      </c>
      <c r="G210" s="1613">
        <f>SUM(G184,G185)</f>
        <v>0</v>
      </c>
      <c r="H210" s="1613">
        <f>SUM(H184,H185,H196,H208,H209)</f>
        <v>12</v>
      </c>
      <c r="I210" s="1613">
        <f>SUM(I184,I185)</f>
        <v>0</v>
      </c>
      <c r="J210" s="1613">
        <f>SUM(J184,J185)</f>
        <v>0</v>
      </c>
      <c r="K210" s="1611">
        <f>SUM(K184,K185,K196,K208,K209)</f>
        <v>580686</v>
      </c>
      <c r="L210" s="1613">
        <f>SUM(L184,L185,L196,L208,L209)</f>
        <v>645224</v>
      </c>
    </row>
    <row r="211" spans="1:14" ht="13.5" thickTop="1" x14ac:dyDescent="0.2">
      <c r="A211" s="2286" t="s">
        <v>989</v>
      </c>
      <c r="B211" s="2287"/>
      <c r="C211" s="1614"/>
      <c r="D211" s="1614"/>
      <c r="E211" s="1614"/>
      <c r="F211" s="1614"/>
      <c r="G211" s="1614"/>
      <c r="H211" s="1614"/>
      <c r="I211" s="1612"/>
      <c r="J211" s="1612"/>
      <c r="K211" s="1628">
        <f>'Revenues 9-14'!F268-'Expenditures 15-22'!K210</f>
        <v>-199228</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8" t="s">
        <v>959</v>
      </c>
      <c r="B213" s="2309"/>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f>15064+51220</f>
        <v>66284</v>
      </c>
      <c r="E215" s="1612"/>
      <c r="F215" s="1612"/>
      <c r="G215" s="1612"/>
      <c r="H215" s="1612"/>
      <c r="I215" s="1612"/>
      <c r="J215" s="1612"/>
      <c r="K215" s="1611">
        <f>D215</f>
        <v>66284</v>
      </c>
      <c r="L215" s="1512">
        <v>78153</v>
      </c>
    </row>
    <row r="216" spans="1:14" x14ac:dyDescent="0.2">
      <c r="A216" s="1214" t="s">
        <v>162</v>
      </c>
      <c r="B216" s="503" t="s">
        <v>961</v>
      </c>
      <c r="C216" s="1612"/>
      <c r="D216" s="1513">
        <v>1359</v>
      </c>
      <c r="E216" s="1612"/>
      <c r="F216" s="1612"/>
      <c r="G216" s="1612"/>
      <c r="H216" s="1612"/>
      <c r="I216" s="1612"/>
      <c r="J216" s="1612"/>
      <c r="K216" s="1611">
        <f t="shared" ref="K216:K228" si="19">D216</f>
        <v>1359</v>
      </c>
      <c r="L216" s="1512">
        <v>1043</v>
      </c>
    </row>
    <row r="217" spans="1:14" x14ac:dyDescent="0.2">
      <c r="A217" s="1214" t="s">
        <v>163</v>
      </c>
      <c r="B217" s="503">
        <v>1200</v>
      </c>
      <c r="C217" s="1612"/>
      <c r="D217" s="1512">
        <v>20553</v>
      </c>
      <c r="E217" s="1612"/>
      <c r="F217" s="1612"/>
      <c r="G217" s="1612"/>
      <c r="H217" s="1612"/>
      <c r="I217" s="1612"/>
      <c r="J217" s="1612"/>
      <c r="K217" s="1611">
        <f t="shared" si="19"/>
        <v>20553</v>
      </c>
      <c r="L217" s="1512">
        <v>31090</v>
      </c>
    </row>
    <row r="218" spans="1:14" x14ac:dyDescent="0.2">
      <c r="A218" s="1214" t="s">
        <v>276</v>
      </c>
      <c r="B218" s="503" t="s">
        <v>962</v>
      </c>
      <c r="C218" s="1612"/>
      <c r="D218" s="1513"/>
      <c r="E218" s="1612"/>
      <c r="F218" s="1612"/>
      <c r="G218" s="1612"/>
      <c r="H218" s="1612"/>
      <c r="I218" s="1612"/>
      <c r="J218" s="1612"/>
      <c r="K218" s="1611">
        <f t="shared" si="19"/>
        <v>0</v>
      </c>
      <c r="L218" s="1512">
        <v>1926</v>
      </c>
    </row>
    <row r="219" spans="1:14" x14ac:dyDescent="0.2">
      <c r="A219" s="1214" t="s">
        <v>277</v>
      </c>
      <c r="B219" s="503">
        <v>1250</v>
      </c>
      <c r="C219" s="1612"/>
      <c r="D219" s="1512">
        <v>1468</v>
      </c>
      <c r="E219" s="1612"/>
      <c r="F219" s="1612"/>
      <c r="G219" s="1612"/>
      <c r="H219" s="1612"/>
      <c r="I219" s="1612"/>
      <c r="J219" s="1612"/>
      <c r="K219" s="1611">
        <f t="shared" si="19"/>
        <v>1468</v>
      </c>
      <c r="L219" s="1512">
        <v>1133</v>
      </c>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c r="E222" s="1612"/>
      <c r="F222" s="1612"/>
      <c r="G222" s="1612"/>
      <c r="H222" s="1612"/>
      <c r="I222" s="1612"/>
      <c r="J222" s="1612"/>
      <c r="K222" s="1611">
        <f t="shared" si="19"/>
        <v>0</v>
      </c>
      <c r="L222" s="1512"/>
    </row>
    <row r="223" spans="1:14" x14ac:dyDescent="0.2">
      <c r="A223" s="1214" t="s">
        <v>957</v>
      </c>
      <c r="B223" s="503">
        <v>1500</v>
      </c>
      <c r="C223" s="1612"/>
      <c r="D223" s="1512">
        <v>1622</v>
      </c>
      <c r="E223" s="1612"/>
      <c r="F223" s="1612"/>
      <c r="G223" s="1612"/>
      <c r="H223" s="1612"/>
      <c r="I223" s="1612"/>
      <c r="J223" s="1612"/>
      <c r="K223" s="1611">
        <f t="shared" si="19"/>
        <v>1622</v>
      </c>
      <c r="L223" s="1512">
        <v>1785</v>
      </c>
    </row>
    <row r="224" spans="1:14" x14ac:dyDescent="0.2">
      <c r="A224" s="1214" t="s">
        <v>958</v>
      </c>
      <c r="B224" s="503">
        <v>1600</v>
      </c>
      <c r="C224" s="1612"/>
      <c r="D224" s="1512">
        <v>24</v>
      </c>
      <c r="E224" s="1612"/>
      <c r="F224" s="1612"/>
      <c r="G224" s="1612"/>
      <c r="H224" s="1612"/>
      <c r="I224" s="1612"/>
      <c r="J224" s="1612"/>
      <c r="K224" s="1611">
        <f t="shared" si="19"/>
        <v>24</v>
      </c>
      <c r="L224" s="1512">
        <v>34</v>
      </c>
    </row>
    <row r="225" spans="1:12" x14ac:dyDescent="0.2">
      <c r="A225" s="1214" t="s">
        <v>980</v>
      </c>
      <c r="B225" s="503">
        <v>1650</v>
      </c>
      <c r="C225" s="1612"/>
      <c r="D225" s="1512"/>
      <c r="E225" s="1612"/>
      <c r="F225" s="1612"/>
      <c r="G225" s="1612"/>
      <c r="H225" s="1612"/>
      <c r="I225" s="1612"/>
      <c r="J225" s="1612"/>
      <c r="K225" s="1611">
        <f t="shared" si="19"/>
        <v>0</v>
      </c>
      <c r="L225" s="1512"/>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8415</v>
      </c>
      <c r="E227" s="1612"/>
      <c r="F227" s="1612"/>
      <c r="G227" s="1612"/>
      <c r="H227" s="1612"/>
      <c r="I227" s="1612"/>
      <c r="J227" s="1612"/>
      <c r="K227" s="1611">
        <f t="shared" si="19"/>
        <v>8415</v>
      </c>
      <c r="L227" s="1512">
        <v>6647</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99725</v>
      </c>
      <c r="E229" s="1612"/>
      <c r="F229" s="1612"/>
      <c r="G229" s="1612"/>
      <c r="H229" s="1612"/>
      <c r="I229" s="1612"/>
      <c r="J229" s="1612"/>
      <c r="K229" s="1613">
        <f>SUM(K215:K228)</f>
        <v>99725</v>
      </c>
      <c r="L229" s="1613">
        <f>SUM(L215:L228)</f>
        <v>121811</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1148</v>
      </c>
      <c r="E232" s="1612"/>
      <c r="F232" s="1612"/>
      <c r="G232" s="1612"/>
      <c r="H232" s="1612"/>
      <c r="I232" s="1612"/>
      <c r="J232" s="1612"/>
      <c r="K232" s="1611">
        <f t="shared" ref="K232:K237" si="20">D232</f>
        <v>1148</v>
      </c>
      <c r="L232" s="1512">
        <v>1057</v>
      </c>
    </row>
    <row r="233" spans="1:12" x14ac:dyDescent="0.2">
      <c r="A233" s="1214" t="s">
        <v>1081</v>
      </c>
      <c r="B233" s="503">
        <v>2120</v>
      </c>
      <c r="C233" s="1612"/>
      <c r="D233" s="1512"/>
      <c r="E233" s="1612"/>
      <c r="F233" s="1612"/>
      <c r="G233" s="1612"/>
      <c r="H233" s="1612"/>
      <c r="I233" s="1612"/>
      <c r="J233" s="1612"/>
      <c r="K233" s="1611">
        <f t="shared" si="20"/>
        <v>0</v>
      </c>
      <c r="L233" s="1512"/>
    </row>
    <row r="234" spans="1:12" x14ac:dyDescent="0.2">
      <c r="A234" s="1214" t="s">
        <v>196</v>
      </c>
      <c r="B234" s="503">
        <v>2130</v>
      </c>
      <c r="C234" s="1612"/>
      <c r="D234" s="1512">
        <v>23358</v>
      </c>
      <c r="E234" s="1612"/>
      <c r="F234" s="1612"/>
      <c r="G234" s="1612"/>
      <c r="H234" s="1612"/>
      <c r="I234" s="1612"/>
      <c r="J234" s="1612"/>
      <c r="K234" s="1611">
        <f t="shared" si="20"/>
        <v>23358</v>
      </c>
      <c r="L234" s="1512">
        <v>22197</v>
      </c>
    </row>
    <row r="235" spans="1:12" x14ac:dyDescent="0.2">
      <c r="A235" s="1214" t="s">
        <v>197</v>
      </c>
      <c r="B235" s="503">
        <v>2140</v>
      </c>
      <c r="C235" s="1612"/>
      <c r="D235" s="1512">
        <v>866</v>
      </c>
      <c r="E235" s="1612"/>
      <c r="F235" s="1612"/>
      <c r="G235" s="1612"/>
      <c r="H235" s="1612"/>
      <c r="I235" s="1612"/>
      <c r="J235" s="1612"/>
      <c r="K235" s="1611">
        <f t="shared" si="20"/>
        <v>866</v>
      </c>
      <c r="L235" s="1512">
        <v>748</v>
      </c>
    </row>
    <row r="236" spans="1:12" x14ac:dyDescent="0.2">
      <c r="A236" s="1214" t="s">
        <v>198</v>
      </c>
      <c r="B236" s="503">
        <v>2150</v>
      </c>
      <c r="C236" s="1612"/>
      <c r="D236" s="1512">
        <v>511</v>
      </c>
      <c r="E236" s="1612"/>
      <c r="F236" s="1612"/>
      <c r="G236" s="1612"/>
      <c r="H236" s="1612"/>
      <c r="I236" s="1612"/>
      <c r="J236" s="1612"/>
      <c r="K236" s="1611">
        <f t="shared" si="20"/>
        <v>511</v>
      </c>
      <c r="L236" s="1512">
        <v>568</v>
      </c>
    </row>
    <row r="237" spans="1:12" x14ac:dyDescent="0.2">
      <c r="A237" s="1214" t="s">
        <v>164</v>
      </c>
      <c r="B237" s="503">
        <v>2190</v>
      </c>
      <c r="C237" s="1612"/>
      <c r="D237" s="1512">
        <v>8885</v>
      </c>
      <c r="E237" s="1612"/>
      <c r="F237" s="1612"/>
      <c r="G237" s="1612"/>
      <c r="H237" s="1612"/>
      <c r="I237" s="1612"/>
      <c r="J237" s="1612"/>
      <c r="K237" s="1611">
        <f t="shared" si="20"/>
        <v>8885</v>
      </c>
      <c r="L237" s="1512">
        <v>9784</v>
      </c>
    </row>
    <row r="238" spans="1:12" ht="12.75" customHeight="1" thickBot="1" x14ac:dyDescent="0.25">
      <c r="A238" s="1319" t="s">
        <v>556</v>
      </c>
      <c r="B238" s="1322" t="s">
        <v>711</v>
      </c>
      <c r="C238" s="1612"/>
      <c r="D238" s="1613">
        <f>SUM(D232:D237)</f>
        <v>34768</v>
      </c>
      <c r="E238" s="1612"/>
      <c r="F238" s="1612"/>
      <c r="G238" s="1612"/>
      <c r="H238" s="1612"/>
      <c r="I238" s="1612"/>
      <c r="J238" s="1612"/>
      <c r="K238" s="1613">
        <f>SUM(K232:K237)</f>
        <v>34768</v>
      </c>
      <c r="L238" s="1613">
        <f>SUM(L232:L237)</f>
        <v>34354</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589</v>
      </c>
      <c r="E240" s="1612"/>
      <c r="F240" s="1612"/>
      <c r="G240" s="1612"/>
      <c r="H240" s="1612"/>
      <c r="I240" s="1612"/>
      <c r="J240" s="1612"/>
      <c r="K240" s="1617">
        <f>D240</f>
        <v>589</v>
      </c>
      <c r="L240" s="1525">
        <v>732</v>
      </c>
    </row>
    <row r="241" spans="1:12" x14ac:dyDescent="0.2">
      <c r="A241" s="1214" t="s">
        <v>810</v>
      </c>
      <c r="B241" s="503">
        <v>2220</v>
      </c>
      <c r="C241" s="1612"/>
      <c r="D241" s="1512">
        <v>4235</v>
      </c>
      <c r="E241" s="1612"/>
      <c r="F241" s="1612"/>
      <c r="G241" s="1612"/>
      <c r="H241" s="1612"/>
      <c r="I241" s="1612"/>
      <c r="J241" s="1612"/>
      <c r="K241" s="1617">
        <f>D241</f>
        <v>4235</v>
      </c>
      <c r="L241" s="1512">
        <v>3748</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4824</v>
      </c>
      <c r="E243" s="1612"/>
      <c r="F243" s="1612"/>
      <c r="G243" s="1612"/>
      <c r="H243" s="1612"/>
      <c r="I243" s="1612"/>
      <c r="J243" s="1612"/>
      <c r="K243" s="1613">
        <f>SUM(K240:K242)</f>
        <v>4824</v>
      </c>
      <c r="L243" s="1613">
        <f>SUM(L240:L242)</f>
        <v>4480</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v>96</v>
      </c>
      <c r="E245" s="1612"/>
      <c r="F245" s="1612"/>
      <c r="G245" s="1612"/>
      <c r="H245" s="1612"/>
      <c r="I245" s="1612"/>
      <c r="J245" s="1612"/>
      <c r="K245" s="1617">
        <f>D245</f>
        <v>96</v>
      </c>
      <c r="L245" s="1525">
        <v>137</v>
      </c>
    </row>
    <row r="246" spans="1:12" x14ac:dyDescent="0.2">
      <c r="A246" s="1214" t="s">
        <v>813</v>
      </c>
      <c r="B246" s="503">
        <v>2320</v>
      </c>
      <c r="C246" s="1612"/>
      <c r="D246" s="1512">
        <v>20676</v>
      </c>
      <c r="E246" s="1612"/>
      <c r="F246" s="1612"/>
      <c r="G246" s="1612"/>
      <c r="H246" s="1612"/>
      <c r="I246" s="1612"/>
      <c r="J246" s="1612"/>
      <c r="K246" s="1617">
        <f t="shared" ref="K246:K256" si="21">D246</f>
        <v>20676</v>
      </c>
      <c r="L246" s="1512">
        <v>19296</v>
      </c>
    </row>
    <row r="247" spans="1:12" x14ac:dyDescent="0.2">
      <c r="A247" s="1214" t="s">
        <v>814</v>
      </c>
      <c r="B247" s="503">
        <v>2330</v>
      </c>
      <c r="C247" s="1612"/>
      <c r="D247" s="1512">
        <v>6043</v>
      </c>
      <c r="E247" s="1612"/>
      <c r="F247" s="1612"/>
      <c r="G247" s="1612"/>
      <c r="H247" s="1612"/>
      <c r="I247" s="1612"/>
      <c r="J247" s="1612"/>
      <c r="K247" s="1617">
        <f t="shared" si="21"/>
        <v>6043</v>
      </c>
      <c r="L247" s="1512">
        <v>5899</v>
      </c>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1782</v>
      </c>
      <c r="B249" s="557" t="s">
        <v>280</v>
      </c>
      <c r="C249" s="1612"/>
      <c r="D249" s="1518"/>
      <c r="E249" s="1612"/>
      <c r="F249" s="1612"/>
      <c r="G249" s="1612"/>
      <c r="H249" s="1612"/>
      <c r="I249" s="1612"/>
      <c r="J249" s="1612"/>
      <c r="K249" s="1617">
        <f t="shared" si="21"/>
        <v>0</v>
      </c>
      <c r="L249" s="1512"/>
    </row>
    <row r="250" spans="1:12" x14ac:dyDescent="0.2">
      <c r="A250" s="1215" t="s">
        <v>1783</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26815</v>
      </c>
      <c r="E257" s="1612"/>
      <c r="F257" s="1612"/>
      <c r="G257" s="1612"/>
      <c r="H257" s="1612"/>
      <c r="I257" s="1612"/>
      <c r="J257" s="1612"/>
      <c r="K257" s="1613">
        <f>SUM(K245:K256)</f>
        <v>26815</v>
      </c>
      <c r="L257" s="1613">
        <f>SUM(L245:L256)</f>
        <v>25332</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20457</v>
      </c>
      <c r="E259" s="1612"/>
      <c r="F259" s="1612"/>
      <c r="G259" s="1612"/>
      <c r="H259" s="1612"/>
      <c r="I259" s="1612"/>
      <c r="J259" s="1612"/>
      <c r="K259" s="1617">
        <f>D259</f>
        <v>20457</v>
      </c>
      <c r="L259" s="1525">
        <v>18762</v>
      </c>
    </row>
    <row r="260" spans="1:14" s="493" customFormat="1" x14ac:dyDescent="0.2">
      <c r="A260" s="1232" t="s">
        <v>1781</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20457</v>
      </c>
      <c r="E261" s="1612"/>
      <c r="F261" s="1612"/>
      <c r="G261" s="1612"/>
      <c r="H261" s="1612"/>
      <c r="I261" s="1612"/>
      <c r="J261" s="1612"/>
      <c r="K261" s="1613">
        <f>SUM(K259:K260)</f>
        <v>20457</v>
      </c>
      <c r="L261" s="1613">
        <f>SUM(L259:L260)</f>
        <v>18762</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1218</v>
      </c>
      <c r="E263" s="1612"/>
      <c r="F263" s="1612"/>
      <c r="G263" s="1612"/>
      <c r="H263" s="1612"/>
      <c r="I263" s="1612"/>
      <c r="J263" s="1612"/>
      <c r="K263" s="1617">
        <f>D263</f>
        <v>1218</v>
      </c>
      <c r="L263" s="1525">
        <v>11265</v>
      </c>
    </row>
    <row r="264" spans="1:14" x14ac:dyDescent="0.2">
      <c r="A264" s="1214" t="s">
        <v>460</v>
      </c>
      <c r="B264" s="559">
        <v>2520</v>
      </c>
      <c r="C264" s="1612"/>
      <c r="D264" s="1512">
        <v>11027</v>
      </c>
      <c r="E264" s="1612"/>
      <c r="F264" s="1612"/>
      <c r="G264" s="1612"/>
      <c r="H264" s="1612"/>
      <c r="I264" s="1612"/>
      <c r="J264" s="1612"/>
      <c r="K264" s="1617">
        <f t="shared" ref="K264:K269" si="22">D264</f>
        <v>11027</v>
      </c>
      <c r="L264" s="1512">
        <v>4039</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50066</v>
      </c>
      <c r="E266" s="1612"/>
      <c r="F266" s="1612"/>
      <c r="G266" s="1612"/>
      <c r="H266" s="1612"/>
      <c r="I266" s="1612"/>
      <c r="J266" s="1612"/>
      <c r="K266" s="1617">
        <f t="shared" si="22"/>
        <v>50066</v>
      </c>
      <c r="L266" s="1512">
        <v>53231</v>
      </c>
    </row>
    <row r="267" spans="1:14" x14ac:dyDescent="0.2">
      <c r="A267" s="1214" t="s">
        <v>947</v>
      </c>
      <c r="B267" s="503">
        <v>2550</v>
      </c>
      <c r="C267" s="1612"/>
      <c r="D267" s="1512">
        <v>39748</v>
      </c>
      <c r="E267" s="1612"/>
      <c r="F267" s="1612"/>
      <c r="G267" s="1612"/>
      <c r="H267" s="1612"/>
      <c r="I267" s="1612"/>
      <c r="J267" s="1612"/>
      <c r="K267" s="1617">
        <f t="shared" si="22"/>
        <v>39748</v>
      </c>
      <c r="L267" s="1512">
        <v>38742</v>
      </c>
    </row>
    <row r="268" spans="1:14" x14ac:dyDescent="0.2">
      <c r="A268" s="1214" t="s">
        <v>100</v>
      </c>
      <c r="B268" s="503">
        <v>2560</v>
      </c>
      <c r="C268" s="1612"/>
      <c r="D268" s="1512">
        <v>14341</v>
      </c>
      <c r="E268" s="1612"/>
      <c r="F268" s="1612"/>
      <c r="G268" s="1612"/>
      <c r="H268" s="1612"/>
      <c r="I268" s="1612"/>
      <c r="J268" s="1612"/>
      <c r="K268" s="1617">
        <f t="shared" si="22"/>
        <v>14341</v>
      </c>
      <c r="L268" s="1512">
        <v>13382</v>
      </c>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116400</v>
      </c>
      <c r="E270" s="1612"/>
      <c r="F270" s="1612"/>
      <c r="G270" s="1612"/>
      <c r="H270" s="1612"/>
      <c r="I270" s="1612"/>
      <c r="J270" s="1612"/>
      <c r="K270" s="1613">
        <f>SUM(K263:K269)</f>
        <v>116400</v>
      </c>
      <c r="L270" s="1613">
        <f>SUM(L263:L269)</f>
        <v>120659</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v>5</v>
      </c>
      <c r="E273" s="1612"/>
      <c r="F273" s="1612"/>
      <c r="G273" s="1612"/>
      <c r="H273" s="1612"/>
      <c r="I273" s="1612"/>
      <c r="J273" s="1612"/>
      <c r="K273" s="1617">
        <f>D273</f>
        <v>5</v>
      </c>
      <c r="L273" s="1512">
        <v>7</v>
      </c>
    </row>
    <row r="274" spans="1:12" ht="12" customHeight="1" x14ac:dyDescent="0.2">
      <c r="A274" s="1214" t="s">
        <v>1052</v>
      </c>
      <c r="B274" s="503">
        <v>2630</v>
      </c>
      <c r="C274" s="1612"/>
      <c r="D274" s="1512"/>
      <c r="E274" s="1612"/>
      <c r="F274" s="1612"/>
      <c r="G274" s="1612"/>
      <c r="H274" s="1612"/>
      <c r="I274" s="1612"/>
      <c r="J274" s="1612"/>
      <c r="K274" s="1617">
        <f>D274</f>
        <v>0</v>
      </c>
      <c r="L274" s="1512">
        <v>6578</v>
      </c>
    </row>
    <row r="275" spans="1:12" x14ac:dyDescent="0.2">
      <c r="A275" s="1214" t="s">
        <v>400</v>
      </c>
      <c r="B275" s="503">
        <v>2640</v>
      </c>
      <c r="C275" s="1612"/>
      <c r="D275" s="1512"/>
      <c r="E275" s="1612"/>
      <c r="F275" s="1612"/>
      <c r="G275" s="1612"/>
      <c r="H275" s="1612"/>
      <c r="I275" s="1612"/>
      <c r="J275" s="1612"/>
      <c r="K275" s="1617">
        <f>D275</f>
        <v>0</v>
      </c>
      <c r="L275" s="1512"/>
    </row>
    <row r="276" spans="1:12" x14ac:dyDescent="0.2">
      <c r="A276" s="1214" t="s">
        <v>401</v>
      </c>
      <c r="B276" s="503">
        <v>2660</v>
      </c>
      <c r="C276" s="1612"/>
      <c r="D276" s="1512">
        <v>16200</v>
      </c>
      <c r="E276" s="1612"/>
      <c r="F276" s="1612"/>
      <c r="G276" s="1612"/>
      <c r="H276" s="1612"/>
      <c r="I276" s="1612"/>
      <c r="J276" s="1612"/>
      <c r="K276" s="1617">
        <f>D276</f>
        <v>16200</v>
      </c>
      <c r="L276" s="1512">
        <v>11528</v>
      </c>
    </row>
    <row r="277" spans="1:12" ht="12.75" customHeight="1" thickBot="1" x14ac:dyDescent="0.25">
      <c r="A277" s="1332" t="s">
        <v>37</v>
      </c>
      <c r="B277" s="1320" t="s">
        <v>36</v>
      </c>
      <c r="C277" s="1612"/>
      <c r="D277" s="1613">
        <f>SUM(D272:D276)</f>
        <v>16205</v>
      </c>
      <c r="E277" s="1612"/>
      <c r="F277" s="1612"/>
      <c r="G277" s="1612"/>
      <c r="H277" s="1612"/>
      <c r="I277" s="1612"/>
      <c r="J277" s="1612"/>
      <c r="K277" s="1613">
        <f>SUM(K272:K276)</f>
        <v>16205</v>
      </c>
      <c r="L277" s="1613">
        <f>SUM(L272:L276)</f>
        <v>18113</v>
      </c>
    </row>
    <row r="278" spans="1:12" ht="13.5" customHeight="1" thickTop="1" x14ac:dyDescent="0.2">
      <c r="A278" s="1220" t="s">
        <v>973</v>
      </c>
      <c r="B278" s="531" t="s">
        <v>570</v>
      </c>
      <c r="C278" s="1612"/>
      <c r="D278" s="1634"/>
      <c r="E278" s="1612"/>
      <c r="F278" s="1612"/>
      <c r="G278" s="1612"/>
      <c r="H278" s="1612"/>
      <c r="I278" s="1612"/>
      <c r="J278" s="1612"/>
      <c r="K278" s="1635">
        <f>D278</f>
        <v>0</v>
      </c>
      <c r="L278" s="1634"/>
    </row>
    <row r="279" spans="1:12" ht="12.75" customHeight="1" thickBot="1" x14ac:dyDescent="0.25">
      <c r="A279" s="1339" t="s">
        <v>806</v>
      </c>
      <c r="B279" s="1326">
        <v>2000</v>
      </c>
      <c r="C279" s="1612"/>
      <c r="D279" s="1620">
        <f>SUM(D238,D243,D257,D261,D270,D277,D278)</f>
        <v>219469</v>
      </c>
      <c r="E279" s="1612"/>
      <c r="F279" s="1612"/>
      <c r="G279" s="1612"/>
      <c r="H279" s="1612"/>
      <c r="I279" s="1612"/>
      <c r="J279" s="1612"/>
      <c r="K279" s="1620">
        <f>SUM(K238,K243,K257,K261,K270,K277,K278)</f>
        <v>219469</v>
      </c>
      <c r="L279" s="1620">
        <f>SUM(L238,L243,L257,L261,L270,L277,L278)</f>
        <v>221700</v>
      </c>
    </row>
    <row r="280" spans="1:12" ht="15.75" customHeight="1" thickTop="1" thickBot="1" x14ac:dyDescent="0.25">
      <c r="A280" s="1302" t="s">
        <v>870</v>
      </c>
      <c r="B280" s="1291">
        <v>3000</v>
      </c>
      <c r="C280" s="1612"/>
      <c r="D280" s="1590"/>
      <c r="E280" s="1612"/>
      <c r="F280" s="1612"/>
      <c r="G280" s="1612"/>
      <c r="H280" s="1612"/>
      <c r="I280" s="1612"/>
      <c r="J280" s="1612"/>
      <c r="K280" s="1626">
        <f>D280</f>
        <v>0</v>
      </c>
      <c r="L280" s="1590"/>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1816</v>
      </c>
      <c r="C282" s="1612"/>
      <c r="D282" s="1513"/>
      <c r="E282" s="1612"/>
      <c r="F282" s="1612"/>
      <c r="G282" s="1612"/>
      <c r="H282" s="1612"/>
      <c r="I282" s="1612"/>
      <c r="J282" s="1612"/>
      <c r="K282" s="1611">
        <f>D282</f>
        <v>0</v>
      </c>
      <c r="L282" s="1513"/>
    </row>
    <row r="283" spans="1:12" x14ac:dyDescent="0.2">
      <c r="A283" s="1214" t="s">
        <v>301</v>
      </c>
      <c r="B283" s="503">
        <v>4120</v>
      </c>
      <c r="C283" s="1612"/>
      <c r="D283" s="1512">
        <v>5174</v>
      </c>
      <c r="E283" s="1612"/>
      <c r="F283" s="1612"/>
      <c r="G283" s="1612"/>
      <c r="H283" s="1612"/>
      <c r="I283" s="1612"/>
      <c r="J283" s="1612"/>
      <c r="K283" s="1611">
        <f>D283</f>
        <v>5174</v>
      </c>
      <c r="L283" s="1512">
        <v>10347</v>
      </c>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5174</v>
      </c>
      <c r="E285" s="1612"/>
      <c r="F285" s="1612"/>
      <c r="G285" s="1612"/>
      <c r="H285" s="1612"/>
      <c r="I285" s="1612"/>
      <c r="J285" s="1612"/>
      <c r="K285" s="1613">
        <f>SUM(K282:K284)</f>
        <v>5174</v>
      </c>
      <c r="L285" s="1613">
        <f>SUM(L282:L284)</f>
        <v>10347</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304" t="s">
        <v>502</v>
      </c>
      <c r="B295" s="2305"/>
      <c r="C295" s="1612"/>
      <c r="D295" s="1613">
        <f>SUM(D229,D279,D280,D285)</f>
        <v>324368</v>
      </c>
      <c r="E295" s="1612"/>
      <c r="F295" s="1612"/>
      <c r="G295" s="1612"/>
      <c r="H295" s="1613">
        <f>H293</f>
        <v>0</v>
      </c>
      <c r="I295" s="1612"/>
      <c r="J295" s="1612"/>
      <c r="K295" s="1613">
        <f>SUM(K229,K279,K280,K285,K293,K294)</f>
        <v>324368</v>
      </c>
      <c r="L295" s="1613">
        <f>SUM(L229,L279,L280,L285,L293,L294)</f>
        <v>353858</v>
      </c>
    </row>
    <row r="296" spans="1:14" ht="13.5" thickTop="1" x14ac:dyDescent="0.2">
      <c r="A296" s="2286" t="s">
        <v>989</v>
      </c>
      <c r="B296" s="2287"/>
      <c r="C296" s="1612"/>
      <c r="D296" s="1614"/>
      <c r="E296" s="1612"/>
      <c r="F296" s="1612"/>
      <c r="G296" s="1612"/>
      <c r="H296" s="1646"/>
      <c r="I296" s="1612"/>
      <c r="J296" s="1612"/>
      <c r="K296" s="1628">
        <f>'Revenues 9-14'!G268-'Expenditures 15-22'!K295</f>
        <v>-39867</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6" t="s">
        <v>142</v>
      </c>
      <c r="B298" s="2290"/>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c r="F301" s="1512"/>
      <c r="G301" s="1512">
        <v>2396004</v>
      </c>
      <c r="H301" s="1512"/>
      <c r="I301" s="1513"/>
      <c r="J301" s="1513"/>
      <c r="K301" s="1611">
        <f>SUM(C301:J301)</f>
        <v>2396004</v>
      </c>
      <c r="L301" s="1513">
        <v>2755225</v>
      </c>
    </row>
    <row r="302" spans="1:14" ht="13.5" customHeight="1" x14ac:dyDescent="0.2">
      <c r="A302" s="1227" t="s">
        <v>973</v>
      </c>
      <c r="B302" s="503" t="s">
        <v>570</v>
      </c>
      <c r="C302" s="1512"/>
      <c r="D302" s="1512"/>
      <c r="E302" s="1512">
        <v>30596</v>
      </c>
      <c r="F302" s="1512"/>
      <c r="G302" s="1512"/>
      <c r="H302" s="1512"/>
      <c r="I302" s="1513"/>
      <c r="J302" s="1513"/>
      <c r="K302" s="1611">
        <f>SUM(C302:J302)</f>
        <v>30596</v>
      </c>
      <c r="L302" s="1512"/>
    </row>
    <row r="303" spans="1:14" ht="12.75" customHeight="1" thickBot="1" x14ac:dyDescent="0.25">
      <c r="A303" s="1319" t="s">
        <v>806</v>
      </c>
      <c r="B303" s="1320" t="s">
        <v>565</v>
      </c>
      <c r="C303" s="1620">
        <f>SUM(C301:C302)</f>
        <v>0</v>
      </c>
      <c r="D303" s="1620">
        <f t="shared" ref="D303:L303" si="23">SUM(D301:D302)</f>
        <v>0</v>
      </c>
      <c r="E303" s="1620">
        <f t="shared" si="23"/>
        <v>30596</v>
      </c>
      <c r="F303" s="1620">
        <f t="shared" si="23"/>
        <v>0</v>
      </c>
      <c r="G303" s="1620">
        <f t="shared" si="23"/>
        <v>2396004</v>
      </c>
      <c r="H303" s="1620">
        <f t="shared" si="23"/>
        <v>0</v>
      </c>
      <c r="I303" s="1620">
        <f t="shared" si="23"/>
        <v>0</v>
      </c>
      <c r="J303" s="1620">
        <f t="shared" si="23"/>
        <v>0</v>
      </c>
      <c r="K303" s="1620">
        <f t="shared" si="23"/>
        <v>2426600</v>
      </c>
      <c r="L303" s="1620">
        <f t="shared" si="23"/>
        <v>2755225</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1821</v>
      </c>
      <c r="B306" s="562" t="s">
        <v>1816</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301" t="s">
        <v>275</v>
      </c>
      <c r="B312" s="2302"/>
      <c r="C312" s="1613">
        <f>SUM(C303)</f>
        <v>0</v>
      </c>
      <c r="D312" s="1613">
        <f>SUM(D303)</f>
        <v>0</v>
      </c>
      <c r="E312" s="1613">
        <f>SUM(E303,E310)</f>
        <v>30596</v>
      </c>
      <c r="F312" s="1613">
        <f>SUM(F303)</f>
        <v>0</v>
      </c>
      <c r="G312" s="1613">
        <f>SUM(G303)</f>
        <v>2396004</v>
      </c>
      <c r="H312" s="1613">
        <f>SUM(H303,H310)</f>
        <v>0</v>
      </c>
      <c r="I312" s="1613">
        <f>SUM(I303)</f>
        <v>0</v>
      </c>
      <c r="J312" s="1613">
        <f>SUM(J303)</f>
        <v>0</v>
      </c>
      <c r="K312" s="1613">
        <f>SUM(K303,K310,K311)</f>
        <v>2426600</v>
      </c>
      <c r="L312" s="1613">
        <f>SUM(L303,L310,L311)</f>
        <v>2755225</v>
      </c>
      <c r="M312" s="539"/>
      <c r="N312" s="539"/>
    </row>
    <row r="313" spans="1:14" ht="13.5" thickTop="1" x14ac:dyDescent="0.2">
      <c r="A313" s="2297" t="s">
        <v>989</v>
      </c>
      <c r="B313" s="2298"/>
      <c r="C313" s="1616"/>
      <c r="D313" s="1616"/>
      <c r="E313" s="1616"/>
      <c r="F313" s="1616"/>
      <c r="G313" s="1616"/>
      <c r="H313" s="1616"/>
      <c r="I313" s="1616"/>
      <c r="J313" s="1616"/>
      <c r="K313" s="1635">
        <f>'Revenues 9-14'!H268-'Expenditures 15-22'!K312</f>
        <v>-2373805</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10" t="s">
        <v>148</v>
      </c>
      <c r="B315" s="2311"/>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12" t="s">
        <v>892</v>
      </c>
      <c r="B317" s="2311"/>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1782</v>
      </c>
      <c r="B320" s="568" t="s">
        <v>280</v>
      </c>
      <c r="C320" s="1513"/>
      <c r="D320" s="1513"/>
      <c r="E320" s="1513">
        <v>105218</v>
      </c>
      <c r="F320" s="1513"/>
      <c r="G320" s="1513"/>
      <c r="H320" s="1513"/>
      <c r="I320" s="1513"/>
      <c r="J320" s="1513"/>
      <c r="K320" s="1611">
        <f t="shared" ref="K320:K327" si="24">SUM(C320:J320)</f>
        <v>105218</v>
      </c>
      <c r="L320" s="1513">
        <v>78000</v>
      </c>
      <c r="M320" s="539"/>
      <c r="N320" s="539"/>
    </row>
    <row r="321" spans="1:14" s="548" customFormat="1" x14ac:dyDescent="0.2">
      <c r="A321" s="1229" t="s">
        <v>297</v>
      </c>
      <c r="B321" s="567" t="s">
        <v>281</v>
      </c>
      <c r="C321" s="1513"/>
      <c r="D321" s="1513"/>
      <c r="E321" s="1513"/>
      <c r="F321" s="1513"/>
      <c r="G321" s="1513"/>
      <c r="H321" s="1513"/>
      <c r="I321" s="1513"/>
      <c r="J321" s="1513"/>
      <c r="K321" s="1611">
        <f t="shared" si="24"/>
        <v>0</v>
      </c>
      <c r="L321" s="1513"/>
      <c r="M321" s="539"/>
      <c r="N321" s="539"/>
    </row>
    <row r="322" spans="1:14" s="548" customFormat="1" x14ac:dyDescent="0.2">
      <c r="A322" s="1229" t="s">
        <v>236</v>
      </c>
      <c r="B322" s="567" t="s">
        <v>282</v>
      </c>
      <c r="C322" s="1513"/>
      <c r="D322" s="1513"/>
      <c r="E322" s="1513">
        <v>46550</v>
      </c>
      <c r="F322" s="1513"/>
      <c r="G322" s="1513"/>
      <c r="H322" s="1513"/>
      <c r="I322" s="1513"/>
      <c r="J322" s="1513"/>
      <c r="K322" s="1611">
        <f t="shared" si="24"/>
        <v>46550</v>
      </c>
      <c r="L322" s="1513">
        <v>70000</v>
      </c>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151768</v>
      </c>
      <c r="F330" s="1613">
        <f t="shared" si="25"/>
        <v>0</v>
      </c>
      <c r="G330" s="1613">
        <f t="shared" si="25"/>
        <v>0</v>
      </c>
      <c r="H330" s="1613">
        <f t="shared" si="25"/>
        <v>0</v>
      </c>
      <c r="I330" s="1613">
        <f t="shared" si="25"/>
        <v>0</v>
      </c>
      <c r="J330" s="1613">
        <f t="shared" si="25"/>
        <v>0</v>
      </c>
      <c r="K330" s="1613">
        <f>SUM(K319:K329)</f>
        <v>151768</v>
      </c>
      <c r="L330" s="1613">
        <f>SUM(L319:L329)</f>
        <v>148000</v>
      </c>
      <c r="M330" s="539"/>
      <c r="N330" s="539"/>
    </row>
    <row r="331" spans="1:14" s="548" customFormat="1" ht="12.75" customHeight="1" thickTop="1" x14ac:dyDescent="0.2">
      <c r="A331" s="1406" t="s">
        <v>1822</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1816</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1818</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1823</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151768</v>
      </c>
      <c r="F342" s="1613">
        <f>SUM(F330)</f>
        <v>0</v>
      </c>
      <c r="G342" s="1613">
        <f>SUM(G330)</f>
        <v>0</v>
      </c>
      <c r="H342" s="1613">
        <f>SUM(H330,H334,H340)</f>
        <v>0</v>
      </c>
      <c r="I342" s="1613">
        <f>SUM(I330)</f>
        <v>0</v>
      </c>
      <c r="J342" s="1613">
        <f>SUM(J330)</f>
        <v>0</v>
      </c>
      <c r="K342" s="1613">
        <f>SUM(K330,K334,K340)</f>
        <v>151768</v>
      </c>
      <c r="L342" s="1620">
        <f>SUM(L330,L334,L340,L341)</f>
        <v>148000</v>
      </c>
    </row>
    <row r="343" spans="1:14" ht="12.75" customHeight="1" thickTop="1" x14ac:dyDescent="0.2">
      <c r="A343" s="2299" t="s">
        <v>989</v>
      </c>
      <c r="B343" s="2300"/>
      <c r="C343" s="1612"/>
      <c r="D343" s="1612"/>
      <c r="E343" s="1612"/>
      <c r="F343" s="1612"/>
      <c r="G343" s="1612"/>
      <c r="H343" s="1612"/>
      <c r="I343" s="1612"/>
      <c r="J343" s="1612"/>
      <c r="K343" s="1628">
        <f>'Revenues 9-14'!J268-'Expenditures 15-22'!K342</f>
        <v>-28380</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9" t="s">
        <v>960</v>
      </c>
      <c r="B345" s="2290"/>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1824</v>
      </c>
      <c r="B354" s="557" t="s">
        <v>1816</v>
      </c>
      <c r="C354" s="1612"/>
      <c r="D354" s="1612"/>
      <c r="E354" s="1612"/>
      <c r="F354" s="1612"/>
      <c r="G354" s="1612"/>
      <c r="H354" s="1518"/>
      <c r="I354" s="1655"/>
      <c r="J354" s="1612"/>
      <c r="K354" s="1652">
        <f>H354</f>
        <v>0</v>
      </c>
      <c r="L354" s="1516"/>
    </row>
    <row r="355" spans="1:14" ht="12.75" customHeight="1" x14ac:dyDescent="0.2">
      <c r="A355" s="1223" t="s">
        <v>1825</v>
      </c>
      <c r="B355" s="562" t="s">
        <v>1818</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86" t="s">
        <v>989</v>
      </c>
      <c r="B368" s="2287"/>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13" t="s">
        <v>1779</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14"/>
      <c r="B3" s="1234"/>
      <c r="C3" s="1235"/>
      <c r="D3" s="1236" t="s">
        <v>254</v>
      </c>
      <c r="E3" s="1235"/>
      <c r="F3" s="1236" t="s">
        <v>255</v>
      </c>
    </row>
    <row r="4" spans="1:8" ht="13.7" customHeight="1" x14ac:dyDescent="0.2">
      <c r="A4" s="579" t="s">
        <v>1145</v>
      </c>
      <c r="B4" s="1660">
        <f>'Revenues 9-14'!C5</f>
        <v>4510206</v>
      </c>
      <c r="C4" s="1661">
        <v>2205614</v>
      </c>
      <c r="D4" s="1662">
        <f>B4-C4</f>
        <v>2304592</v>
      </c>
      <c r="E4" s="1661">
        <v>4510178</v>
      </c>
      <c r="F4" s="1662">
        <f>E4-C4</f>
        <v>2304564</v>
      </c>
    </row>
    <row r="5" spans="1:8" ht="13.7" customHeight="1" x14ac:dyDescent="0.2">
      <c r="A5" s="579" t="s">
        <v>865</v>
      </c>
      <c r="B5" s="1663">
        <f>'Revenues 9-14'!D5</f>
        <v>724909</v>
      </c>
      <c r="C5" s="1603">
        <v>356653</v>
      </c>
      <c r="D5" s="1664">
        <f t="shared" ref="D5:D18" si="0">B5-C5</f>
        <v>368256</v>
      </c>
      <c r="E5" s="1603">
        <v>724909</v>
      </c>
      <c r="F5" s="1664">
        <f>E5-C5</f>
        <v>368256</v>
      </c>
    </row>
    <row r="6" spans="1:8" ht="13.7" customHeight="1" x14ac:dyDescent="0.2">
      <c r="A6" s="579" t="s">
        <v>408</v>
      </c>
      <c r="B6" s="1663">
        <f>'Revenues 9-14'!E5</f>
        <v>430220</v>
      </c>
      <c r="C6" s="1603">
        <v>208322</v>
      </c>
      <c r="D6" s="1664">
        <f t="shared" si="0"/>
        <v>221898</v>
      </c>
      <c r="E6" s="1603">
        <v>430220</v>
      </c>
      <c r="F6" s="1664">
        <f t="shared" ref="F6:F18" si="1">E6-C6</f>
        <v>221898</v>
      </c>
    </row>
    <row r="7" spans="1:8" ht="13.7" customHeight="1" x14ac:dyDescent="0.2">
      <c r="A7" s="579" t="s">
        <v>154</v>
      </c>
      <c r="B7" s="1663">
        <f>'Revenues 9-14'!F5</f>
        <v>68416</v>
      </c>
      <c r="C7" s="1603">
        <v>32849</v>
      </c>
      <c r="D7" s="1664">
        <f t="shared" si="0"/>
        <v>35567</v>
      </c>
      <c r="E7" s="1603">
        <v>68416</v>
      </c>
      <c r="F7" s="1664">
        <f t="shared" si="1"/>
        <v>35567</v>
      </c>
    </row>
    <row r="8" spans="1:8" ht="13.7" customHeight="1" x14ac:dyDescent="0.2">
      <c r="A8" s="579" t="s">
        <v>1169</v>
      </c>
      <c r="B8" s="1663">
        <f>'Revenues 9-14'!G5</f>
        <v>123327</v>
      </c>
      <c r="C8" s="1603">
        <v>61007</v>
      </c>
      <c r="D8" s="1664">
        <f t="shared" si="0"/>
        <v>62320</v>
      </c>
      <c r="E8" s="1603">
        <v>123327</v>
      </c>
      <c r="F8" s="1664">
        <f t="shared" si="1"/>
        <v>62320</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13306</v>
      </c>
      <c r="C10" s="1603">
        <v>11732</v>
      </c>
      <c r="D10" s="1664">
        <f t="shared" si="0"/>
        <v>1574</v>
      </c>
      <c r="E10" s="1603">
        <v>13306</v>
      </c>
      <c r="F10" s="1664">
        <f t="shared" si="1"/>
        <v>1574</v>
      </c>
    </row>
    <row r="11" spans="1:8" x14ac:dyDescent="0.2">
      <c r="A11" s="579" t="s">
        <v>406</v>
      </c>
      <c r="B11" s="1663">
        <f>'Revenues 9-14'!J5</f>
        <v>123327</v>
      </c>
      <c r="C11" s="1603">
        <v>61007</v>
      </c>
      <c r="D11" s="1664">
        <f t="shared" si="0"/>
        <v>62320</v>
      </c>
      <c r="E11" s="1603">
        <v>123327</v>
      </c>
      <c r="F11" s="1664">
        <f t="shared" si="1"/>
        <v>62320</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22748</v>
      </c>
      <c r="C14" s="1603">
        <v>11732</v>
      </c>
      <c r="D14" s="1664">
        <f t="shared" si="0"/>
        <v>11016</v>
      </c>
      <c r="E14" s="1603">
        <v>22748</v>
      </c>
      <c r="F14" s="1664">
        <f t="shared" si="1"/>
        <v>11016</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144988</v>
      </c>
      <c r="C16" s="1603">
        <v>70393</v>
      </c>
      <c r="D16" s="1664">
        <f t="shared" si="0"/>
        <v>74595</v>
      </c>
      <c r="E16" s="1603">
        <v>144988</v>
      </c>
      <c r="F16" s="1664">
        <f t="shared" si="1"/>
        <v>74595</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10385</v>
      </c>
      <c r="C18" s="1603">
        <v>5034</v>
      </c>
      <c r="D18" s="1664">
        <f t="shared" si="0"/>
        <v>5351</v>
      </c>
      <c r="E18" s="1603">
        <v>10385</v>
      </c>
      <c r="F18" s="1664">
        <f t="shared" si="1"/>
        <v>5351</v>
      </c>
    </row>
    <row r="19" spans="1:6" ht="13.7" customHeight="1" thickBot="1" x14ac:dyDescent="0.25">
      <c r="A19" s="1371" t="s">
        <v>1151</v>
      </c>
      <c r="B19" s="1665">
        <f>SUM(B4:B18)</f>
        <v>6171832</v>
      </c>
      <c r="C19" s="1665">
        <f>SUM(C4:C18)</f>
        <v>3024343</v>
      </c>
      <c r="D19" s="1665">
        <f>SUM(D4:D18)</f>
        <v>3147489</v>
      </c>
      <c r="E19" s="1665">
        <f>SUM(E4:E18)</f>
        <v>6171804</v>
      </c>
      <c r="F19" s="1665">
        <f>SUM(F4:F18)</f>
        <v>3147461</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5" t="s">
        <v>625</v>
      </c>
      <c r="B1" s="2333"/>
      <c r="C1" s="585"/>
    </row>
    <row r="2" spans="1:7" ht="33.75" x14ac:dyDescent="0.2">
      <c r="A2" s="2340" t="s">
        <v>1779</v>
      </c>
      <c r="B2" s="2341"/>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42" t="s">
        <v>1104</v>
      </c>
      <c r="B3" s="2343"/>
      <c r="C3" s="2336"/>
      <c r="D3" s="2337"/>
      <c r="E3" s="2337"/>
      <c r="F3" s="2338"/>
    </row>
    <row r="4" spans="1:7" ht="12.75" customHeight="1" thickBot="1" x14ac:dyDescent="0.25">
      <c r="A4" s="2330" t="s">
        <v>626</v>
      </c>
      <c r="B4" s="2331"/>
      <c r="C4" s="1595"/>
      <c r="D4" s="1595"/>
      <c r="E4" s="1595"/>
      <c r="F4" s="1671">
        <f>SUM(C4+D4)-E4</f>
        <v>0</v>
      </c>
    </row>
    <row r="5" spans="1:7" ht="15.75" customHeight="1" thickTop="1" x14ac:dyDescent="0.2">
      <c r="A5" s="2334" t="s">
        <v>1101</v>
      </c>
      <c r="B5" s="2329"/>
      <c r="C5" s="2323"/>
      <c r="D5" s="2324"/>
      <c r="E5" s="2324"/>
      <c r="F5" s="2325"/>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26" t="s">
        <v>627</v>
      </c>
      <c r="B15" s="2327"/>
      <c r="C15" s="1671">
        <f>SUM(C6:C14)</f>
        <v>0</v>
      </c>
      <c r="D15" s="1671">
        <f>SUM(D6:D14)</f>
        <v>0</v>
      </c>
      <c r="E15" s="1671">
        <f>SUM(E6:E14)</f>
        <v>0</v>
      </c>
      <c r="F15" s="1671">
        <f>SUM(F6:F14)</f>
        <v>0</v>
      </c>
      <c r="G15" s="473"/>
    </row>
    <row r="16" spans="1:7" s="197" customFormat="1" ht="15.75" customHeight="1" thickTop="1" x14ac:dyDescent="0.2">
      <c r="A16" s="2339" t="s">
        <v>1102</v>
      </c>
      <c r="B16" s="2329"/>
      <c r="C16" s="2323"/>
      <c r="D16" s="2324"/>
      <c r="E16" s="2324"/>
      <c r="F16" s="2325"/>
    </row>
    <row r="17" spans="1:11" ht="12.75" customHeight="1" thickBot="1" x14ac:dyDescent="0.25">
      <c r="A17" s="2321" t="s">
        <v>64</v>
      </c>
      <c r="B17" s="2322"/>
      <c r="C17" s="1672"/>
      <c r="D17" s="1603"/>
      <c r="E17" s="1672"/>
      <c r="F17" s="1671">
        <f>SUM(C17+D17)-E17</f>
        <v>0</v>
      </c>
    </row>
    <row r="18" spans="1:11" ht="12.75" customHeight="1" thickTop="1" thickBot="1" x14ac:dyDescent="0.25">
      <c r="A18" s="2321" t="s">
        <v>6</v>
      </c>
      <c r="B18" s="2322"/>
      <c r="C18" s="1672"/>
      <c r="D18" s="1603"/>
      <c r="E18" s="1672"/>
      <c r="F18" s="1671">
        <f>SUM(C18+D18)-E18</f>
        <v>0</v>
      </c>
    </row>
    <row r="19" spans="1:11" ht="12.75" customHeight="1" thickTop="1" thickBot="1" x14ac:dyDescent="0.25">
      <c r="A19" s="2321" t="s">
        <v>385</v>
      </c>
      <c r="B19" s="2322"/>
      <c r="C19" s="1672"/>
      <c r="D19" s="1603"/>
      <c r="E19" s="1672"/>
      <c r="F19" s="1671">
        <f>SUM(C19+D19)-E19</f>
        <v>0</v>
      </c>
    </row>
    <row r="20" spans="1:11" ht="12.75" customHeight="1" thickTop="1" thickBot="1" x14ac:dyDescent="0.25">
      <c r="A20" s="2321" t="s">
        <v>445</v>
      </c>
      <c r="B20" s="2322"/>
      <c r="C20" s="1672"/>
      <c r="D20" s="1603"/>
      <c r="E20" s="1672"/>
      <c r="F20" s="1671">
        <f>SUM(C20+D20)-E20</f>
        <v>0</v>
      </c>
    </row>
    <row r="21" spans="1:11" ht="14.25" thickTop="1" thickBot="1" x14ac:dyDescent="0.25">
      <c r="A21" s="2326" t="s">
        <v>628</v>
      </c>
      <c r="B21" s="2327"/>
      <c r="C21" s="1671">
        <f>SUM(C17:C20)</f>
        <v>0</v>
      </c>
      <c r="D21" s="1671">
        <f>SUM(D17:D20)</f>
        <v>0</v>
      </c>
      <c r="E21" s="1671">
        <f>SUM(E17:E20)</f>
        <v>0</v>
      </c>
      <c r="F21" s="1671">
        <f>SUM(F17:F20)</f>
        <v>0</v>
      </c>
      <c r="G21" s="473"/>
    </row>
    <row r="22" spans="1:11" ht="15.75" customHeight="1" thickTop="1" x14ac:dyDescent="0.2">
      <c r="A22" s="2328" t="s">
        <v>1103</v>
      </c>
      <c r="B22" s="2329"/>
      <c r="C22" s="2323"/>
      <c r="D22" s="2324"/>
      <c r="E22" s="2324"/>
      <c r="F22" s="2325"/>
    </row>
    <row r="23" spans="1:11" ht="13.5" thickBot="1" x14ac:dyDescent="0.25">
      <c r="A23" s="2330" t="s">
        <v>629</v>
      </c>
      <c r="B23" s="2331"/>
      <c r="C23" s="1595"/>
      <c r="D23" s="1595"/>
      <c r="E23" s="1595"/>
      <c r="F23" s="1671">
        <f>SUM(C23+D23)-E23</f>
        <v>0</v>
      </c>
      <c r="G23" s="473"/>
    </row>
    <row r="24" spans="1:11" ht="15.75" customHeight="1" thickTop="1" x14ac:dyDescent="0.2">
      <c r="A24" s="2328" t="s">
        <v>2006</v>
      </c>
      <c r="B24" s="2329"/>
      <c r="C24" s="2323"/>
      <c r="D24" s="2324"/>
      <c r="E24" s="2324"/>
      <c r="F24" s="2325"/>
    </row>
    <row r="25" spans="1:11" ht="13.5" thickBot="1" x14ac:dyDescent="0.25">
      <c r="A25" s="2330" t="s">
        <v>2007</v>
      </c>
      <c r="B25" s="2331"/>
      <c r="C25" s="1595"/>
      <c r="D25" s="1595"/>
      <c r="E25" s="1595"/>
      <c r="F25" s="1671">
        <f>SUM(C25+D25)-E25</f>
        <v>0</v>
      </c>
      <c r="G25" s="473"/>
    </row>
    <row r="26" spans="1:11" ht="15.75" customHeight="1" thickTop="1" x14ac:dyDescent="0.2">
      <c r="A26" s="2334" t="s">
        <v>652</v>
      </c>
      <c r="B26" s="2329"/>
      <c r="C26" s="589"/>
      <c r="D26" s="589"/>
      <c r="E26" s="589"/>
      <c r="F26" s="590"/>
    </row>
    <row r="27" spans="1:11" ht="13.5" thickBot="1" x14ac:dyDescent="0.25">
      <c r="A27" s="2326" t="s">
        <v>1061</v>
      </c>
      <c r="B27" s="2327"/>
      <c r="C27" s="1603"/>
      <c r="D27" s="1603"/>
      <c r="E27" s="1603"/>
      <c r="F27" s="1671">
        <f>SUM(C27+D27)-E27</f>
        <v>0</v>
      </c>
      <c r="G27" s="473"/>
    </row>
    <row r="28" spans="1:11" ht="7.5" customHeight="1" thickTop="1" x14ac:dyDescent="0.2">
      <c r="A28" s="489"/>
    </row>
    <row r="29" spans="1:11" ht="23.25" customHeight="1" x14ac:dyDescent="0.2">
      <c r="A29" s="2332" t="s">
        <v>578</v>
      </c>
      <c r="B29" s="2333"/>
      <c r="C29" s="591"/>
      <c r="D29" s="591"/>
      <c r="E29" s="591"/>
      <c r="F29" s="591"/>
      <c r="G29" s="591"/>
      <c r="H29" s="591"/>
      <c r="I29" s="591"/>
      <c r="J29" s="591"/>
    </row>
    <row r="30" spans="1:11" ht="33.75" x14ac:dyDescent="0.2">
      <c r="A30" s="1237" t="s">
        <v>1062</v>
      </c>
      <c r="B30" s="592" t="s">
        <v>1114</v>
      </c>
      <c r="C30" s="592" t="s">
        <v>579</v>
      </c>
      <c r="D30" s="592" t="s">
        <v>1654</v>
      </c>
      <c r="E30" s="1782" t="str">
        <f>"Outstanding        Beginning July 1, "&amp;'AFR20'!$E$2-1</f>
        <v>Outstanding        Beginning July 1, 2019</v>
      </c>
      <c r="F30" s="1782" t="str">
        <f>"Issued                                        July 1, "&amp;'AFR20'!$E$2-1&amp;" thru           June 30, "&amp;'AFR20'!$E$2</f>
        <v>Issued                                        July 1, 2019 thru           June 30, 2020</v>
      </c>
      <c r="G30" s="592" t="s">
        <v>1877</v>
      </c>
      <c r="H30" s="1782" t="str">
        <f>"Retired                                        July 1, "&amp;'AFR20'!$E$2-1&amp;" thru           June 30, "&amp;'AFR20'!$E$2</f>
        <v>Retired                                        July 1, 2019 thru           June 30, 2020</v>
      </c>
      <c r="I30" s="1782" t="str">
        <f>"Outstanding Ending                     June 30, "&amp;'AFR20'!$E$2</f>
        <v>Outstanding Ending                     June 30, 2020</v>
      </c>
      <c r="J30" s="1682" t="s">
        <v>2</v>
      </c>
      <c r="K30" s="593"/>
    </row>
    <row r="31" spans="1:11" ht="12" customHeight="1" x14ac:dyDescent="0.2">
      <c r="A31" s="2055" t="s">
        <v>2113</v>
      </c>
      <c r="B31" s="2056">
        <v>43462</v>
      </c>
      <c r="C31" s="2057">
        <v>5980000</v>
      </c>
      <c r="D31" s="2058">
        <v>3</v>
      </c>
      <c r="E31" s="2057">
        <v>5980000</v>
      </c>
      <c r="F31" s="2057"/>
      <c r="G31" s="2057"/>
      <c r="H31" s="2057">
        <v>130000</v>
      </c>
      <c r="I31" s="1675">
        <f>((E31+F31)-H31)+G31</f>
        <v>5850000</v>
      </c>
      <c r="J31" s="1673">
        <v>5850000</v>
      </c>
      <c r="K31" s="596"/>
    </row>
    <row r="32" spans="1:11" ht="12" customHeight="1" x14ac:dyDescent="0.2">
      <c r="A32" s="594"/>
      <c r="B32" s="595"/>
      <c r="C32" s="1673"/>
      <c r="D32" s="1674"/>
      <c r="E32" s="1673"/>
      <c r="F32" s="1673"/>
      <c r="G32" s="1673"/>
      <c r="H32" s="1673"/>
      <c r="I32" s="1675">
        <f>((E32+F32)-H32)+G32</f>
        <v>0</v>
      </c>
      <c r="J32" s="1673"/>
      <c r="K32" s="596"/>
    </row>
    <row r="33" spans="1:11" ht="12" customHeight="1" x14ac:dyDescent="0.2">
      <c r="A33" s="594"/>
      <c r="B33" s="595"/>
      <c r="C33" s="1673"/>
      <c r="D33" s="1674"/>
      <c r="E33" s="1673"/>
      <c r="F33" s="1673"/>
      <c r="G33" s="1673"/>
      <c r="H33" s="1673"/>
      <c r="I33" s="1675">
        <f t="shared" ref="I33:I48" si="1">((E33+F33)-H33)+G33</f>
        <v>0</v>
      </c>
      <c r="J33" s="1673"/>
      <c r="K33" s="596"/>
    </row>
    <row r="34" spans="1:11" ht="12" customHeight="1" x14ac:dyDescent="0.2">
      <c r="A34" s="594"/>
      <c r="B34" s="595"/>
      <c r="C34" s="1673"/>
      <c r="D34" s="1674"/>
      <c r="E34" s="1673"/>
      <c r="F34" s="1673"/>
      <c r="G34" s="1673"/>
      <c r="H34" s="1673"/>
      <c r="I34" s="1675">
        <f t="shared" si="1"/>
        <v>0</v>
      </c>
      <c r="J34" s="1673"/>
      <c r="K34" s="597"/>
    </row>
    <row r="35" spans="1:11" ht="12" customHeight="1" x14ac:dyDescent="0.2">
      <c r="A35" s="594"/>
      <c r="B35" s="595"/>
      <c r="C35" s="1676"/>
      <c r="D35" s="1674"/>
      <c r="E35" s="1676"/>
      <c r="F35" s="1676"/>
      <c r="G35" s="1676"/>
      <c r="H35" s="1676"/>
      <c r="I35" s="1675">
        <f t="shared" si="1"/>
        <v>0</v>
      </c>
      <c r="J35" s="1676"/>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5980000</v>
      </c>
      <c r="D49" s="1681"/>
      <c r="E49" s="1675">
        <f t="shared" ref="E49:J49" si="2">SUM(E31:E48)</f>
        <v>5980000</v>
      </c>
      <c r="F49" s="1675">
        <f t="shared" si="2"/>
        <v>0</v>
      </c>
      <c r="G49" s="1675">
        <f t="shared" si="2"/>
        <v>0</v>
      </c>
      <c r="H49" s="1675">
        <f t="shared" si="2"/>
        <v>130000</v>
      </c>
      <c r="I49" s="1675">
        <f t="shared" si="2"/>
        <v>5850000</v>
      </c>
      <c r="J49" s="1675">
        <f t="shared" si="2"/>
        <v>5850000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5" t="s">
        <v>580</v>
      </c>
      <c r="C52" s="2316"/>
      <c r="D52" s="2316"/>
      <c r="E52" s="603" t="s">
        <v>840</v>
      </c>
      <c r="F52" s="2317"/>
      <c r="G52" s="2318"/>
      <c r="H52" s="596"/>
      <c r="I52" s="596"/>
      <c r="J52" s="600"/>
    </row>
    <row r="53" spans="1:11" ht="11.25" customHeight="1" x14ac:dyDescent="0.2">
      <c r="A53" s="604" t="s">
        <v>907</v>
      </c>
      <c r="B53" s="605" t="s">
        <v>945</v>
      </c>
      <c r="C53" s="600"/>
      <c r="D53" s="597"/>
      <c r="E53" s="603" t="s">
        <v>494</v>
      </c>
      <c r="F53" s="2319"/>
      <c r="G53" s="2320"/>
      <c r="H53" s="596"/>
      <c r="I53" s="596"/>
      <c r="J53" s="600"/>
    </row>
    <row r="54" spans="1:11" ht="11.25" customHeight="1" x14ac:dyDescent="0.2">
      <c r="A54" s="606" t="s">
        <v>908</v>
      </c>
      <c r="B54" s="601" t="s">
        <v>946</v>
      </c>
      <c r="C54" s="600"/>
      <c r="D54" s="597"/>
      <c r="E54" s="603" t="s">
        <v>495</v>
      </c>
      <c r="F54" s="2319"/>
      <c r="G54" s="232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4" t="s">
        <v>851</v>
      </c>
      <c r="B1" s="2345"/>
      <c r="C1" s="2345"/>
      <c r="D1" s="2345"/>
      <c r="E1" s="2345"/>
      <c r="F1" s="2345"/>
      <c r="G1" s="2346"/>
      <c r="H1" s="1238"/>
      <c r="I1" s="614"/>
      <c r="J1" s="400"/>
    </row>
    <row r="2" spans="1:11" ht="26.25" x14ac:dyDescent="0.2">
      <c r="A2" s="2363" t="s">
        <v>1658</v>
      </c>
      <c r="B2" s="2364"/>
      <c r="C2" s="2364"/>
      <c r="D2" s="2364"/>
      <c r="E2" s="2365"/>
      <c r="F2" s="615" t="s">
        <v>898</v>
      </c>
      <c r="G2" s="616" t="s">
        <v>1655</v>
      </c>
      <c r="H2" s="616" t="s">
        <v>407</v>
      </c>
      <c r="I2" s="616" t="s">
        <v>1148</v>
      </c>
      <c r="J2" s="616" t="s">
        <v>1789</v>
      </c>
      <c r="K2" s="616" t="s">
        <v>137</v>
      </c>
    </row>
    <row r="3" spans="1:11" x14ac:dyDescent="0.2">
      <c r="A3" s="2366" t="str">
        <f>"Cash Basis Fund Balance as of July 1, "&amp;'AFR20'!E2-1</f>
        <v>Cash Basis Fund Balance as of July 1, 2019</v>
      </c>
      <c r="B3" s="2367"/>
      <c r="C3" s="2367"/>
      <c r="D3" s="2367"/>
      <c r="E3" s="2368"/>
      <c r="F3" s="617"/>
      <c r="G3" s="1683"/>
      <c r="H3" s="1683"/>
      <c r="I3" s="1683"/>
      <c r="J3" s="1684"/>
      <c r="K3" s="1684"/>
    </row>
    <row r="4" spans="1:11" x14ac:dyDescent="0.2">
      <c r="A4" s="2369" t="s">
        <v>366</v>
      </c>
      <c r="B4" s="2370"/>
      <c r="C4" s="2370"/>
      <c r="D4" s="2370"/>
      <c r="E4" s="2316"/>
      <c r="F4" s="620"/>
      <c r="G4" s="1685"/>
      <c r="H4" s="1686"/>
      <c r="I4" s="1685"/>
      <c r="J4" s="1687"/>
      <c r="K4" s="1687"/>
    </row>
    <row r="5" spans="1:11" x14ac:dyDescent="0.2">
      <c r="A5" s="2347" t="s">
        <v>1060</v>
      </c>
      <c r="B5" s="2348"/>
      <c r="C5" s="2348"/>
      <c r="D5" s="2348"/>
      <c r="E5" s="2349"/>
      <c r="F5" s="622" t="s">
        <v>843</v>
      </c>
      <c r="G5" s="1688"/>
      <c r="H5" s="1683">
        <v>22748</v>
      </c>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47" t="s">
        <v>1790</v>
      </c>
      <c r="B10" s="2348"/>
      <c r="C10" s="2348"/>
      <c r="D10" s="2348"/>
      <c r="E10" s="2350"/>
      <c r="F10" s="633" t="s">
        <v>857</v>
      </c>
      <c r="G10" s="1692"/>
      <c r="H10" s="1693"/>
      <c r="I10" s="1683"/>
      <c r="J10" s="1684"/>
      <c r="K10" s="1684"/>
    </row>
    <row r="11" spans="1:11" x14ac:dyDescent="0.2">
      <c r="A11" s="2347" t="s">
        <v>159</v>
      </c>
      <c r="B11" s="2348"/>
      <c r="C11" s="2348"/>
      <c r="D11" s="2348"/>
      <c r="E11" s="2349"/>
      <c r="F11" s="622" t="s">
        <v>847</v>
      </c>
      <c r="G11" s="1688"/>
      <c r="H11" s="1683"/>
      <c r="I11" s="1683"/>
      <c r="J11" s="1684"/>
      <c r="K11" s="1690"/>
    </row>
    <row r="12" spans="1:11" ht="13.5" thickBot="1" x14ac:dyDescent="0.25">
      <c r="A12" s="2374" t="s">
        <v>899</v>
      </c>
      <c r="B12" s="2375"/>
      <c r="C12" s="2375"/>
      <c r="D12" s="2375"/>
      <c r="E12" s="2376"/>
      <c r="F12" s="1372"/>
      <c r="G12" s="1694">
        <f>SUM(G5:G11)</f>
        <v>0</v>
      </c>
      <c r="H12" s="1694">
        <f>SUM(H5:H11)</f>
        <v>22748</v>
      </c>
      <c r="I12" s="1694">
        <f>SUM(I5:I11)</f>
        <v>0</v>
      </c>
      <c r="J12" s="1694">
        <f>SUM(J5:J11)</f>
        <v>0</v>
      </c>
      <c r="K12" s="1694">
        <f>SUM(K5:K11)</f>
        <v>0</v>
      </c>
    </row>
    <row r="13" spans="1:11" ht="13.5" thickTop="1" x14ac:dyDescent="0.2">
      <c r="A13" s="2371" t="s">
        <v>367</v>
      </c>
      <c r="B13" s="2372"/>
      <c r="C13" s="2372"/>
      <c r="D13" s="2372"/>
      <c r="E13" s="2373"/>
      <c r="F13" s="634"/>
      <c r="G13" s="1695"/>
      <c r="H13" s="1696"/>
      <c r="I13" s="1697"/>
      <c r="J13" s="1697"/>
      <c r="K13" s="1697"/>
    </row>
    <row r="14" spans="1:11" x14ac:dyDescent="0.2">
      <c r="A14" s="2354" t="s">
        <v>453</v>
      </c>
      <c r="B14" s="2354"/>
      <c r="C14" s="2354"/>
      <c r="D14" s="2354"/>
      <c r="E14" s="2355"/>
      <c r="F14" s="635" t="s">
        <v>849</v>
      </c>
      <c r="G14" s="1692"/>
      <c r="H14" s="1683">
        <v>22748</v>
      </c>
      <c r="I14" s="1688"/>
      <c r="J14" s="1690"/>
      <c r="K14" s="1684"/>
    </row>
    <row r="15" spans="1:11" x14ac:dyDescent="0.2">
      <c r="A15" s="2348" t="s">
        <v>4</v>
      </c>
      <c r="B15" s="2348"/>
      <c r="C15" s="2348"/>
      <c r="D15" s="2348"/>
      <c r="E15" s="2349"/>
      <c r="F15" s="635" t="s">
        <v>850</v>
      </c>
      <c r="G15" s="1688"/>
      <c r="H15" s="1683"/>
      <c r="I15" s="1683"/>
      <c r="J15" s="1684"/>
      <c r="K15" s="1684"/>
    </row>
    <row r="16" spans="1:11" x14ac:dyDescent="0.2">
      <c r="A16" s="2348" t="s">
        <v>295</v>
      </c>
      <c r="B16" s="2348"/>
      <c r="C16" s="2348"/>
      <c r="D16" s="2348"/>
      <c r="E16" s="2349"/>
      <c r="F16" s="635" t="s">
        <v>917</v>
      </c>
      <c r="G16" s="1689"/>
      <c r="H16" s="1685"/>
      <c r="I16" s="1685"/>
      <c r="J16" s="1687"/>
      <c r="K16" s="1687"/>
    </row>
    <row r="17" spans="1:15" x14ac:dyDescent="0.2">
      <c r="A17" s="2381" t="s">
        <v>929</v>
      </c>
      <c r="B17" s="2381"/>
      <c r="C17" s="2381"/>
      <c r="D17" s="2381"/>
      <c r="E17" s="2382"/>
      <c r="F17" s="636"/>
      <c r="G17" s="1698"/>
      <c r="H17" s="1699"/>
      <c r="I17" s="1699"/>
      <c r="J17" s="1700"/>
      <c r="K17" s="1701"/>
    </row>
    <row r="18" spans="1:15" x14ac:dyDescent="0.2">
      <c r="A18" s="2358" t="s">
        <v>365</v>
      </c>
      <c r="B18" s="2359"/>
      <c r="C18" s="2359"/>
      <c r="D18" s="2359"/>
      <c r="E18" s="2360"/>
      <c r="F18" s="635" t="s">
        <v>926</v>
      </c>
      <c r="G18" s="1692"/>
      <c r="H18" s="1692"/>
      <c r="I18" s="1692"/>
      <c r="J18" s="1684"/>
      <c r="K18" s="1702"/>
    </row>
    <row r="19" spans="1:15" ht="21.75" customHeight="1" x14ac:dyDescent="0.2">
      <c r="A19" s="2356" t="s">
        <v>1786</v>
      </c>
      <c r="B19" s="2356"/>
      <c r="C19" s="2356"/>
      <c r="D19" s="2356"/>
      <c r="E19" s="2357"/>
      <c r="F19" s="635" t="s">
        <v>927</v>
      </c>
      <c r="G19" s="1692"/>
      <c r="H19" s="1692"/>
      <c r="I19" s="1692"/>
      <c r="J19" s="1684"/>
      <c r="K19" s="1702"/>
    </row>
    <row r="20" spans="1:15" x14ac:dyDescent="0.2">
      <c r="A20" s="2358" t="s">
        <v>1791</v>
      </c>
      <c r="B20" s="2359"/>
      <c r="C20" s="2359"/>
      <c r="D20" s="2359"/>
      <c r="E20" s="2360"/>
      <c r="F20" s="635" t="s">
        <v>928</v>
      </c>
      <c r="G20" s="1692"/>
      <c r="H20" s="1692"/>
      <c r="I20" s="1692"/>
      <c r="J20" s="1684"/>
      <c r="K20" s="1702"/>
    </row>
    <row r="21" spans="1:15" ht="13.5" thickBot="1" x14ac:dyDescent="0.25">
      <c r="A21" s="2377" t="s">
        <v>633</v>
      </c>
      <c r="B21" s="2377"/>
      <c r="C21" s="2377"/>
      <c r="D21" s="2377"/>
      <c r="E21" s="2377"/>
      <c r="F21" s="1373"/>
      <c r="G21" s="1699"/>
      <c r="H21" s="1703"/>
      <c r="I21" s="1703"/>
      <c r="J21" s="1704">
        <f>SUM(J18:J20)</f>
        <v>0</v>
      </c>
      <c r="K21" s="1700"/>
    </row>
    <row r="22" spans="1:15" ht="13.5" thickTop="1" x14ac:dyDescent="0.2">
      <c r="A22" s="2348" t="s">
        <v>1792</v>
      </c>
      <c r="B22" s="2348"/>
      <c r="C22" s="2348"/>
      <c r="D22" s="2348"/>
      <c r="E22" s="2349"/>
      <c r="F22" s="635" t="s">
        <v>857</v>
      </c>
      <c r="G22" s="1692"/>
      <c r="H22" s="1683"/>
      <c r="I22" s="1683"/>
      <c r="J22" s="1705"/>
      <c r="K22" s="1684"/>
    </row>
    <row r="23" spans="1:15" ht="13.5" thickBot="1" x14ac:dyDescent="0.25">
      <c r="A23" s="2378" t="s">
        <v>900</v>
      </c>
      <c r="B23" s="2377"/>
      <c r="C23" s="2377"/>
      <c r="D23" s="2377"/>
      <c r="E23" s="2377"/>
      <c r="F23" s="1375"/>
      <c r="G23" s="1694">
        <f>SUM(G14:G16,G21,G22)</f>
        <v>0</v>
      </c>
      <c r="H23" s="1694">
        <f>SUM(H14:H16,H21,H22)</f>
        <v>22748</v>
      </c>
      <c r="I23" s="1694">
        <f>SUM(I14:I16,I21,I22)</f>
        <v>0</v>
      </c>
      <c r="J23" s="1694">
        <f>SUM(J14:J16,J21,J22)</f>
        <v>0</v>
      </c>
      <c r="K23" s="1694">
        <f>SUM(K14:K16,K21,K22)</f>
        <v>0</v>
      </c>
      <c r="M23" s="1783"/>
      <c r="N23" s="1783"/>
      <c r="O23" s="1783"/>
    </row>
    <row r="24" spans="1:15" ht="14.25" thickTop="1" thickBot="1" x14ac:dyDescent="0.25">
      <c r="A24" s="2379" t="str">
        <f>"Ending Cash Basis Fund Balance as of June 30, "&amp;'AFR20'!E2</f>
        <v>Ending Cash Basis Fund Balance as of June 30, 2020</v>
      </c>
      <c r="B24" s="2380"/>
      <c r="C24" s="2380"/>
      <c r="D24" s="2380"/>
      <c r="E24" s="2380"/>
      <c r="F24" s="1376"/>
      <c r="G24" s="1706">
        <f>SUM(G3,G12)-G23</f>
        <v>0</v>
      </c>
      <c r="H24" s="1706">
        <f>SUM(H3,H12)-H23</f>
        <v>0</v>
      </c>
      <c r="I24" s="1706">
        <f>SUM(I3,I12)-I23</f>
        <v>0</v>
      </c>
      <c r="J24" s="1706">
        <f>SUM(J3,J12)-J23</f>
        <v>0</v>
      </c>
      <c r="K24" s="1706">
        <f>SUM(K3,K12)-K23</f>
        <v>0</v>
      </c>
      <c r="L24" s="1783"/>
      <c r="M24" s="1783"/>
      <c r="N24" s="1783"/>
      <c r="O24" s="1783"/>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1876</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1"/>
      <c r="I31" s="2352"/>
      <c r="J31" s="2352"/>
      <c r="K31" s="2352"/>
    </row>
    <row r="32" spans="1:15" x14ac:dyDescent="0.2">
      <c r="A32" s="649"/>
      <c r="B32" s="232"/>
      <c r="C32" s="232"/>
      <c r="D32" s="232"/>
      <c r="E32" s="645"/>
      <c r="F32" s="651" t="s">
        <v>537</v>
      </c>
      <c r="G32" s="618"/>
      <c r="H32" s="2353"/>
      <c r="I32" s="2352"/>
      <c r="J32" s="2352"/>
      <c r="K32" s="2352"/>
    </row>
    <row r="33" spans="1:11" ht="1.5" customHeight="1" x14ac:dyDescent="0.2">
      <c r="A33" s="652" t="s">
        <v>1159</v>
      </c>
      <c r="B33" s="341"/>
      <c r="C33" s="341"/>
      <c r="D33" s="341"/>
      <c r="E33" s="341"/>
      <c r="F33" s="341"/>
      <c r="G33" s="653"/>
      <c r="H33" s="2353"/>
      <c r="I33" s="2352"/>
      <c r="J33" s="2352"/>
      <c r="K33" s="235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v>105218</v>
      </c>
    </row>
    <row r="37" spans="1:11" x14ac:dyDescent="0.2">
      <c r="A37" s="660" t="s">
        <v>890</v>
      </c>
      <c r="B37" s="658"/>
      <c r="C37" s="658"/>
      <c r="D37" s="658"/>
      <c r="E37" s="658"/>
      <c r="F37" s="659"/>
      <c r="G37" s="619"/>
    </row>
    <row r="38" spans="1:11" x14ac:dyDescent="0.2">
      <c r="A38" s="660" t="s">
        <v>986</v>
      </c>
      <c r="B38" s="658"/>
      <c r="C38" s="658"/>
      <c r="D38" s="658"/>
      <c r="E38" s="658"/>
      <c r="F38" s="659"/>
      <c r="G38" s="619">
        <v>38520</v>
      </c>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8" t="s">
        <v>538</v>
      </c>
      <c r="B41" s="2361"/>
      <c r="C41" s="2361"/>
      <c r="D41" s="2361"/>
      <c r="E41" s="2361"/>
      <c r="F41" s="2362"/>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1787</v>
      </c>
      <c r="B46" s="382" t="s">
        <v>1656</v>
      </c>
    </row>
    <row r="47" spans="1:11" s="663" customFormat="1" ht="12.75" customHeight="1" x14ac:dyDescent="0.2">
      <c r="A47" s="661"/>
      <c r="B47" s="662" t="s">
        <v>1657</v>
      </c>
      <c r="E47" s="662"/>
      <c r="K47" s="664"/>
    </row>
    <row r="48" spans="1:11" ht="12.75" customHeight="1" x14ac:dyDescent="0.2">
      <c r="A48" s="124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5" t="s">
        <v>1875</v>
      </c>
      <c r="B1" s="2386"/>
      <c r="C1" s="2387"/>
      <c r="D1" s="666"/>
      <c r="E1" s="667"/>
      <c r="F1" s="667"/>
      <c r="G1" s="668"/>
      <c r="H1" s="669"/>
      <c r="I1" s="670"/>
      <c r="J1" s="2383"/>
      <c r="K1" s="2384"/>
      <c r="L1" s="2384"/>
    </row>
    <row r="2" spans="1:14" ht="69.75" customHeight="1" x14ac:dyDescent="0.2">
      <c r="A2" s="671" t="s">
        <v>1659</v>
      </c>
      <c r="B2" s="672" t="s">
        <v>375</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601</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158453</v>
      </c>
      <c r="D5" s="1709"/>
      <c r="E5" s="1709"/>
      <c r="F5" s="1704">
        <f>(C5+D5)-E5</f>
        <v>158453</v>
      </c>
      <c r="G5" s="676"/>
      <c r="H5" s="680"/>
      <c r="I5" s="680"/>
      <c r="J5" s="680"/>
      <c r="K5" s="637"/>
      <c r="L5" s="1381">
        <f>F5-K5</f>
        <v>158453</v>
      </c>
    </row>
    <row r="6" spans="1:14" ht="14.25" thickTop="1" thickBot="1" x14ac:dyDescent="0.25">
      <c r="A6" s="629" t="s">
        <v>1107</v>
      </c>
      <c r="B6" s="679">
        <v>222</v>
      </c>
      <c r="C6" s="1684"/>
      <c r="D6" s="1684"/>
      <c r="E6" s="1684"/>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10248918</v>
      </c>
      <c r="D8" s="1710">
        <v>16106</v>
      </c>
      <c r="E8" s="1710"/>
      <c r="F8" s="1704">
        <f>(C8+D8)-E8</f>
        <v>10265024</v>
      </c>
      <c r="G8" s="681">
        <v>50</v>
      </c>
      <c r="H8" s="619">
        <v>6519926</v>
      </c>
      <c r="I8" s="619">
        <v>213821</v>
      </c>
      <c r="J8" s="619"/>
      <c r="K8" s="1381">
        <f>(H8+I8)-J8</f>
        <v>6733747</v>
      </c>
      <c r="L8" s="1381">
        <f>F8-K8</f>
        <v>3531277</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198005</v>
      </c>
      <c r="D10" s="1711"/>
      <c r="E10" s="1711"/>
      <c r="F10" s="1712">
        <f>(C10+D10)-E10</f>
        <v>198005</v>
      </c>
      <c r="G10" s="681">
        <v>20</v>
      </c>
      <c r="H10" s="683">
        <v>175195</v>
      </c>
      <c r="I10" s="683">
        <v>1307</v>
      </c>
      <c r="J10" s="683"/>
      <c r="K10" s="1381">
        <f>(H10+I10)-J10</f>
        <v>176502</v>
      </c>
      <c r="L10" s="1381">
        <f>F10-K10</f>
        <v>21503</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1612647</v>
      </c>
      <c r="D12" s="1710">
        <v>156118</v>
      </c>
      <c r="E12" s="1710"/>
      <c r="F12" s="1704">
        <f>(C12+D12)-E12</f>
        <v>1768765</v>
      </c>
      <c r="G12" s="681">
        <v>10</v>
      </c>
      <c r="H12" s="619">
        <v>1355730</v>
      </c>
      <c r="I12" s="619">
        <v>46913</v>
      </c>
      <c r="J12" s="619"/>
      <c r="K12" s="1381">
        <f>(H12+I12)-J12</f>
        <v>1402643</v>
      </c>
      <c r="L12" s="1381">
        <f>F12-K12</f>
        <v>366122</v>
      </c>
    </row>
    <row r="13" spans="1:14" ht="14.25" thickTop="1" thickBot="1" x14ac:dyDescent="0.25">
      <c r="A13" s="684" t="s">
        <v>1112</v>
      </c>
      <c r="B13" s="679">
        <v>252</v>
      </c>
      <c r="C13" s="1710"/>
      <c r="D13" s="1710"/>
      <c r="E13" s="1710"/>
      <c r="F13" s="1704">
        <f>(C13+D13)-E13</f>
        <v>0</v>
      </c>
      <c r="G13" s="681">
        <v>5</v>
      </c>
      <c r="H13" s="619"/>
      <c r="I13" s="619"/>
      <c r="J13" s="619"/>
      <c r="K13" s="1381">
        <f>(H13+I13)-J13</f>
        <v>0</v>
      </c>
      <c r="L13" s="1381">
        <f>F13-K13</f>
        <v>0</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v>932690</v>
      </c>
      <c r="D15" s="1710">
        <v>2396003</v>
      </c>
      <c r="E15" s="1710"/>
      <c r="F15" s="1704">
        <f>(C15+D15)-E15</f>
        <v>3328693</v>
      </c>
      <c r="G15" s="685" t="s">
        <v>857</v>
      </c>
      <c r="H15" s="632"/>
      <c r="I15" s="632"/>
      <c r="J15" s="632"/>
      <c r="K15" s="632"/>
      <c r="L15" s="1381">
        <f>F15-K15</f>
        <v>3328693</v>
      </c>
    </row>
    <row r="16" spans="1:14" ht="15" customHeight="1" thickTop="1" thickBot="1" x14ac:dyDescent="0.25">
      <c r="A16" s="1377" t="s">
        <v>638</v>
      </c>
      <c r="B16" s="1378">
        <v>200</v>
      </c>
      <c r="C16" s="1704">
        <f>SUM(C3,C5:C6,C8:C10,C12:C15)</f>
        <v>13150713</v>
      </c>
      <c r="D16" s="1704">
        <f>SUM(D3,D5:D6,D8:D10,D12:D15)</f>
        <v>2568227</v>
      </c>
      <c r="E16" s="1704">
        <f>SUM(E3,E5:E6,E8:E10,E12:E15)</f>
        <v>0</v>
      </c>
      <c r="F16" s="1704">
        <f>SUM(F3,F5:F6,F8:F10,F12:F15)</f>
        <v>15718940</v>
      </c>
      <c r="G16" s="681"/>
      <c r="H16" s="1374">
        <f>SUM(H3,H6,H8:H10,H12:H14,)</f>
        <v>8050851</v>
      </c>
      <c r="I16" s="1374">
        <f>SUM(I3,I6,I8:I10,I12:I14,)</f>
        <v>262041</v>
      </c>
      <c r="J16" s="1374">
        <f>SUM(J3,J6,J8:J10,J12:J14,)</f>
        <v>0</v>
      </c>
      <c r="K16" s="1374">
        <f>(H16+I16)-J16</f>
        <v>8312892</v>
      </c>
      <c r="L16" s="1374">
        <f>F16-K16</f>
        <v>7406048</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6600</v>
      </c>
      <c r="G17" s="676">
        <v>10</v>
      </c>
      <c r="H17" s="621"/>
      <c r="I17" s="1381">
        <f>F17/G17</f>
        <v>660</v>
      </c>
      <c r="J17" s="621"/>
      <c r="K17" s="638"/>
      <c r="L17" s="638"/>
    </row>
    <row r="18" spans="1:12" ht="14.25" thickTop="1" thickBot="1" x14ac:dyDescent="0.25">
      <c r="A18" s="1379" t="s">
        <v>680</v>
      </c>
      <c r="B18" s="1380"/>
      <c r="C18" s="623"/>
      <c r="D18" s="623"/>
      <c r="E18" s="623"/>
      <c r="F18" s="686"/>
      <c r="G18" s="687"/>
      <c r="H18" s="624"/>
      <c r="I18" s="1374">
        <f>SUM(I16,I17)</f>
        <v>262701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49" colorId="8" zoomScale="110" zoomScaleNormal="110" workbookViewId="0">
      <selection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1" t="str">
        <f>"ESTIMATED OPERATING EXPENSE PER PUPIL (OEPP)/PER CAPITA TUITION CHARGE (PCTC) COMPUTATIONS ("&amp;'AFR20'!E2-1&amp;" - "&amp;'AFR20'!E2&amp;")"</f>
        <v>ESTIMATED OPERATING EXPENSE PER PUPIL (OEPP)/PER CAPITA TUITION CHARGE (PCTC) COMPUTATIONS (2019 - 2020)</v>
      </c>
      <c r="B1" s="2392"/>
      <c r="C1" s="2392"/>
      <c r="D1" s="2392"/>
      <c r="E1" s="2392"/>
      <c r="F1" s="2393"/>
      <c r="G1" s="691"/>
      <c r="I1" s="701"/>
    </row>
    <row r="2" spans="1:9" ht="15" customHeight="1" thickBot="1" x14ac:dyDescent="0.25">
      <c r="A2" s="2394" t="s">
        <v>474</v>
      </c>
      <c r="B2" s="2395"/>
      <c r="C2" s="2395"/>
      <c r="D2" s="2395"/>
      <c r="E2" s="2395"/>
      <c r="F2" s="2396"/>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7"/>
      <c r="B5" s="2398"/>
      <c r="C5" s="2398"/>
      <c r="D5" s="2398"/>
      <c r="E5" s="2398"/>
      <c r="F5" s="2398"/>
    </row>
    <row r="6" spans="1:9" ht="13.5" customHeight="1" thickBot="1" x14ac:dyDescent="0.25">
      <c r="A6" s="2388" t="s">
        <v>1095</v>
      </c>
      <c r="B6" s="2389"/>
      <c r="C6" s="2389"/>
      <c r="D6" s="2389"/>
      <c r="E6" s="2389"/>
      <c r="F6" s="2390"/>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8456879</v>
      </c>
      <c r="G8" s="701"/>
    </row>
    <row r="9" spans="1:9" x14ac:dyDescent="0.2">
      <c r="A9" s="705" t="s">
        <v>457</v>
      </c>
      <c r="B9" s="706" t="s">
        <v>1848</v>
      </c>
      <c r="C9" s="707"/>
      <c r="D9" s="705" t="s">
        <v>498</v>
      </c>
      <c r="E9" s="704"/>
      <c r="F9" s="1714">
        <f>'Expenditures 15-22'!K151</f>
        <v>768414</v>
      </c>
      <c r="G9" s="708"/>
    </row>
    <row r="10" spans="1:9" x14ac:dyDescent="0.2">
      <c r="A10" s="705" t="s">
        <v>496</v>
      </c>
      <c r="B10" s="706" t="s">
        <v>1849</v>
      </c>
      <c r="C10" s="707"/>
      <c r="D10" s="705" t="s">
        <v>498</v>
      </c>
      <c r="E10" s="704"/>
      <c r="F10" s="1714">
        <f>'Expenditures 15-22'!K174</f>
        <v>431643</v>
      </c>
      <c r="G10" s="708"/>
    </row>
    <row r="11" spans="1:9" x14ac:dyDescent="0.2">
      <c r="A11" s="705" t="s">
        <v>458</v>
      </c>
      <c r="B11" s="706" t="s">
        <v>1850</v>
      </c>
      <c r="C11" s="707"/>
      <c r="D11" s="705" t="s">
        <v>498</v>
      </c>
      <c r="E11" s="704"/>
      <c r="F11" s="1714">
        <f>'Expenditures 15-22'!K210</f>
        <v>580686</v>
      </c>
      <c r="G11" s="708"/>
    </row>
    <row r="12" spans="1:9" x14ac:dyDescent="0.2">
      <c r="A12" s="705" t="s">
        <v>459</v>
      </c>
      <c r="B12" s="706" t="s">
        <v>1851</v>
      </c>
      <c r="C12" s="707"/>
      <c r="D12" s="705" t="s">
        <v>498</v>
      </c>
      <c r="E12" s="704"/>
      <c r="F12" s="1714">
        <f>'Expenditures 15-22'!K295</f>
        <v>324368</v>
      </c>
      <c r="G12" s="708"/>
    </row>
    <row r="13" spans="1:9" x14ac:dyDescent="0.2">
      <c r="A13" s="705" t="s">
        <v>106</v>
      </c>
      <c r="B13" s="706" t="s">
        <v>1852</v>
      </c>
      <c r="C13" s="707"/>
      <c r="D13" s="705" t="s">
        <v>498</v>
      </c>
      <c r="E13" s="704"/>
      <c r="F13" s="1714">
        <f>'Expenditures 15-22'!K342</f>
        <v>151768</v>
      </c>
      <c r="G13" s="709"/>
    </row>
    <row r="14" spans="1:9" ht="12" customHeight="1" thickBot="1" x14ac:dyDescent="0.25">
      <c r="A14" s="1382"/>
      <c r="B14" s="1383"/>
      <c r="C14" s="1384"/>
      <c r="D14" s="1385" t="s">
        <v>498</v>
      </c>
      <c r="E14" s="1386" t="s">
        <v>952</v>
      </c>
      <c r="F14" s="1715">
        <f>SUM(F8:F13)</f>
        <v>10713758</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258</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2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1909</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126243</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1680</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272638</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10120</v>
      </c>
      <c r="G52" s="701"/>
    </row>
    <row r="53" spans="1:7" x14ac:dyDescent="0.2">
      <c r="A53" s="705" t="s">
        <v>456</v>
      </c>
      <c r="B53" s="705" t="s">
        <v>1458</v>
      </c>
      <c r="C53" s="724">
        <f>'Expenditures 15-22'!B102</f>
        <v>4000</v>
      </c>
      <c r="D53" s="723" t="str">
        <f>'Expenditures 15-22'!A102</f>
        <v>Total Payments to Other Govt Units</v>
      </c>
      <c r="E53" s="704"/>
      <c r="F53" s="1721">
        <f>'Expenditures 15-22'!K102</f>
        <v>315651</v>
      </c>
      <c r="G53" s="701"/>
    </row>
    <row r="54" spans="1:7" x14ac:dyDescent="0.2">
      <c r="A54" s="705" t="s">
        <v>456</v>
      </c>
      <c r="B54" s="705" t="s">
        <v>1459</v>
      </c>
      <c r="C54" s="724" t="s">
        <v>975</v>
      </c>
      <c r="D54" s="720" t="s">
        <v>1086</v>
      </c>
      <c r="E54" s="704"/>
      <c r="F54" s="1721">
        <f>'Expenditures 15-22'!G114</f>
        <v>59998</v>
      </c>
      <c r="G54" s="701"/>
    </row>
    <row r="55" spans="1:7" x14ac:dyDescent="0.2">
      <c r="A55" s="705" t="s">
        <v>456</v>
      </c>
      <c r="B55" s="705" t="s">
        <v>1460</v>
      </c>
      <c r="C55" s="724" t="s">
        <v>975</v>
      </c>
      <c r="D55" s="720" t="s">
        <v>288</v>
      </c>
      <c r="E55" s="704"/>
      <c r="F55" s="1721">
        <f>'Expenditures 15-22'!I114</f>
        <v>6600</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21">
        <f>'Expenditures 15-22'!K139</f>
        <v>0</v>
      </c>
      <c r="G57" s="701"/>
    </row>
    <row r="58" spans="1:7" x14ac:dyDescent="0.2">
      <c r="A58" s="705" t="s">
        <v>457</v>
      </c>
      <c r="B58" s="705" t="s">
        <v>1854</v>
      </c>
      <c r="C58" s="721" t="s">
        <v>975</v>
      </c>
      <c r="D58" s="720" t="s">
        <v>1086</v>
      </c>
      <c r="E58" s="704"/>
      <c r="F58" s="1723">
        <f>'Expenditures 15-22'!G151</f>
        <v>112225</v>
      </c>
      <c r="G58" s="701"/>
    </row>
    <row r="59" spans="1:7" x14ac:dyDescent="0.2">
      <c r="A59" s="728" t="s">
        <v>457</v>
      </c>
      <c r="B59" s="692" t="s">
        <v>1855</v>
      </c>
      <c r="C59" s="729" t="s">
        <v>975</v>
      </c>
      <c r="D59" s="692" t="s">
        <v>288</v>
      </c>
      <c r="F59" s="1724">
        <f>'Expenditures 15-22'!I151</f>
        <v>0</v>
      </c>
      <c r="G59" s="701"/>
    </row>
    <row r="60" spans="1:7" x14ac:dyDescent="0.2">
      <c r="A60" s="728" t="s">
        <v>496</v>
      </c>
      <c r="B60" s="692" t="s">
        <v>1856</v>
      </c>
      <c r="C60" s="729">
        <v>4000</v>
      </c>
      <c r="D60" s="692" t="s">
        <v>309</v>
      </c>
      <c r="F60" s="1722">
        <f>'Expenditures 15-22'!K160</f>
        <v>0</v>
      </c>
      <c r="G60" s="701"/>
    </row>
    <row r="61" spans="1:7" x14ac:dyDescent="0.2">
      <c r="A61" s="730" t="s">
        <v>496</v>
      </c>
      <c r="B61" s="730" t="s">
        <v>1857</v>
      </c>
      <c r="C61" s="731" t="str">
        <f>'Expenditures 15-22'!B170</f>
        <v>5300</v>
      </c>
      <c r="D61" s="732" t="s">
        <v>308</v>
      </c>
      <c r="E61" s="715"/>
      <c r="F61" s="1721">
        <f>'Expenditures 15-22'!K170</f>
        <v>130000</v>
      </c>
      <c r="G61" s="701"/>
    </row>
    <row r="62" spans="1:7" x14ac:dyDescent="0.2">
      <c r="A62" s="705" t="s">
        <v>458</v>
      </c>
      <c r="B62" s="705" t="s">
        <v>1858</v>
      </c>
      <c r="C62" s="721">
        <f>'Expenditures 15-22'!B185</f>
        <v>3000</v>
      </c>
      <c r="D62" s="712" t="s">
        <v>446</v>
      </c>
      <c r="E62" s="704"/>
      <c r="F62" s="172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21">
        <f>'Expenditures 15-22'!K196</f>
        <v>0</v>
      </c>
      <c r="G63" s="701"/>
    </row>
    <row r="64" spans="1:7" x14ac:dyDescent="0.2">
      <c r="A64" s="730" t="s">
        <v>458</v>
      </c>
      <c r="B64" s="730" t="s">
        <v>1860</v>
      </c>
      <c r="C64" s="731" t="str">
        <f>'Expenditures 15-22'!B206</f>
        <v>5300</v>
      </c>
      <c r="D64" s="727" t="s">
        <v>308</v>
      </c>
      <c r="E64" s="704"/>
      <c r="F64" s="1721">
        <f>'Expenditures 15-22'!K206</f>
        <v>0</v>
      </c>
      <c r="G64" s="701"/>
    </row>
    <row r="65" spans="1:9" x14ac:dyDescent="0.2">
      <c r="A65" s="705" t="s">
        <v>458</v>
      </c>
      <c r="B65" s="705" t="s">
        <v>1861</v>
      </c>
      <c r="C65" s="721" t="s">
        <v>975</v>
      </c>
      <c r="D65" s="720" t="s">
        <v>1086</v>
      </c>
      <c r="E65" s="704"/>
      <c r="F65" s="1721">
        <f>'Expenditures 15-22'!G210</f>
        <v>0</v>
      </c>
      <c r="G65" s="701"/>
    </row>
    <row r="66" spans="1:9" x14ac:dyDescent="0.2">
      <c r="A66" s="705" t="s">
        <v>458</v>
      </c>
      <c r="B66" s="705" t="s">
        <v>1862</v>
      </c>
      <c r="C66" s="721" t="s">
        <v>975</v>
      </c>
      <c r="D66" s="720" t="s">
        <v>288</v>
      </c>
      <c r="E66" s="704"/>
      <c r="F66" s="1721">
        <f>'Expenditures 15-22'!I210</f>
        <v>0</v>
      </c>
      <c r="G66" s="701"/>
    </row>
    <row r="67" spans="1:9" x14ac:dyDescent="0.2">
      <c r="A67" s="705" t="s">
        <v>459</v>
      </c>
      <c r="B67" s="705" t="s">
        <v>1863</v>
      </c>
      <c r="C67" s="721" t="str">
        <f>'Expenditures 15-22'!B216</f>
        <v>1125</v>
      </c>
      <c r="D67" s="727" t="str">
        <f>'Expenditures 15-22'!A216</f>
        <v>Pre-K Programs</v>
      </c>
      <c r="E67" s="704"/>
      <c r="F67" s="1721">
        <f>'Expenditures 15-22'!K216</f>
        <v>1359</v>
      </c>
      <c r="G67" s="701"/>
    </row>
    <row r="68" spans="1:9" x14ac:dyDescent="0.2">
      <c r="A68" s="705" t="s">
        <v>459</v>
      </c>
      <c r="B68" s="705" t="s">
        <v>1462</v>
      </c>
      <c r="C68" s="721" t="str">
        <f>'Expenditures 15-22'!B218</f>
        <v>1225</v>
      </c>
      <c r="D68" s="727" t="str">
        <f>'Expenditures 15-22'!A218</f>
        <v>Special Education Programs - Pre-K</v>
      </c>
      <c r="E68" s="704"/>
      <c r="F68" s="172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1865</v>
      </c>
      <c r="C70" s="721">
        <f>'Expenditures 15-22'!B221</f>
        <v>1300</v>
      </c>
      <c r="D70" s="722" t="str">
        <f>'Expenditures 15-22'!A221</f>
        <v>Adult/Continuing Education Programs</v>
      </c>
      <c r="E70" s="704"/>
      <c r="F70" s="1721">
        <f>'Expenditures 15-22'!K221</f>
        <v>0</v>
      </c>
      <c r="G70" s="701"/>
    </row>
    <row r="71" spans="1:9" x14ac:dyDescent="0.2">
      <c r="A71" s="705" t="s">
        <v>459</v>
      </c>
      <c r="B71" s="705" t="s">
        <v>1866</v>
      </c>
      <c r="C71" s="721">
        <f>'Expenditures 15-22'!B224</f>
        <v>1600</v>
      </c>
      <c r="D71" s="722" t="str">
        <f>'Expenditures 15-22'!A224</f>
        <v>Summer School Programs</v>
      </c>
      <c r="E71" s="704"/>
      <c r="F71" s="1721">
        <f>'Expenditures 15-22'!K224</f>
        <v>24</v>
      </c>
      <c r="G71" s="701"/>
    </row>
    <row r="72" spans="1:9" x14ac:dyDescent="0.2">
      <c r="A72" s="705" t="s">
        <v>459</v>
      </c>
      <c r="B72" s="705" t="s">
        <v>1867</v>
      </c>
      <c r="C72" s="721">
        <f>'Expenditures 15-22'!B280</f>
        <v>3000</v>
      </c>
      <c r="D72" s="712" t="s">
        <v>446</v>
      </c>
      <c r="E72" s="704"/>
      <c r="F72" s="172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21">
        <f>'Expenditures 15-22'!K285</f>
        <v>5174</v>
      </c>
      <c r="G73" s="701"/>
    </row>
    <row r="74" spans="1:9" x14ac:dyDescent="0.2">
      <c r="A74" s="705" t="s">
        <v>433</v>
      </c>
      <c r="B74" s="705" t="s">
        <v>1869</v>
      </c>
      <c r="C74" s="721" t="s">
        <v>855</v>
      </c>
      <c r="D74" s="722" t="s">
        <v>1470</v>
      </c>
      <c r="E74" s="704"/>
      <c r="F74" s="1725">
        <f>'Expenditures 15-22'!K334</f>
        <v>0</v>
      </c>
      <c r="G74" s="701"/>
    </row>
    <row r="75" spans="1:9" x14ac:dyDescent="0.2">
      <c r="A75" s="705" t="s">
        <v>2008</v>
      </c>
      <c r="B75" s="705" t="s">
        <v>2009</v>
      </c>
      <c r="C75" s="721" t="s">
        <v>975</v>
      </c>
      <c r="D75" s="722" t="s">
        <v>1086</v>
      </c>
      <c r="E75" s="704"/>
      <c r="F75" s="1725">
        <f>'Expenditures 15-22'!G342</f>
        <v>0</v>
      </c>
      <c r="G75" s="701"/>
    </row>
    <row r="76" spans="1:9" ht="10.5" customHeight="1" x14ac:dyDescent="0.2">
      <c r="A76" s="701" t="s">
        <v>433</v>
      </c>
      <c r="B76" s="705" t="s">
        <v>2010</v>
      </c>
      <c r="C76" s="711" t="s">
        <v>975</v>
      </c>
      <c r="D76" s="701" t="s">
        <v>288</v>
      </c>
      <c r="E76" s="704"/>
      <c r="F76" s="1725">
        <f>'Expenditures 15-22'!I342</f>
        <v>0</v>
      </c>
      <c r="G76" s="703"/>
    </row>
    <row r="77" spans="1:9" ht="12" thickBot="1" x14ac:dyDescent="0.25">
      <c r="A77" s="1382"/>
      <c r="B77" s="1387"/>
      <c r="C77" s="1384"/>
      <c r="D77" s="1388" t="s">
        <v>2011</v>
      </c>
      <c r="E77" s="1386" t="s">
        <v>952</v>
      </c>
      <c r="F77" s="1726">
        <f>SUM(F18:F76)</f>
        <v>1041970</v>
      </c>
      <c r="G77" s="701"/>
    </row>
    <row r="78" spans="1:9" s="728" customFormat="1" ht="12" customHeight="1" thickTop="1" thickBot="1" x14ac:dyDescent="0.25">
      <c r="A78" s="1389"/>
      <c r="B78" s="1387"/>
      <c r="C78" s="1384"/>
      <c r="D78" s="1388" t="s">
        <v>2012</v>
      </c>
      <c r="E78" s="1386"/>
      <c r="F78" s="1727">
        <f>(F14-F77)</f>
        <v>9671788</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713</v>
      </c>
      <c r="G79" s="733"/>
      <c r="H79" s="705"/>
      <c r="I79" s="705"/>
    </row>
    <row r="80" spans="1:9" s="728" customFormat="1" ht="12" customHeight="1" thickBot="1" x14ac:dyDescent="0.25">
      <c r="A80" s="1391"/>
      <c r="B80" s="1387"/>
      <c r="C80" s="1384"/>
      <c r="D80" s="1388" t="s">
        <v>2013</v>
      </c>
      <c r="E80" s="1386" t="s">
        <v>952</v>
      </c>
      <c r="F80" s="1729">
        <f>IF(F79&gt;0,F78/F79," Complete Line 79")</f>
        <v>13564.920056100982</v>
      </c>
      <c r="G80" s="705"/>
    </row>
    <row r="81" spans="1:7" s="728" customFormat="1" ht="8.25" customHeight="1" thickTop="1" x14ac:dyDescent="0.2">
      <c r="A81" s="734"/>
      <c r="B81" s="705"/>
      <c r="C81" s="707"/>
      <c r="D81" s="735"/>
      <c r="E81" s="704"/>
      <c r="F81" s="1730"/>
      <c r="G81" s="705"/>
    </row>
    <row r="82" spans="1:7" s="728" customFormat="1" ht="12" thickBot="1" x14ac:dyDescent="0.25">
      <c r="A82" s="2388" t="s">
        <v>1096</v>
      </c>
      <c r="B82" s="2389"/>
      <c r="C82" s="2389"/>
      <c r="D82" s="2389"/>
      <c r="E82" s="2389"/>
      <c r="F82" s="2390"/>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71175</v>
      </c>
      <c r="G95" s="745"/>
    </row>
    <row r="96" spans="1:7" x14ac:dyDescent="0.2">
      <c r="A96" s="741" t="s">
        <v>139</v>
      </c>
      <c r="B96" s="741" t="s">
        <v>174</v>
      </c>
      <c r="C96" s="743">
        <v>1700</v>
      </c>
      <c r="D96" s="751" t="str">
        <f>'Revenues 9-14'!A82</f>
        <v>Total District/School Activity Income</v>
      </c>
      <c r="E96" s="739"/>
      <c r="F96" s="1732">
        <f>SUM('Revenues 9-14'!C82,'Revenues 9-14'!D82)</f>
        <v>30489</v>
      </c>
      <c r="G96" s="745"/>
    </row>
    <row r="97" spans="1:7" x14ac:dyDescent="0.2">
      <c r="A97" s="741" t="s">
        <v>456</v>
      </c>
      <c r="B97" s="741" t="s">
        <v>175</v>
      </c>
      <c r="C97" s="743">
        <f>'Revenues 9-14'!B84</f>
        <v>1811</v>
      </c>
      <c r="D97" s="744" t="str">
        <f>'Revenues 9-14'!A84</f>
        <v>Rentals - Regular Textbooks</v>
      </c>
      <c r="E97" s="739"/>
      <c r="F97" s="1732">
        <f>'Revenues 9-14'!C84</f>
        <v>64795</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0</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1564</v>
      </c>
      <c r="G104" s="745"/>
    </row>
    <row r="105" spans="1:7" x14ac:dyDescent="0.2">
      <c r="A105" s="741" t="s">
        <v>456</v>
      </c>
      <c r="B105" s="741" t="s">
        <v>803</v>
      </c>
      <c r="C105" s="743">
        <f>'Revenues 9-14'!B106</f>
        <v>1993</v>
      </c>
      <c r="D105" s="744" t="str">
        <f>'Revenues 9-14'!A106</f>
        <v>Other Local Fees (Describe &amp; Itemize)</v>
      </c>
      <c r="E105" s="739"/>
      <c r="F105" s="1732">
        <f>('Revenues 9-14'!C106)</f>
        <v>0</v>
      </c>
      <c r="G105" s="745"/>
    </row>
    <row r="106" spans="1:7" x14ac:dyDescent="0.2">
      <c r="A106" s="741" t="s">
        <v>500</v>
      </c>
      <c r="B106" s="741" t="s">
        <v>1910</v>
      </c>
      <c r="C106" s="746">
        <v>3100</v>
      </c>
      <c r="D106" s="752" t="str">
        <f>'Revenues 9-14'!A132</f>
        <v>Total Special Education</v>
      </c>
      <c r="E106" s="739"/>
      <c r="F106" s="1732">
        <f>SUM('Revenues 9-14'!C132:D132,'Revenues 9-14'!F132)</f>
        <v>43802</v>
      </c>
      <c r="G106" s="745"/>
    </row>
    <row r="107" spans="1:7" x14ac:dyDescent="0.2">
      <c r="A107" s="741" t="s">
        <v>668</v>
      </c>
      <c r="B107" s="741" t="s">
        <v>1911</v>
      </c>
      <c r="C107" s="753">
        <v>3200</v>
      </c>
      <c r="D107" s="744" t="str">
        <f>'Revenues 9-14'!A141</f>
        <v>Total Career and Technical Education</v>
      </c>
      <c r="E107" s="739"/>
      <c r="F107" s="1732">
        <f>SUM('Revenues 9-14'!C141,'Revenues 9-14'!D141,'Revenues 9-14'!G141)</f>
        <v>0</v>
      </c>
      <c r="G107" s="745"/>
    </row>
    <row r="108" spans="1:7" x14ac:dyDescent="0.2">
      <c r="A108" s="754" t="s">
        <v>659</v>
      </c>
      <c r="B108" s="741" t="s">
        <v>1912</v>
      </c>
      <c r="C108" s="753">
        <v>3300</v>
      </c>
      <c r="D108" s="744" t="str">
        <f>'Revenues 9-14'!A145</f>
        <v>Total Bilingual Ed</v>
      </c>
      <c r="E108" s="739"/>
      <c r="F108" s="173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32">
        <f>'Revenues 9-14'!C146</f>
        <v>3032</v>
      </c>
      <c r="G109" s="745"/>
    </row>
    <row r="110" spans="1:7" x14ac:dyDescent="0.2">
      <c r="A110" s="741" t="s">
        <v>668</v>
      </c>
      <c r="B110" s="741" t="s">
        <v>1914</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32">
        <f>SUM('Revenues 9-14'!C148,'Revenues 9-14'!D148)</f>
        <v>0</v>
      </c>
      <c r="G111" s="745"/>
    </row>
    <row r="112" spans="1:7" x14ac:dyDescent="0.2">
      <c r="A112" s="741" t="s">
        <v>663</v>
      </c>
      <c r="B112" s="741" t="s">
        <v>1916</v>
      </c>
      <c r="C112" s="755">
        <v>3500</v>
      </c>
      <c r="D112" s="744" t="str">
        <f>'Revenues 9-14'!A155</f>
        <v>Total Transportation</v>
      </c>
      <c r="E112" s="739"/>
      <c r="F112" s="1732">
        <f>SUM('Revenues 9-14'!C155,'Revenues 9-14'!D155,'Revenues 9-14'!F155,'Revenues 9-14'!G155)</f>
        <v>298249</v>
      </c>
      <c r="G112" s="745"/>
    </row>
    <row r="113" spans="1:7" x14ac:dyDescent="0.2">
      <c r="A113" s="741" t="s">
        <v>456</v>
      </c>
      <c r="B113" s="741" t="s">
        <v>1917</v>
      </c>
      <c r="C113" s="753">
        <f>'Revenues 9-14'!B156</f>
        <v>3610</v>
      </c>
      <c r="D113" s="744" t="str">
        <f>'Revenues 9-14'!A156</f>
        <v>Learning Improvement - Change Grants</v>
      </c>
      <c r="E113" s="739"/>
      <c r="F113" s="1732">
        <f>'Revenues 9-14'!C156</f>
        <v>0</v>
      </c>
      <c r="G113" s="745"/>
    </row>
    <row r="114" spans="1:7" x14ac:dyDescent="0.2">
      <c r="A114" s="741" t="s">
        <v>663</v>
      </c>
      <c r="B114" s="741" t="s">
        <v>1918</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31">
        <f>SUM('Revenues 9-14'!C163:G163)</f>
        <v>0</v>
      </c>
      <c r="G119" s="745"/>
    </row>
    <row r="120" spans="1:7" x14ac:dyDescent="0.2">
      <c r="A120" s="756" t="s">
        <v>501</v>
      </c>
      <c r="B120" s="756" t="s">
        <v>1924</v>
      </c>
      <c r="C120" s="757">
        <f>'Revenues 9-14'!B164</f>
        <v>3815</v>
      </c>
      <c r="D120" s="758" t="str">
        <f>'Revenues 9-14'!A164</f>
        <v>State Charter Schools</v>
      </c>
      <c r="E120" s="739"/>
      <c r="F120" s="173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32">
        <f>'Revenues 9-14'!D167</f>
        <v>50000</v>
      </c>
      <c r="G121" s="763"/>
    </row>
    <row r="122" spans="1:7" x14ac:dyDescent="0.2">
      <c r="A122" s="760" t="s">
        <v>497</v>
      </c>
      <c r="B122" s="760" t="s">
        <v>1926</v>
      </c>
      <c r="C122" s="761">
        <f>'Revenues 9-14'!B168</f>
        <v>3999</v>
      </c>
      <c r="D122" s="762" t="s">
        <v>540</v>
      </c>
      <c r="E122" s="764"/>
      <c r="F122" s="1732">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3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1929</v>
      </c>
      <c r="C125" s="765">
        <v>4100</v>
      </c>
      <c r="D125" s="766" t="str">
        <f>'Revenues 9-14'!A188</f>
        <v>Total Title V</v>
      </c>
      <c r="E125" s="739"/>
      <c r="F125" s="173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32">
        <f>SUM('Revenues 9-14'!C198,'Revenues 9-14'!G198)</f>
        <v>203356</v>
      </c>
      <c r="G126" s="763"/>
    </row>
    <row r="127" spans="1:7" x14ac:dyDescent="0.2">
      <c r="A127" s="760" t="s">
        <v>663</v>
      </c>
      <c r="B127" s="760" t="s">
        <v>1931</v>
      </c>
      <c r="C127" s="765">
        <v>4300</v>
      </c>
      <c r="D127" s="766" t="str">
        <f>'Revenues 9-14'!A204</f>
        <v>Total Title I</v>
      </c>
      <c r="E127" s="739"/>
      <c r="F127" s="1732">
        <f>SUM('Revenues 9-14'!C204,'Revenues 9-14'!D204,'Revenues 9-14'!F204,'Revenues 9-14'!G204)</f>
        <v>267015</v>
      </c>
      <c r="G127" s="763"/>
    </row>
    <row r="128" spans="1:7" x14ac:dyDescent="0.2">
      <c r="A128" s="760" t="s">
        <v>663</v>
      </c>
      <c r="B128" s="760" t="s">
        <v>1932</v>
      </c>
      <c r="C128" s="765">
        <v>4400</v>
      </c>
      <c r="D128" s="766" t="str">
        <f>'Revenues 9-14'!A209</f>
        <v>Total Title IV</v>
      </c>
      <c r="E128" s="739"/>
      <c r="F128" s="1732">
        <f>SUM('Revenues 9-14'!C209,'Revenues 9-14'!D209,'Revenues 9-14'!F209,'Revenues 9-14'!G209)</f>
        <v>26300</v>
      </c>
      <c r="G128" s="763"/>
    </row>
    <row r="129" spans="1:7" x14ac:dyDescent="0.2">
      <c r="A129" s="760" t="s">
        <v>663</v>
      </c>
      <c r="B129" s="760" t="s">
        <v>1933</v>
      </c>
      <c r="C129" s="765">
        <f>'Revenues 9-14'!B213</f>
        <v>4620</v>
      </c>
      <c r="D129" s="766" t="str">
        <f>'Revenues 9-14'!A213</f>
        <v>Fed - Spec Education - IDEA - Flow Through</v>
      </c>
      <c r="E129" s="739"/>
      <c r="F129" s="1732">
        <f>SUM('Revenues 9-14'!C213:D213,'Revenues 9-14'!F213:G213)</f>
        <v>176902</v>
      </c>
      <c r="G129" s="763"/>
    </row>
    <row r="130" spans="1:7" x14ac:dyDescent="0.2">
      <c r="A130" s="760" t="s">
        <v>663</v>
      </c>
      <c r="B130" s="760" t="s">
        <v>1934</v>
      </c>
      <c r="C130" s="765">
        <f>'Revenues 9-14'!B214</f>
        <v>4625</v>
      </c>
      <c r="D130" s="766" t="str">
        <f>'Revenues 9-14'!A214</f>
        <v>Fed - Spec Education - IDEA - Room &amp; Board</v>
      </c>
      <c r="E130" s="739"/>
      <c r="F130" s="1732">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1936</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32">
        <v>0</v>
      </c>
      <c r="G139" s="738"/>
    </row>
    <row r="140" spans="1:7" s="703" customFormat="1" hidden="1" x14ac:dyDescent="0.2">
      <c r="A140" s="767" t="s">
        <v>204</v>
      </c>
      <c r="B140" s="767" t="s">
        <v>1943</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1951</v>
      </c>
      <c r="C158" s="773" t="s">
        <v>836</v>
      </c>
      <c r="D158" s="774" t="s">
        <v>772</v>
      </c>
      <c r="E158" s="775"/>
      <c r="F158" s="1732">
        <f>SUM(F134:F157)</f>
        <v>0</v>
      </c>
      <c r="G158" s="738"/>
    </row>
    <row r="159" spans="1:7" s="703" customFormat="1" x14ac:dyDescent="0.2">
      <c r="A159" s="771" t="s">
        <v>456</v>
      </c>
      <c r="B159" s="772" t="s">
        <v>1952</v>
      </c>
      <c r="C159" s="773" t="s">
        <v>1410</v>
      </c>
      <c r="D159" s="774" t="s">
        <v>1411</v>
      </c>
      <c r="E159" s="775"/>
      <c r="F159" s="1732">
        <f>SUM('Revenues 9-14'!C253)</f>
        <v>0</v>
      </c>
      <c r="G159" s="738"/>
    </row>
    <row r="160" spans="1:7" s="703" customFormat="1" x14ac:dyDescent="0.2">
      <c r="A160" s="771" t="s">
        <v>497</v>
      </c>
      <c r="B160" s="772" t="s">
        <v>1953</v>
      </c>
      <c r="C160" s="773" t="s">
        <v>1449</v>
      </c>
      <c r="D160" s="774" t="s">
        <v>1450</v>
      </c>
      <c r="E160" s="775"/>
      <c r="F160" s="173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3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31">
        <f>SUM('Revenues 9-14'!C259,'Revenues 9-14'!D259,'Revenues 9-14'!F259,'Revenues 9-14'!G259)</f>
        <v>37148</v>
      </c>
      <c r="G165" s="763"/>
    </row>
    <row r="166" spans="1:7" x14ac:dyDescent="0.2">
      <c r="A166" s="760" t="s">
        <v>663</v>
      </c>
      <c r="B166" s="760" t="s">
        <v>1959</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32">
        <f>SUM('Revenues 9-14'!C263:D263,'Revenues 9-14'!F263:G263)</f>
        <v>14456</v>
      </c>
      <c r="G169" s="780">
        <v>6320</v>
      </c>
    </row>
    <row r="170" spans="1:7" x14ac:dyDescent="0.2">
      <c r="A170" s="760" t="s">
        <v>663</v>
      </c>
      <c r="B170" s="760" t="s">
        <v>1961</v>
      </c>
      <c r="C170" s="765">
        <f>'Revenues 9-14'!B264</f>
        <v>4992</v>
      </c>
      <c r="D170" s="766" t="str">
        <f>'Revenues 9-14'!A264</f>
        <v>Medicaid Matching Funds - Fee-for-Service Program</v>
      </c>
      <c r="E170" s="739"/>
      <c r="F170" s="1732">
        <f>SUM('Revenues 9-14'!C264:D264,'Revenues 9-14'!F264:G264)</f>
        <v>8949</v>
      </c>
      <c r="G170" s="780"/>
    </row>
    <row r="171" spans="1:7" x14ac:dyDescent="0.2">
      <c r="A171" s="781" t="s">
        <v>663</v>
      </c>
      <c r="B171" s="777" t="s">
        <v>1962</v>
      </c>
      <c r="C171" s="778">
        <f>'Revenues 9-14'!B265</f>
        <v>4998</v>
      </c>
      <c r="D171" s="779" t="str">
        <f>'Revenues 9-14'!A265</f>
        <v>Other Restricted Revenue from Federal Sources (Describe &amp; Itemize)</v>
      </c>
      <c r="E171" s="739"/>
      <c r="F171" s="1732">
        <f>SUM('Revenues 9-14'!C265:D265,'Revenues 9-14'!F265:G265)</f>
        <v>5250</v>
      </c>
      <c r="G171" s="760"/>
    </row>
    <row r="172" spans="1:7" x14ac:dyDescent="0.2">
      <c r="A172" s="1468" t="s">
        <v>5</v>
      </c>
      <c r="B172" s="1469" t="s">
        <v>1885</v>
      </c>
      <c r="C172" s="1470">
        <v>3100</v>
      </c>
      <c r="D172" s="1471" t="s">
        <v>1887</v>
      </c>
      <c r="E172" s="739"/>
      <c r="F172" s="1733">
        <v>330700</v>
      </c>
      <c r="G172" s="760"/>
    </row>
    <row r="173" spans="1:7" x14ac:dyDescent="0.2">
      <c r="A173" s="1468" t="s">
        <v>659</v>
      </c>
      <c r="B173" s="1469" t="s">
        <v>1885</v>
      </c>
      <c r="C173" s="1470">
        <v>3300</v>
      </c>
      <c r="D173" s="1471" t="s">
        <v>1888</v>
      </c>
      <c r="E173" s="739"/>
      <c r="F173" s="1733">
        <v>8870</v>
      </c>
      <c r="G173" s="760"/>
    </row>
    <row r="174" spans="1:7" ht="6" customHeight="1" x14ac:dyDescent="0.2">
      <c r="A174" s="760"/>
      <c r="B174" s="760"/>
      <c r="C174" s="782"/>
      <c r="D174" s="760"/>
      <c r="E174" s="739"/>
      <c r="F174" s="1734"/>
      <c r="G174" s="780"/>
    </row>
    <row r="175" spans="1:7" x14ac:dyDescent="0.2">
      <c r="A175" s="1382"/>
      <c r="B175" s="1392"/>
      <c r="C175" s="1393"/>
      <c r="D175" s="1394" t="s">
        <v>2016</v>
      </c>
      <c r="E175" s="1395" t="s">
        <v>952</v>
      </c>
      <c r="F175" s="1735">
        <f>SUM(F85:F133,F158:F173)</f>
        <v>1642802</v>
      </c>
    </row>
    <row r="176" spans="1:7" ht="12" customHeight="1" x14ac:dyDescent="0.2">
      <c r="A176" s="1382"/>
      <c r="B176" s="1392"/>
      <c r="C176" s="1393"/>
      <c r="D176" s="1394" t="s">
        <v>2014</v>
      </c>
      <c r="E176" s="1395"/>
      <c r="F176" s="1732">
        <f>'PCTC-OEPP 27-28'!F78-F175</f>
        <v>8028986</v>
      </c>
    </row>
    <row r="177" spans="1:9" ht="12" customHeight="1" x14ac:dyDescent="0.2">
      <c r="A177" s="1382"/>
      <c r="B177" s="1392"/>
      <c r="C177" s="1393"/>
      <c r="D177" s="1394" t="s">
        <v>1794</v>
      </c>
      <c r="E177" s="1395"/>
      <c r="F177" s="1732">
        <f>'Cap Outlay Deprec 26'!I18</f>
        <v>262701</v>
      </c>
    </row>
    <row r="178" spans="1:9" ht="12" customHeight="1" x14ac:dyDescent="0.2">
      <c r="A178" s="1382"/>
      <c r="B178" s="1392"/>
      <c r="C178" s="1393"/>
      <c r="D178" s="1394" t="s">
        <v>2015</v>
      </c>
      <c r="E178" s="1395"/>
      <c r="F178" s="1732">
        <f>F176+F177</f>
        <v>8291687</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713</v>
      </c>
      <c r="G179" s="763"/>
      <c r="I179" s="701"/>
    </row>
    <row r="180" spans="1:9" ht="12" customHeight="1" thickBot="1" x14ac:dyDescent="0.25">
      <c r="A180" s="1382"/>
      <c r="B180" s="1396"/>
      <c r="C180" s="1393"/>
      <c r="D180" s="1394" t="s">
        <v>2017</v>
      </c>
      <c r="E180" s="1395" t="s">
        <v>1528</v>
      </c>
      <c r="F180" s="1737">
        <f>F178/F179</f>
        <v>11629.294530154277</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472"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473"/>
    </row>
    <row r="184" spans="1:9" s="1472"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473"/>
    </row>
    <row r="185" spans="1:9" ht="12" customHeight="1" x14ac:dyDescent="0.2">
      <c r="C185" s="782"/>
      <c r="D185" s="763"/>
      <c r="E185" s="782"/>
      <c r="F185" s="763"/>
      <c r="G185" s="763"/>
    </row>
    <row r="186" spans="1:9" x14ac:dyDescent="0.2">
      <c r="A186" s="1474" t="s">
        <v>1890</v>
      </c>
      <c r="B186" s="147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C18" sqref="C18"/>
    </sheetView>
  </sheetViews>
  <sheetFormatPr defaultColWidth="9.140625" defaultRowHeight="15" x14ac:dyDescent="0.25"/>
  <cols>
    <col min="1" max="1" width="52"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1807</v>
      </c>
      <c r="B1" s="1797"/>
      <c r="C1" s="1798"/>
      <c r="D1" s="1798"/>
      <c r="E1" s="1798"/>
      <c r="F1" s="1798"/>
    </row>
    <row r="2" spans="1:6" x14ac:dyDescent="0.25">
      <c r="A2" s="1800"/>
      <c r="B2" s="1801"/>
      <c r="C2" s="1850" t="s">
        <v>2003</v>
      </c>
      <c r="D2" s="1800"/>
      <c r="E2" s="1800"/>
      <c r="F2" s="1800"/>
    </row>
    <row r="3" spans="1:6" ht="5.25" customHeight="1" x14ac:dyDescent="0.25">
      <c r="A3" s="1802"/>
      <c r="B3" s="1803"/>
      <c r="C3" s="1802"/>
      <c r="D3" s="1802"/>
      <c r="E3" s="1802"/>
      <c r="F3" s="1802"/>
    </row>
    <row r="4" spans="1:6" ht="18.75" customHeight="1" x14ac:dyDescent="0.25">
      <c r="A4" s="2402" t="s">
        <v>1795</v>
      </c>
      <c r="B4" s="2403"/>
      <c r="C4" s="2403"/>
      <c r="D4" s="2403"/>
      <c r="E4" s="2403"/>
      <c r="F4" s="2404"/>
    </row>
    <row r="5" spans="1:6" x14ac:dyDescent="0.25">
      <c r="A5" s="2405"/>
      <c r="B5" s="2406"/>
      <c r="C5" s="2406"/>
      <c r="D5" s="2406"/>
      <c r="E5" s="2406"/>
      <c r="F5" s="2407"/>
    </row>
    <row r="6" spans="1:6" ht="18.75" x14ac:dyDescent="0.25">
      <c r="A6" s="1804" t="s">
        <v>1796</v>
      </c>
      <c r="B6" s="1805"/>
      <c r="C6" s="1806"/>
      <c r="D6" s="1806"/>
      <c r="E6" s="1806"/>
      <c r="F6" s="1807"/>
    </row>
    <row r="7" spans="1:6" ht="47.25" customHeight="1" x14ac:dyDescent="0.25">
      <c r="A7" s="2408" t="s">
        <v>1985</v>
      </c>
      <c r="B7" s="2409"/>
      <c r="C7" s="2409"/>
      <c r="D7" s="2409"/>
      <c r="E7" s="2409"/>
      <c r="F7" s="2410"/>
    </row>
    <row r="8" spans="1:6" ht="20.25" customHeight="1" x14ac:dyDescent="0.25">
      <c r="A8" s="1839" t="s">
        <v>1987</v>
      </c>
      <c r="B8" s="1840"/>
      <c r="C8" s="1840"/>
      <c r="D8" s="1840"/>
      <c r="E8" s="1808"/>
      <c r="F8" s="1809"/>
    </row>
    <row r="9" spans="1:6" ht="18" customHeight="1" x14ac:dyDescent="0.25">
      <c r="A9" s="1810" t="s">
        <v>1984</v>
      </c>
      <c r="B9" s="1812"/>
      <c r="C9" s="1812"/>
      <c r="D9" s="1812"/>
      <c r="E9" s="1808"/>
      <c r="F9" s="1809"/>
    </row>
    <row r="10" spans="1:6" ht="15.75" customHeight="1" x14ac:dyDescent="0.25">
      <c r="A10" s="2411" t="s">
        <v>1981</v>
      </c>
      <c r="B10" s="2412"/>
      <c r="C10" s="2412"/>
      <c r="D10" s="2412"/>
      <c r="E10" s="2412"/>
      <c r="F10" s="2413"/>
    </row>
    <row r="11" spans="1:6" ht="33" customHeight="1" x14ac:dyDescent="0.25">
      <c r="A11" s="2408" t="s">
        <v>1986</v>
      </c>
      <c r="B11" s="2409"/>
      <c r="C11" s="2409"/>
      <c r="D11" s="2409"/>
      <c r="E11" s="2409"/>
      <c r="F11" s="2410"/>
    </row>
    <row r="12" spans="1:6" ht="15" customHeight="1" x14ac:dyDescent="0.25">
      <c r="A12" s="1810" t="s">
        <v>1982</v>
      </c>
      <c r="B12" s="1811"/>
      <c r="C12" s="1812"/>
      <c r="D12" s="1812"/>
      <c r="E12" s="1812"/>
      <c r="F12" s="1813"/>
    </row>
    <row r="13" spans="1:6" ht="17.25" customHeight="1" x14ac:dyDescent="0.25">
      <c r="A13" s="2408" t="s">
        <v>1983</v>
      </c>
      <c r="B13" s="2409"/>
      <c r="C13" s="2409"/>
      <c r="D13" s="2409"/>
      <c r="E13" s="2409"/>
      <c r="F13" s="2410"/>
    </row>
    <row r="14" spans="1:6" ht="15" customHeight="1" x14ac:dyDescent="0.25">
      <c r="A14" s="1810" t="s">
        <v>1800</v>
      </c>
      <c r="B14" s="1811"/>
      <c r="C14" s="1812"/>
      <c r="D14" s="1812"/>
      <c r="E14" s="1812"/>
      <c r="F14" s="1813"/>
    </row>
    <row r="15" spans="1:6" ht="32.25" customHeight="1" x14ac:dyDescent="0.25">
      <c r="A15" s="239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0"/>
      <c r="C15" s="2400"/>
      <c r="D15" s="2400"/>
      <c r="E15" s="2400"/>
      <c r="F15" s="2401"/>
    </row>
    <row r="16" spans="1:6" ht="61.5" customHeight="1" x14ac:dyDescent="0.25">
      <c r="A16" s="1814" t="s">
        <v>1801</v>
      </c>
      <c r="B16" s="1815" t="s">
        <v>1802</v>
      </c>
      <c r="C16" s="1814" t="s">
        <v>1803</v>
      </c>
      <c r="D16" s="1816" t="s">
        <v>1804</v>
      </c>
      <c r="E16" s="1816" t="s">
        <v>1805</v>
      </c>
      <c r="F16" s="1816" t="s">
        <v>1806</v>
      </c>
    </row>
    <row r="17" spans="1:7" x14ac:dyDescent="0.25">
      <c r="A17" s="1817" t="s">
        <v>1808</v>
      </c>
      <c r="B17" s="1844" t="s">
        <v>1799</v>
      </c>
      <c r="C17" s="1818" t="s">
        <v>1797</v>
      </c>
      <c r="D17" s="1819">
        <v>500000</v>
      </c>
      <c r="E17" s="1819" t="str">
        <f>IF(D17&lt;25000,D17,"25,000")</f>
        <v>25,000</v>
      </c>
      <c r="F17" s="1820">
        <f>IF(D17&gt;=25000,(D17-E17),"0")</f>
        <v>475000</v>
      </c>
    </row>
    <row r="18" spans="1:7" x14ac:dyDescent="0.25">
      <c r="A18" s="2060" t="s">
        <v>2123</v>
      </c>
      <c r="B18" s="1845"/>
      <c r="C18" s="2061" t="s">
        <v>2124</v>
      </c>
      <c r="D18" s="1823">
        <v>0.01</v>
      </c>
      <c r="E18" s="1843">
        <f t="shared" ref="E18:E81" si="0">IF(D18&lt;25000,D18,"25,000")</f>
        <v>0.01</v>
      </c>
      <c r="F18" s="1843" t="str">
        <f t="shared" ref="F18:F81" si="1">IF(D18&gt;=25000,(D18-E18),"0")</f>
        <v>0</v>
      </c>
      <c r="G18" s="1824"/>
    </row>
    <row r="19" spans="1:7" x14ac:dyDescent="0.25">
      <c r="A19" s="1825"/>
      <c r="B19" s="1845"/>
      <c r="C19" s="1822"/>
      <c r="D19" s="1823"/>
      <c r="E19" s="1843">
        <f t="shared" si="0"/>
        <v>0</v>
      </c>
      <c r="F19" s="1843" t="str">
        <f t="shared" si="1"/>
        <v>0</v>
      </c>
    </row>
    <row r="20" spans="1:7" x14ac:dyDescent="0.25">
      <c r="A20" s="1825"/>
      <c r="B20" s="1845"/>
      <c r="C20" s="1822"/>
      <c r="D20" s="1823"/>
      <c r="E20" s="1843">
        <f t="shared" si="0"/>
        <v>0</v>
      </c>
      <c r="F20" s="1843" t="str">
        <f t="shared" si="1"/>
        <v>0</v>
      </c>
    </row>
    <row r="21" spans="1:7" x14ac:dyDescent="0.25">
      <c r="A21" s="1825"/>
      <c r="B21" s="1845"/>
      <c r="C21" s="1822"/>
      <c r="D21" s="1823"/>
      <c r="E21" s="1843">
        <f t="shared" si="0"/>
        <v>0</v>
      </c>
      <c r="F21" s="1843" t="str">
        <f t="shared" si="1"/>
        <v>0</v>
      </c>
    </row>
    <row r="22" spans="1:7" x14ac:dyDescent="0.25">
      <c r="A22" s="1825"/>
      <c r="B22" s="1845"/>
      <c r="C22" s="1822"/>
      <c r="D22" s="1823"/>
      <c r="E22" s="1843">
        <f t="shared" si="0"/>
        <v>0</v>
      </c>
      <c r="F22" s="1843" t="str">
        <f t="shared" si="1"/>
        <v>0</v>
      </c>
    </row>
    <row r="23" spans="1:7" x14ac:dyDescent="0.25">
      <c r="A23" s="1825"/>
      <c r="B23" s="1845"/>
      <c r="C23" s="1822"/>
      <c r="D23" s="1823"/>
      <c r="E23" s="1843">
        <f t="shared" si="0"/>
        <v>0</v>
      </c>
      <c r="F23" s="1843" t="str">
        <f t="shared" si="1"/>
        <v>0</v>
      </c>
    </row>
    <row r="24" spans="1:7" x14ac:dyDescent="0.25">
      <c r="A24" s="1825"/>
      <c r="B24" s="1845"/>
      <c r="C24" s="1822"/>
      <c r="D24" s="1823"/>
      <c r="E24" s="1843">
        <f t="shared" si="0"/>
        <v>0</v>
      </c>
      <c r="F24" s="1843" t="str">
        <f t="shared" si="1"/>
        <v>0</v>
      </c>
    </row>
    <row r="25" spans="1:7" x14ac:dyDescent="0.25">
      <c r="A25" s="1825"/>
      <c r="B25" s="1845"/>
      <c r="C25" s="1822"/>
      <c r="D25" s="1823"/>
      <c r="E25" s="1843">
        <f t="shared" si="0"/>
        <v>0</v>
      </c>
      <c r="F25" s="1843" t="str">
        <f t="shared" si="1"/>
        <v>0</v>
      </c>
    </row>
    <row r="26" spans="1:7" x14ac:dyDescent="0.25">
      <c r="A26" s="1825"/>
      <c r="B26" s="1845"/>
      <c r="C26" s="1822"/>
      <c r="D26" s="1823"/>
      <c r="E26" s="1843">
        <f t="shared" si="0"/>
        <v>0</v>
      </c>
      <c r="F26" s="1843" t="str">
        <f t="shared" si="1"/>
        <v>0</v>
      </c>
    </row>
    <row r="27" spans="1:7" x14ac:dyDescent="0.25">
      <c r="A27" s="1825"/>
      <c r="B27" s="1845"/>
      <c r="C27" s="1826"/>
      <c r="D27" s="1823"/>
      <c r="E27" s="1843">
        <f t="shared" si="0"/>
        <v>0</v>
      </c>
      <c r="F27" s="1843" t="str">
        <f t="shared" si="1"/>
        <v>0</v>
      </c>
    </row>
    <row r="28" spans="1:7" x14ac:dyDescent="0.25">
      <c r="A28" s="1825"/>
      <c r="B28" s="1845"/>
      <c r="C28" s="1826"/>
      <c r="D28" s="1823"/>
      <c r="E28" s="1843">
        <f t="shared" si="0"/>
        <v>0</v>
      </c>
      <c r="F28" s="1843" t="str">
        <f t="shared" si="1"/>
        <v>0</v>
      </c>
    </row>
    <row r="29" spans="1:7" x14ac:dyDescent="0.25">
      <c r="A29" s="1825"/>
      <c r="B29" s="1845"/>
      <c r="C29" s="1826"/>
      <c r="D29" s="1823"/>
      <c r="E29" s="1843">
        <f t="shared" si="0"/>
        <v>0</v>
      </c>
      <c r="F29" s="1843" t="str">
        <f t="shared" si="1"/>
        <v>0</v>
      </c>
    </row>
    <row r="30" spans="1:7" x14ac:dyDescent="0.25">
      <c r="A30" s="1825"/>
      <c r="B30" s="1845"/>
      <c r="C30" s="1826"/>
      <c r="D30" s="1823"/>
      <c r="E30" s="1843">
        <f t="shared" si="0"/>
        <v>0</v>
      </c>
      <c r="F30" s="1843" t="str">
        <f t="shared" si="1"/>
        <v>0</v>
      </c>
    </row>
    <row r="31" spans="1:7" x14ac:dyDescent="0.25">
      <c r="A31" s="1825"/>
      <c r="B31" s="1845"/>
      <c r="C31" s="1826"/>
      <c r="D31" s="1823"/>
      <c r="E31" s="1843">
        <f t="shared" si="0"/>
        <v>0</v>
      </c>
      <c r="F31" s="1843" t="str">
        <f t="shared" si="1"/>
        <v>0</v>
      </c>
    </row>
    <row r="32" spans="1:7" x14ac:dyDescent="0.25">
      <c r="A32" s="1825"/>
      <c r="B32" s="1845"/>
      <c r="C32" s="1826"/>
      <c r="D32" s="1823"/>
      <c r="E32" s="1843">
        <f t="shared" si="0"/>
        <v>0</v>
      </c>
      <c r="F32" s="1843" t="str">
        <f t="shared" si="1"/>
        <v>0</v>
      </c>
    </row>
    <row r="33" spans="1:6" x14ac:dyDescent="0.25">
      <c r="A33" s="1825"/>
      <c r="B33" s="1845"/>
      <c r="C33" s="1826"/>
      <c r="D33" s="1823"/>
      <c r="E33" s="1843">
        <f t="shared" si="0"/>
        <v>0</v>
      </c>
      <c r="F33" s="1843" t="str">
        <f t="shared" si="1"/>
        <v>0</v>
      </c>
    </row>
    <row r="34" spans="1:6" x14ac:dyDescent="0.25">
      <c r="A34" s="1825"/>
      <c r="B34" s="1845"/>
      <c r="C34" s="1826"/>
      <c r="D34" s="1823"/>
      <c r="E34" s="1843">
        <f t="shared" si="0"/>
        <v>0</v>
      </c>
      <c r="F34" s="1843" t="str">
        <f t="shared" si="1"/>
        <v>0</v>
      </c>
    </row>
    <row r="35" spans="1:6" x14ac:dyDescent="0.25">
      <c r="A35" s="1825"/>
      <c r="B35" s="1845"/>
      <c r="C35" s="1826"/>
      <c r="D35" s="1823"/>
      <c r="E35" s="1843">
        <f t="shared" si="0"/>
        <v>0</v>
      </c>
      <c r="F35" s="1843" t="str">
        <f t="shared" si="1"/>
        <v>0</v>
      </c>
    </row>
    <row r="36" spans="1:6" x14ac:dyDescent="0.25">
      <c r="A36" s="1825"/>
      <c r="B36" s="1845"/>
      <c r="C36" s="1826"/>
      <c r="D36" s="1823"/>
      <c r="E36" s="1843">
        <f t="shared" si="0"/>
        <v>0</v>
      </c>
      <c r="F36" s="1843" t="str">
        <f t="shared" si="1"/>
        <v>0</v>
      </c>
    </row>
    <row r="37" spans="1:6" x14ac:dyDescent="0.25">
      <c r="A37" s="1825"/>
      <c r="B37" s="1845"/>
      <c r="C37" s="1826"/>
      <c r="D37" s="1823"/>
      <c r="E37" s="1843">
        <f t="shared" si="0"/>
        <v>0</v>
      </c>
      <c r="F37" s="1843" t="str">
        <f t="shared" si="1"/>
        <v>0</v>
      </c>
    </row>
    <row r="38" spans="1:6" x14ac:dyDescent="0.25">
      <c r="A38" s="1825"/>
      <c r="B38" s="1845"/>
      <c r="C38" s="1826"/>
      <c r="D38" s="1823"/>
      <c r="E38" s="1843">
        <f t="shared" si="0"/>
        <v>0</v>
      </c>
      <c r="F38" s="1843" t="str">
        <f t="shared" si="1"/>
        <v>0</v>
      </c>
    </row>
    <row r="39" spans="1:6" x14ac:dyDescent="0.25">
      <c r="A39" s="1825"/>
      <c r="B39" s="1846"/>
      <c r="C39" s="1826"/>
      <c r="D39" s="1823"/>
      <c r="E39" s="1843">
        <f t="shared" si="0"/>
        <v>0</v>
      </c>
      <c r="F39" s="1843" t="str">
        <f t="shared" si="1"/>
        <v>0</v>
      </c>
    </row>
    <row r="40" spans="1:6" x14ac:dyDescent="0.25">
      <c r="A40" s="1825"/>
      <c r="B40" s="1846"/>
      <c r="C40" s="1826"/>
      <c r="D40" s="1823"/>
      <c r="E40" s="1843">
        <f t="shared" si="0"/>
        <v>0</v>
      </c>
      <c r="F40" s="1843" t="str">
        <f t="shared" si="1"/>
        <v>0</v>
      </c>
    </row>
    <row r="41" spans="1:6" x14ac:dyDescent="0.25">
      <c r="A41" s="1825"/>
      <c r="B41" s="1846"/>
      <c r="C41" s="1826"/>
      <c r="D41" s="1823"/>
      <c r="E41" s="1843">
        <f t="shared" si="0"/>
        <v>0</v>
      </c>
      <c r="F41" s="1843" t="str">
        <f t="shared" si="1"/>
        <v>0</v>
      </c>
    </row>
    <row r="42" spans="1:6" x14ac:dyDescent="0.25">
      <c r="A42" s="1825"/>
      <c r="B42" s="1846"/>
      <c r="C42" s="1826"/>
      <c r="D42" s="1823"/>
      <c r="E42" s="1843">
        <f t="shared" si="0"/>
        <v>0</v>
      </c>
      <c r="F42" s="1843" t="str">
        <f t="shared" si="1"/>
        <v>0</v>
      </c>
    </row>
    <row r="43" spans="1:6" x14ac:dyDescent="0.25">
      <c r="A43" s="1825"/>
      <c r="B43" s="1846"/>
      <c r="C43" s="1826"/>
      <c r="D43" s="1823"/>
      <c r="E43" s="1843">
        <f t="shared" si="0"/>
        <v>0</v>
      </c>
      <c r="F43" s="1843" t="str">
        <f t="shared" si="1"/>
        <v>0</v>
      </c>
    </row>
    <row r="44" spans="1:6" x14ac:dyDescent="0.25">
      <c r="A44" s="1825"/>
      <c r="B44" s="1846"/>
      <c r="C44" s="1826"/>
      <c r="D44" s="1823"/>
      <c r="E44" s="1843">
        <f t="shared" si="0"/>
        <v>0</v>
      </c>
      <c r="F44" s="1843" t="str">
        <f t="shared" si="1"/>
        <v>0</v>
      </c>
    </row>
    <row r="45" spans="1:6" x14ac:dyDescent="0.25">
      <c r="A45" s="1825"/>
      <c r="B45" s="1846"/>
      <c r="C45" s="1826"/>
      <c r="D45" s="1823"/>
      <c r="E45" s="1843">
        <f t="shared" si="0"/>
        <v>0</v>
      </c>
      <c r="F45" s="1843" t="str">
        <f t="shared" si="1"/>
        <v>0</v>
      </c>
    </row>
    <row r="46" spans="1:6" x14ac:dyDescent="0.25">
      <c r="A46" s="1825"/>
      <c r="B46" s="1846"/>
      <c r="C46" s="1826"/>
      <c r="D46" s="1823"/>
      <c r="E46" s="1843">
        <f t="shared" si="0"/>
        <v>0</v>
      </c>
      <c r="F46" s="1843" t="str">
        <f t="shared" si="1"/>
        <v>0</v>
      </c>
    </row>
    <row r="47" spans="1:6" x14ac:dyDescent="0.25">
      <c r="A47" s="1825"/>
      <c r="B47" s="1846"/>
      <c r="C47" s="1826"/>
      <c r="D47" s="1823"/>
      <c r="E47" s="1843">
        <f t="shared" si="0"/>
        <v>0</v>
      </c>
      <c r="F47" s="1843" t="str">
        <f t="shared" si="1"/>
        <v>0</v>
      </c>
    </row>
    <row r="48" spans="1:6" x14ac:dyDescent="0.25">
      <c r="A48" s="1825"/>
      <c r="B48" s="1846"/>
      <c r="C48" s="1826"/>
      <c r="D48" s="1823"/>
      <c r="E48" s="1843">
        <f t="shared" si="0"/>
        <v>0</v>
      </c>
      <c r="F48" s="1843" t="str">
        <f t="shared" si="1"/>
        <v>0</v>
      </c>
    </row>
    <row r="49" spans="1:6" x14ac:dyDescent="0.25">
      <c r="A49" s="1825"/>
      <c r="B49" s="1846"/>
      <c r="C49" s="1826"/>
      <c r="D49" s="1823"/>
      <c r="E49" s="1843">
        <f t="shared" si="0"/>
        <v>0</v>
      </c>
      <c r="F49" s="1843" t="str">
        <f t="shared" si="1"/>
        <v>0</v>
      </c>
    </row>
    <row r="50" spans="1:6" x14ac:dyDescent="0.25">
      <c r="A50" s="1825"/>
      <c r="B50" s="1846"/>
      <c r="C50" s="1826"/>
      <c r="D50" s="1823"/>
      <c r="E50" s="1843">
        <f t="shared" si="0"/>
        <v>0</v>
      </c>
      <c r="F50" s="1843" t="str">
        <f t="shared" si="1"/>
        <v>0</v>
      </c>
    </row>
    <row r="51" spans="1:6" x14ac:dyDescent="0.25">
      <c r="A51" s="1825"/>
      <c r="B51" s="1846"/>
      <c r="C51" s="1826"/>
      <c r="D51" s="1823"/>
      <c r="E51" s="1843">
        <f t="shared" si="0"/>
        <v>0</v>
      </c>
      <c r="F51" s="1843" t="str">
        <f t="shared" si="1"/>
        <v>0</v>
      </c>
    </row>
    <row r="52" spans="1:6" x14ac:dyDescent="0.25">
      <c r="A52" s="1825"/>
      <c r="B52" s="1846"/>
      <c r="C52" s="1826"/>
      <c r="D52" s="1823"/>
      <c r="E52" s="1843">
        <f t="shared" si="0"/>
        <v>0</v>
      </c>
      <c r="F52" s="1843" t="str">
        <f t="shared" si="1"/>
        <v>0</v>
      </c>
    </row>
    <row r="53" spans="1:6" x14ac:dyDescent="0.25">
      <c r="A53" s="1825"/>
      <c r="B53" s="1846"/>
      <c r="C53" s="1826"/>
      <c r="D53" s="1823"/>
      <c r="E53" s="1843">
        <f t="shared" si="0"/>
        <v>0</v>
      </c>
      <c r="F53" s="1843" t="str">
        <f t="shared" si="1"/>
        <v>0</v>
      </c>
    </row>
    <row r="54" spans="1:6" x14ac:dyDescent="0.25">
      <c r="A54" s="1825"/>
      <c r="B54" s="1846"/>
      <c r="C54" s="1826"/>
      <c r="D54" s="1823"/>
      <c r="E54" s="1843">
        <f t="shared" si="0"/>
        <v>0</v>
      </c>
      <c r="F54" s="1843" t="str">
        <f t="shared" si="1"/>
        <v>0</v>
      </c>
    </row>
    <row r="55" spans="1:6" x14ac:dyDescent="0.25">
      <c r="A55" s="1825"/>
      <c r="B55" s="1846"/>
      <c r="C55" s="1826"/>
      <c r="D55" s="1823"/>
      <c r="E55" s="1843">
        <f t="shared" si="0"/>
        <v>0</v>
      </c>
      <c r="F55" s="1843" t="str">
        <f t="shared" si="1"/>
        <v>0</v>
      </c>
    </row>
    <row r="56" spans="1:6" x14ac:dyDescent="0.25">
      <c r="A56" s="1825"/>
      <c r="B56" s="1846"/>
      <c r="C56" s="1826"/>
      <c r="D56" s="1823"/>
      <c r="E56" s="1843">
        <f t="shared" si="0"/>
        <v>0</v>
      </c>
      <c r="F56" s="1843" t="str">
        <f t="shared" si="1"/>
        <v>0</v>
      </c>
    </row>
    <row r="57" spans="1:6" x14ac:dyDescent="0.25">
      <c r="A57" s="1825"/>
      <c r="B57" s="1846"/>
      <c r="C57" s="1826"/>
      <c r="D57" s="1823"/>
      <c r="E57" s="1843">
        <f t="shared" si="0"/>
        <v>0</v>
      </c>
      <c r="F57" s="1843" t="str">
        <f t="shared" si="1"/>
        <v>0</v>
      </c>
    </row>
    <row r="58" spans="1:6" x14ac:dyDescent="0.25">
      <c r="A58" s="1825"/>
      <c r="B58" s="1846"/>
      <c r="C58" s="1826"/>
      <c r="D58" s="1823"/>
      <c r="E58" s="1843">
        <f t="shared" si="0"/>
        <v>0</v>
      </c>
      <c r="F58" s="1843" t="str">
        <f t="shared" si="1"/>
        <v>0</v>
      </c>
    </row>
    <row r="59" spans="1:6" x14ac:dyDescent="0.25">
      <c r="A59" s="1825"/>
      <c r="B59" s="1846"/>
      <c r="C59" s="1826"/>
      <c r="D59" s="1823"/>
      <c r="E59" s="1843">
        <f t="shared" si="0"/>
        <v>0</v>
      </c>
      <c r="F59" s="1843" t="str">
        <f t="shared" si="1"/>
        <v>0</v>
      </c>
    </row>
    <row r="60" spans="1:6" x14ac:dyDescent="0.25">
      <c r="A60" s="1825"/>
      <c r="B60" s="1846"/>
      <c r="C60" s="1826"/>
      <c r="D60" s="1823"/>
      <c r="E60" s="1843">
        <f t="shared" si="0"/>
        <v>0</v>
      </c>
      <c r="F60" s="1843" t="str">
        <f t="shared" si="1"/>
        <v>0</v>
      </c>
    </row>
    <row r="61" spans="1:6" x14ac:dyDescent="0.25">
      <c r="A61" s="1825"/>
      <c r="B61" s="1846"/>
      <c r="C61" s="1826"/>
      <c r="D61" s="1823"/>
      <c r="E61" s="1843">
        <f t="shared" si="0"/>
        <v>0</v>
      </c>
      <c r="F61" s="1843" t="str">
        <f t="shared" si="1"/>
        <v>0</v>
      </c>
    </row>
    <row r="62" spans="1:6" x14ac:dyDescent="0.25">
      <c r="A62" s="1825"/>
      <c r="B62" s="1846"/>
      <c r="C62" s="1826"/>
      <c r="D62" s="1823"/>
      <c r="E62" s="1843">
        <f t="shared" si="0"/>
        <v>0</v>
      </c>
      <c r="F62" s="1843" t="str">
        <f t="shared" si="1"/>
        <v>0</v>
      </c>
    </row>
    <row r="63" spans="1:6" x14ac:dyDescent="0.25">
      <c r="A63" s="1825"/>
      <c r="B63" s="1846"/>
      <c r="C63" s="1826"/>
      <c r="D63" s="1823"/>
      <c r="E63" s="1843">
        <f t="shared" si="0"/>
        <v>0</v>
      </c>
      <c r="F63" s="1843" t="str">
        <f t="shared" si="1"/>
        <v>0</v>
      </c>
    </row>
    <row r="64" spans="1:6" x14ac:dyDescent="0.25">
      <c r="A64" s="1825"/>
      <c r="B64" s="1846"/>
      <c r="C64" s="1826"/>
      <c r="D64" s="1823"/>
      <c r="E64" s="1843">
        <f t="shared" si="0"/>
        <v>0</v>
      </c>
      <c r="F64" s="1843" t="str">
        <f t="shared" si="1"/>
        <v>0</v>
      </c>
    </row>
    <row r="65" spans="1:6" x14ac:dyDescent="0.25">
      <c r="A65" s="1821"/>
      <c r="B65" s="1846"/>
      <c r="C65" s="1822"/>
      <c r="D65" s="1823"/>
      <c r="E65" s="1843">
        <f t="shared" si="0"/>
        <v>0</v>
      </c>
      <c r="F65" s="1843" t="str">
        <f t="shared" si="1"/>
        <v>0</v>
      </c>
    </row>
    <row r="66" spans="1:6" x14ac:dyDescent="0.25">
      <c r="A66" s="1825"/>
      <c r="B66" s="1846"/>
      <c r="C66" s="1826"/>
      <c r="D66" s="1823"/>
      <c r="E66" s="1843">
        <f t="shared" si="0"/>
        <v>0</v>
      </c>
      <c r="F66" s="1843" t="str">
        <f t="shared" si="1"/>
        <v>0</v>
      </c>
    </row>
    <row r="67" spans="1:6" x14ac:dyDescent="0.25">
      <c r="A67" s="1825"/>
      <c r="B67" s="1846"/>
      <c r="C67" s="1826"/>
      <c r="D67" s="1823"/>
      <c r="E67" s="1843">
        <f t="shared" si="0"/>
        <v>0</v>
      </c>
      <c r="F67" s="1843" t="str">
        <f t="shared" si="1"/>
        <v>0</v>
      </c>
    </row>
    <row r="68" spans="1:6" x14ac:dyDescent="0.25">
      <c r="A68" s="1825"/>
      <c r="B68" s="1846"/>
      <c r="C68" s="1826"/>
      <c r="D68" s="1823"/>
      <c r="E68" s="1843">
        <f t="shared" si="0"/>
        <v>0</v>
      </c>
      <c r="F68" s="1843" t="str">
        <f t="shared" si="1"/>
        <v>0</v>
      </c>
    </row>
    <row r="69" spans="1:6" x14ac:dyDescent="0.25">
      <c r="A69" s="1825"/>
      <c r="B69" s="1846"/>
      <c r="C69" s="1826"/>
      <c r="D69" s="1823"/>
      <c r="E69" s="1843">
        <f t="shared" si="0"/>
        <v>0</v>
      </c>
      <c r="F69" s="1843" t="str">
        <f t="shared" si="1"/>
        <v>0</v>
      </c>
    </row>
    <row r="70" spans="1:6" x14ac:dyDescent="0.25">
      <c r="A70" s="1825"/>
      <c r="B70" s="1846"/>
      <c r="C70" s="1826"/>
      <c r="D70" s="1823"/>
      <c r="E70" s="1843">
        <f t="shared" si="0"/>
        <v>0</v>
      </c>
      <c r="F70" s="1843" t="str">
        <f t="shared" si="1"/>
        <v>0</v>
      </c>
    </row>
    <row r="71" spans="1:6" x14ac:dyDescent="0.25">
      <c r="A71" s="1825"/>
      <c r="B71" s="1846"/>
      <c r="C71" s="1826"/>
      <c r="D71" s="1823"/>
      <c r="E71" s="1843">
        <f t="shared" si="0"/>
        <v>0</v>
      </c>
      <c r="F71" s="1843" t="str">
        <f t="shared" si="1"/>
        <v>0</v>
      </c>
    </row>
    <row r="72" spans="1:6" x14ac:dyDescent="0.25">
      <c r="A72" s="1825"/>
      <c r="B72" s="1846"/>
      <c r="C72" s="1826"/>
      <c r="D72" s="1823"/>
      <c r="E72" s="1843">
        <f t="shared" si="0"/>
        <v>0</v>
      </c>
      <c r="F72" s="1843" t="str">
        <f t="shared" si="1"/>
        <v>0</v>
      </c>
    </row>
    <row r="73" spans="1:6" x14ac:dyDescent="0.25">
      <c r="A73" s="1825"/>
      <c r="B73" s="1846"/>
      <c r="C73" s="1826"/>
      <c r="D73" s="1823"/>
      <c r="E73" s="1843">
        <f t="shared" si="0"/>
        <v>0</v>
      </c>
      <c r="F73" s="1843" t="str">
        <f t="shared" si="1"/>
        <v>0</v>
      </c>
    </row>
    <row r="74" spans="1:6" x14ac:dyDescent="0.25">
      <c r="A74" s="1825"/>
      <c r="B74" s="1846"/>
      <c r="C74" s="1826"/>
      <c r="D74" s="1823"/>
      <c r="E74" s="1843">
        <f t="shared" si="0"/>
        <v>0</v>
      </c>
      <c r="F74" s="1843" t="str">
        <f t="shared" si="1"/>
        <v>0</v>
      </c>
    </row>
    <row r="75" spans="1:6" x14ac:dyDescent="0.25">
      <c r="A75" s="1825"/>
      <c r="B75" s="1846"/>
      <c r="C75" s="1826"/>
      <c r="D75" s="1823"/>
      <c r="E75" s="1843">
        <f t="shared" si="0"/>
        <v>0</v>
      </c>
      <c r="F75" s="1843" t="str">
        <f t="shared" si="1"/>
        <v>0</v>
      </c>
    </row>
    <row r="76" spans="1:6" x14ac:dyDescent="0.25">
      <c r="A76" s="1825"/>
      <c r="B76" s="1846"/>
      <c r="C76" s="1826"/>
      <c r="D76" s="1823"/>
      <c r="E76" s="1843">
        <f t="shared" si="0"/>
        <v>0</v>
      </c>
      <c r="F76" s="1843" t="str">
        <f t="shared" si="1"/>
        <v>0</v>
      </c>
    </row>
    <row r="77" spans="1:6" x14ac:dyDescent="0.25">
      <c r="A77" s="1825"/>
      <c r="B77" s="1846"/>
      <c r="C77" s="1826"/>
      <c r="D77" s="1823"/>
      <c r="E77" s="1843">
        <f t="shared" si="0"/>
        <v>0</v>
      </c>
      <c r="F77" s="1843" t="str">
        <f t="shared" si="1"/>
        <v>0</v>
      </c>
    </row>
    <row r="78" spans="1:6" x14ac:dyDescent="0.25">
      <c r="A78" s="1825"/>
      <c r="B78" s="1846"/>
      <c r="C78" s="1826"/>
      <c r="D78" s="1823"/>
      <c r="E78" s="1843">
        <f t="shared" si="0"/>
        <v>0</v>
      </c>
      <c r="F78" s="1843" t="str">
        <f t="shared" si="1"/>
        <v>0</v>
      </c>
    </row>
    <row r="79" spans="1:6" x14ac:dyDescent="0.25">
      <c r="A79" s="1825"/>
      <c r="B79" s="1846"/>
      <c r="C79" s="1826"/>
      <c r="D79" s="1823"/>
      <c r="E79" s="1843">
        <f t="shared" si="0"/>
        <v>0</v>
      </c>
      <c r="F79" s="1843" t="str">
        <f t="shared" si="1"/>
        <v>0</v>
      </c>
    </row>
    <row r="80" spans="1:6" x14ac:dyDescent="0.25">
      <c r="A80" s="1825"/>
      <c r="B80" s="1846"/>
      <c r="C80" s="1826"/>
      <c r="D80" s="1823"/>
      <c r="E80" s="1843">
        <f t="shared" si="0"/>
        <v>0</v>
      </c>
      <c r="F80" s="1843" t="str">
        <f t="shared" si="1"/>
        <v>0</v>
      </c>
    </row>
    <row r="81" spans="1:6" x14ac:dyDescent="0.25">
      <c r="A81" s="1825"/>
      <c r="B81" s="1846"/>
      <c r="C81" s="1826"/>
      <c r="D81" s="1823"/>
      <c r="E81" s="1843">
        <f t="shared" si="0"/>
        <v>0</v>
      </c>
      <c r="F81" s="1843" t="str">
        <f t="shared" si="1"/>
        <v>0</v>
      </c>
    </row>
    <row r="82" spans="1:6" x14ac:dyDescent="0.25">
      <c r="A82" s="1825"/>
      <c r="B82" s="1846"/>
      <c r="C82" s="1826"/>
      <c r="D82" s="1823"/>
      <c r="E82" s="1843">
        <f t="shared" ref="E82:E141" si="2">IF(D82&lt;25000,D82,"25,000")</f>
        <v>0</v>
      </c>
      <c r="F82" s="1843" t="str">
        <f t="shared" ref="F82:F141" si="3">IF(D82&gt;=25000,(D82-E82),"0")</f>
        <v>0</v>
      </c>
    </row>
    <row r="83" spans="1:6" x14ac:dyDescent="0.25">
      <c r="A83" s="1825"/>
      <c r="B83" s="1846"/>
      <c r="C83" s="1826"/>
      <c r="D83" s="1823"/>
      <c r="E83" s="1843">
        <f t="shared" si="2"/>
        <v>0</v>
      </c>
      <c r="F83" s="1843" t="str">
        <f t="shared" si="3"/>
        <v>0</v>
      </c>
    </row>
    <row r="84" spans="1:6" x14ac:dyDescent="0.25">
      <c r="A84" s="1825"/>
      <c r="B84" s="1846"/>
      <c r="C84" s="1826"/>
      <c r="D84" s="1823"/>
      <c r="E84" s="1843">
        <f t="shared" si="2"/>
        <v>0</v>
      </c>
      <c r="F84" s="1843" t="str">
        <f t="shared" si="3"/>
        <v>0</v>
      </c>
    </row>
    <row r="85" spans="1:6" x14ac:dyDescent="0.25">
      <c r="A85" s="1825"/>
      <c r="B85" s="1846"/>
      <c r="C85" s="1826"/>
      <c r="D85" s="1823"/>
      <c r="E85" s="1843">
        <f t="shared" si="2"/>
        <v>0</v>
      </c>
      <c r="F85" s="1843" t="str">
        <f t="shared" si="3"/>
        <v>0</v>
      </c>
    </row>
    <row r="86" spans="1:6" x14ac:dyDescent="0.25">
      <c r="A86" s="1825"/>
      <c r="B86" s="1846"/>
      <c r="C86" s="1826"/>
      <c r="D86" s="1823"/>
      <c r="E86" s="1843">
        <f t="shared" si="2"/>
        <v>0</v>
      </c>
      <c r="F86" s="1843" t="str">
        <f t="shared" si="3"/>
        <v>0</v>
      </c>
    </row>
    <row r="87" spans="1:6" x14ac:dyDescent="0.25">
      <c r="A87" s="1825"/>
      <c r="B87" s="1846"/>
      <c r="C87" s="1826"/>
      <c r="D87" s="1823"/>
      <c r="E87" s="1843">
        <f t="shared" si="2"/>
        <v>0</v>
      </c>
      <c r="F87" s="1843" t="str">
        <f t="shared" si="3"/>
        <v>0</v>
      </c>
    </row>
    <row r="88" spans="1:6" x14ac:dyDescent="0.25">
      <c r="A88" s="1825"/>
      <c r="B88" s="1846"/>
      <c r="C88" s="1826"/>
      <c r="D88" s="1823"/>
      <c r="E88" s="1843">
        <f t="shared" si="2"/>
        <v>0</v>
      </c>
      <c r="F88" s="1843" t="str">
        <f t="shared" si="3"/>
        <v>0</v>
      </c>
    </row>
    <row r="89" spans="1:6" x14ac:dyDescent="0.25">
      <c r="A89" s="1825"/>
      <c r="B89" s="1846"/>
      <c r="C89" s="1826"/>
      <c r="D89" s="1823"/>
      <c r="E89" s="1843">
        <f t="shared" si="2"/>
        <v>0</v>
      </c>
      <c r="F89" s="1843" t="str">
        <f t="shared" si="3"/>
        <v>0</v>
      </c>
    </row>
    <row r="90" spans="1:6" x14ac:dyDescent="0.25">
      <c r="A90" s="1825"/>
      <c r="B90" s="1846"/>
      <c r="C90" s="1826"/>
      <c r="D90" s="1823"/>
      <c r="E90" s="1843">
        <f t="shared" si="2"/>
        <v>0</v>
      </c>
      <c r="F90" s="1843" t="str">
        <f t="shared" si="3"/>
        <v>0</v>
      </c>
    </row>
    <row r="91" spans="1:6" x14ac:dyDescent="0.25">
      <c r="A91" s="1825"/>
      <c r="B91" s="1846"/>
      <c r="C91" s="1826"/>
      <c r="D91" s="1823"/>
      <c r="E91" s="1843">
        <f t="shared" si="2"/>
        <v>0</v>
      </c>
      <c r="F91" s="1843" t="str">
        <f t="shared" si="3"/>
        <v>0</v>
      </c>
    </row>
    <row r="92" spans="1:6" x14ac:dyDescent="0.25">
      <c r="A92" s="1825"/>
      <c r="B92" s="1846"/>
      <c r="C92" s="1826"/>
      <c r="D92" s="1823"/>
      <c r="E92" s="1843">
        <f t="shared" si="2"/>
        <v>0</v>
      </c>
      <c r="F92" s="1843" t="str">
        <f t="shared" si="3"/>
        <v>0</v>
      </c>
    </row>
    <row r="93" spans="1:6" x14ac:dyDescent="0.25">
      <c r="A93" s="1825"/>
      <c r="B93" s="1846"/>
      <c r="C93" s="1826"/>
      <c r="D93" s="1823"/>
      <c r="E93" s="1843">
        <f t="shared" si="2"/>
        <v>0</v>
      </c>
      <c r="F93" s="1843" t="str">
        <f t="shared" si="3"/>
        <v>0</v>
      </c>
    </row>
    <row r="94" spans="1:6" x14ac:dyDescent="0.25">
      <c r="A94" s="1825"/>
      <c r="B94" s="1846"/>
      <c r="C94" s="1826"/>
      <c r="D94" s="1823"/>
      <c r="E94" s="1843">
        <f t="shared" si="2"/>
        <v>0</v>
      </c>
      <c r="F94" s="1843" t="str">
        <f t="shared" si="3"/>
        <v>0</v>
      </c>
    </row>
    <row r="95" spans="1:6" x14ac:dyDescent="0.25">
      <c r="A95" s="1825"/>
      <c r="B95" s="1846"/>
      <c r="C95" s="1826"/>
      <c r="D95" s="1823"/>
      <c r="E95" s="1843">
        <f t="shared" si="2"/>
        <v>0</v>
      </c>
      <c r="F95" s="1843" t="str">
        <f t="shared" si="3"/>
        <v>0</v>
      </c>
    </row>
    <row r="96" spans="1:6" x14ac:dyDescent="0.25">
      <c r="A96" s="1825"/>
      <c r="B96" s="1846"/>
      <c r="C96" s="1826"/>
      <c r="D96" s="1823"/>
      <c r="E96" s="1843">
        <f t="shared" si="2"/>
        <v>0</v>
      </c>
      <c r="F96" s="1843" t="str">
        <f t="shared" si="3"/>
        <v>0</v>
      </c>
    </row>
    <row r="97" spans="1:6" x14ac:dyDescent="0.25">
      <c r="A97" s="1825"/>
      <c r="B97" s="1846"/>
      <c r="C97" s="1826"/>
      <c r="D97" s="1823"/>
      <c r="E97" s="1843">
        <f t="shared" si="2"/>
        <v>0</v>
      </c>
      <c r="F97" s="1843" t="str">
        <f t="shared" si="3"/>
        <v>0</v>
      </c>
    </row>
    <row r="98" spans="1:6" x14ac:dyDescent="0.25">
      <c r="A98" s="1825"/>
      <c r="B98" s="1846"/>
      <c r="C98" s="1826"/>
      <c r="D98" s="1823"/>
      <c r="E98" s="1843">
        <f t="shared" si="2"/>
        <v>0</v>
      </c>
      <c r="F98" s="1843" t="str">
        <f t="shared" si="3"/>
        <v>0</v>
      </c>
    </row>
    <row r="99" spans="1:6" x14ac:dyDescent="0.25">
      <c r="A99" s="1825"/>
      <c r="B99" s="1846"/>
      <c r="C99" s="1826"/>
      <c r="D99" s="1823"/>
      <c r="E99" s="1843">
        <f t="shared" si="2"/>
        <v>0</v>
      </c>
      <c r="F99" s="1843" t="str">
        <f t="shared" si="3"/>
        <v>0</v>
      </c>
    </row>
    <row r="100" spans="1:6" x14ac:dyDescent="0.25">
      <c r="A100" s="1825"/>
      <c r="B100" s="1846"/>
      <c r="C100" s="1826"/>
      <c r="D100" s="1823"/>
      <c r="E100" s="1843">
        <f t="shared" si="2"/>
        <v>0</v>
      </c>
      <c r="F100" s="1843" t="str">
        <f t="shared" si="3"/>
        <v>0</v>
      </c>
    </row>
    <row r="101" spans="1:6" x14ac:dyDescent="0.25">
      <c r="A101" s="1825"/>
      <c r="B101" s="1846"/>
      <c r="C101" s="1826"/>
      <c r="D101" s="1823"/>
      <c r="E101" s="1843">
        <f t="shared" si="2"/>
        <v>0</v>
      </c>
      <c r="F101" s="1843" t="str">
        <f t="shared" si="3"/>
        <v>0</v>
      </c>
    </row>
    <row r="102" spans="1:6" x14ac:dyDescent="0.25">
      <c r="A102" s="1825"/>
      <c r="B102" s="1846"/>
      <c r="C102" s="1826"/>
      <c r="D102" s="1823"/>
      <c r="E102" s="1843">
        <f t="shared" si="2"/>
        <v>0</v>
      </c>
      <c r="F102" s="1843" t="str">
        <f t="shared" si="3"/>
        <v>0</v>
      </c>
    </row>
    <row r="103" spans="1:6" x14ac:dyDescent="0.25">
      <c r="A103" s="1825"/>
      <c r="B103" s="1846"/>
      <c r="C103" s="1826"/>
      <c r="D103" s="1823"/>
      <c r="E103" s="1843">
        <f t="shared" si="2"/>
        <v>0</v>
      </c>
      <c r="F103" s="1843" t="str">
        <f t="shared" si="3"/>
        <v>0</v>
      </c>
    </row>
    <row r="104" spans="1:6" x14ac:dyDescent="0.25">
      <c r="A104" s="1825"/>
      <c r="B104" s="1846"/>
      <c r="C104" s="1826"/>
      <c r="D104" s="1823"/>
      <c r="E104" s="1843">
        <f t="shared" si="2"/>
        <v>0</v>
      </c>
      <c r="F104" s="1843" t="str">
        <f t="shared" si="3"/>
        <v>0</v>
      </c>
    </row>
    <row r="105" spans="1:6" x14ac:dyDescent="0.25">
      <c r="A105" s="1825"/>
      <c r="B105" s="1846"/>
      <c r="C105" s="1826"/>
      <c r="D105" s="1823"/>
      <c r="E105" s="1843">
        <f t="shared" si="2"/>
        <v>0</v>
      </c>
      <c r="F105" s="1843" t="str">
        <f t="shared" si="3"/>
        <v>0</v>
      </c>
    </row>
    <row r="106" spans="1:6" x14ac:dyDescent="0.25">
      <c r="A106" s="1825"/>
      <c r="B106" s="1846"/>
      <c r="C106" s="1826"/>
      <c r="D106" s="1823"/>
      <c r="E106" s="1843">
        <f t="shared" si="2"/>
        <v>0</v>
      </c>
      <c r="F106" s="1843" t="str">
        <f t="shared" si="3"/>
        <v>0</v>
      </c>
    </row>
    <row r="107" spans="1:6" x14ac:dyDescent="0.25">
      <c r="A107" s="1825"/>
      <c r="B107" s="1846"/>
      <c r="C107" s="1826"/>
      <c r="D107" s="1823"/>
      <c r="E107" s="1843">
        <f t="shared" si="2"/>
        <v>0</v>
      </c>
      <c r="F107" s="1843" t="str">
        <f t="shared" si="3"/>
        <v>0</v>
      </c>
    </row>
    <row r="108" spans="1:6" x14ac:dyDescent="0.25">
      <c r="A108" s="1825"/>
      <c r="B108" s="1846"/>
      <c r="C108" s="1826"/>
      <c r="D108" s="1823"/>
      <c r="E108" s="1843">
        <f t="shared" si="2"/>
        <v>0</v>
      </c>
      <c r="F108" s="1843" t="str">
        <f t="shared" si="3"/>
        <v>0</v>
      </c>
    </row>
    <row r="109" spans="1:6" x14ac:dyDescent="0.25">
      <c r="A109" s="1825"/>
      <c r="B109" s="1846"/>
      <c r="C109" s="1826"/>
      <c r="D109" s="1823"/>
      <c r="E109" s="1843">
        <f t="shared" si="2"/>
        <v>0</v>
      </c>
      <c r="F109" s="1843" t="str">
        <f t="shared" si="3"/>
        <v>0</v>
      </c>
    </row>
    <row r="110" spans="1:6" x14ac:dyDescent="0.25">
      <c r="A110" s="1825"/>
      <c r="B110" s="1846"/>
      <c r="C110" s="1826"/>
      <c r="D110" s="1823"/>
      <c r="E110" s="1843">
        <f t="shared" si="2"/>
        <v>0</v>
      </c>
      <c r="F110" s="1843" t="str">
        <f t="shared" si="3"/>
        <v>0</v>
      </c>
    </row>
    <row r="111" spans="1:6" x14ac:dyDescent="0.25">
      <c r="A111" s="1825"/>
      <c r="B111" s="1846"/>
      <c r="C111" s="1826"/>
      <c r="D111" s="1823"/>
      <c r="E111" s="1843">
        <f t="shared" si="2"/>
        <v>0</v>
      </c>
      <c r="F111" s="1843" t="str">
        <f t="shared" si="3"/>
        <v>0</v>
      </c>
    </row>
    <row r="112" spans="1:6" x14ac:dyDescent="0.25">
      <c r="A112" s="1825"/>
      <c r="B112" s="1846"/>
      <c r="C112" s="1826"/>
      <c r="D112" s="1823"/>
      <c r="E112" s="1843">
        <f t="shared" si="2"/>
        <v>0</v>
      </c>
      <c r="F112" s="1843" t="str">
        <f t="shared" si="3"/>
        <v>0</v>
      </c>
    </row>
    <row r="113" spans="1:6" x14ac:dyDescent="0.25">
      <c r="A113" s="1825"/>
      <c r="B113" s="1846"/>
      <c r="C113" s="1826"/>
      <c r="D113" s="1823"/>
      <c r="E113" s="1843">
        <f t="shared" si="2"/>
        <v>0</v>
      </c>
      <c r="F113" s="1843" t="str">
        <f t="shared" si="3"/>
        <v>0</v>
      </c>
    </row>
    <row r="114" spans="1:6" x14ac:dyDescent="0.25">
      <c r="A114" s="1825"/>
      <c r="B114" s="1846"/>
      <c r="C114" s="1826"/>
      <c r="D114" s="1823"/>
      <c r="E114" s="1843">
        <f t="shared" si="2"/>
        <v>0</v>
      </c>
      <c r="F114" s="1843" t="str">
        <f t="shared" si="3"/>
        <v>0</v>
      </c>
    </row>
    <row r="115" spans="1:6" x14ac:dyDescent="0.25">
      <c r="A115" s="1825"/>
      <c r="B115" s="1846"/>
      <c r="C115" s="1826"/>
      <c r="D115" s="1823"/>
      <c r="E115" s="1843">
        <f t="shared" si="2"/>
        <v>0</v>
      </c>
      <c r="F115" s="1843" t="str">
        <f t="shared" si="3"/>
        <v>0</v>
      </c>
    </row>
    <row r="116" spans="1:6" x14ac:dyDescent="0.25">
      <c r="A116" s="1825"/>
      <c r="B116" s="1846"/>
      <c r="C116" s="1826"/>
      <c r="D116" s="1823"/>
      <c r="E116" s="1843">
        <f t="shared" si="2"/>
        <v>0</v>
      </c>
      <c r="F116" s="1843" t="str">
        <f t="shared" si="3"/>
        <v>0</v>
      </c>
    </row>
    <row r="117" spans="1:6" x14ac:dyDescent="0.25">
      <c r="A117" s="1825"/>
      <c r="B117" s="1846"/>
      <c r="C117" s="1826"/>
      <c r="D117" s="1823"/>
      <c r="E117" s="1843">
        <f t="shared" si="2"/>
        <v>0</v>
      </c>
      <c r="F117" s="1843" t="str">
        <f t="shared" si="3"/>
        <v>0</v>
      </c>
    </row>
    <row r="118" spans="1:6" x14ac:dyDescent="0.25">
      <c r="A118" s="1825"/>
      <c r="B118" s="1846"/>
      <c r="C118" s="1826"/>
      <c r="D118" s="1823"/>
      <c r="E118" s="1843">
        <f t="shared" si="2"/>
        <v>0</v>
      </c>
      <c r="F118" s="1843" t="str">
        <f t="shared" si="3"/>
        <v>0</v>
      </c>
    </row>
    <row r="119" spans="1:6" x14ac:dyDescent="0.25">
      <c r="A119" s="1825"/>
      <c r="B119" s="1846"/>
      <c r="C119" s="1826"/>
      <c r="D119" s="1823"/>
      <c r="E119" s="1843">
        <f t="shared" si="2"/>
        <v>0</v>
      </c>
      <c r="F119" s="1843" t="str">
        <f t="shared" si="3"/>
        <v>0</v>
      </c>
    </row>
    <row r="120" spans="1:6" x14ac:dyDescent="0.25">
      <c r="A120" s="1825"/>
      <c r="B120" s="1846"/>
      <c r="C120" s="1826"/>
      <c r="D120" s="1823"/>
      <c r="E120" s="1843">
        <f t="shared" si="2"/>
        <v>0</v>
      </c>
      <c r="F120" s="1843" t="str">
        <f t="shared" si="3"/>
        <v>0</v>
      </c>
    </row>
    <row r="121" spans="1:6" x14ac:dyDescent="0.25">
      <c r="A121" s="1825"/>
      <c r="B121" s="1846"/>
      <c r="C121" s="1826"/>
      <c r="D121" s="1823"/>
      <c r="E121" s="1843">
        <f t="shared" si="2"/>
        <v>0</v>
      </c>
      <c r="F121" s="1843" t="str">
        <f t="shared" si="3"/>
        <v>0</v>
      </c>
    </row>
    <row r="122" spans="1:6" x14ac:dyDescent="0.25">
      <c r="A122" s="1825"/>
      <c r="B122" s="1846"/>
      <c r="C122" s="1826"/>
      <c r="D122" s="1823"/>
      <c r="E122" s="1843">
        <f t="shared" si="2"/>
        <v>0</v>
      </c>
      <c r="F122" s="1843" t="str">
        <f t="shared" si="3"/>
        <v>0</v>
      </c>
    </row>
    <row r="123" spans="1:6" x14ac:dyDescent="0.25">
      <c r="A123" s="1825"/>
      <c r="B123" s="1846"/>
      <c r="C123" s="1826"/>
      <c r="D123" s="1823"/>
      <c r="E123" s="1843">
        <f t="shared" si="2"/>
        <v>0</v>
      </c>
      <c r="F123" s="1843" t="str">
        <f t="shared" si="3"/>
        <v>0</v>
      </c>
    </row>
    <row r="124" spans="1:6" x14ac:dyDescent="0.25">
      <c r="A124" s="1825"/>
      <c r="B124" s="1846"/>
      <c r="C124" s="1826"/>
      <c r="D124" s="1823"/>
      <c r="E124" s="1843">
        <f t="shared" si="2"/>
        <v>0</v>
      </c>
      <c r="F124" s="1843" t="str">
        <f t="shared" si="3"/>
        <v>0</v>
      </c>
    </row>
    <row r="125" spans="1:6" x14ac:dyDescent="0.25">
      <c r="A125" s="1825"/>
      <c r="B125" s="1846"/>
      <c r="C125" s="1826"/>
      <c r="D125" s="1823"/>
      <c r="E125" s="1843">
        <f t="shared" si="2"/>
        <v>0</v>
      </c>
      <c r="F125" s="1843" t="str">
        <f t="shared" si="3"/>
        <v>0</v>
      </c>
    </row>
    <row r="126" spans="1:6" x14ac:dyDescent="0.25">
      <c r="A126" s="1825"/>
      <c r="B126" s="1846"/>
      <c r="C126" s="1826"/>
      <c r="D126" s="1823"/>
      <c r="E126" s="1843">
        <f t="shared" si="2"/>
        <v>0</v>
      </c>
      <c r="F126" s="1843" t="str">
        <f t="shared" si="3"/>
        <v>0</v>
      </c>
    </row>
    <row r="127" spans="1:6" x14ac:dyDescent="0.25">
      <c r="A127" s="1825"/>
      <c r="B127" s="1846"/>
      <c r="C127" s="1826"/>
      <c r="D127" s="1823"/>
      <c r="E127" s="1843">
        <f t="shared" si="2"/>
        <v>0</v>
      </c>
      <c r="F127" s="1843" t="str">
        <f t="shared" si="3"/>
        <v>0</v>
      </c>
    </row>
    <row r="128" spans="1:6" x14ac:dyDescent="0.25">
      <c r="A128" s="1825"/>
      <c r="B128" s="1846"/>
      <c r="C128" s="1826"/>
      <c r="D128" s="1823"/>
      <c r="E128" s="1843">
        <f t="shared" si="2"/>
        <v>0</v>
      </c>
      <c r="F128" s="1843" t="str">
        <f t="shared" si="3"/>
        <v>0</v>
      </c>
    </row>
    <row r="129" spans="1:6" x14ac:dyDescent="0.25">
      <c r="A129" s="1825"/>
      <c r="B129" s="1846"/>
      <c r="C129" s="1826"/>
      <c r="D129" s="1823"/>
      <c r="E129" s="1843">
        <f t="shared" si="2"/>
        <v>0</v>
      </c>
      <c r="F129" s="1843" t="str">
        <f t="shared" si="3"/>
        <v>0</v>
      </c>
    </row>
    <row r="130" spans="1:6" x14ac:dyDescent="0.25">
      <c r="A130" s="1825"/>
      <c r="B130" s="1846"/>
      <c r="C130" s="1826"/>
      <c r="D130" s="1823"/>
      <c r="E130" s="1843">
        <f t="shared" si="2"/>
        <v>0</v>
      </c>
      <c r="F130" s="1843" t="str">
        <f t="shared" si="3"/>
        <v>0</v>
      </c>
    </row>
    <row r="131" spans="1:6" x14ac:dyDescent="0.25">
      <c r="A131" s="1825"/>
      <c r="B131" s="1846"/>
      <c r="C131" s="1826"/>
      <c r="D131" s="1823"/>
      <c r="E131" s="1843">
        <f t="shared" si="2"/>
        <v>0</v>
      </c>
      <c r="F131" s="1843" t="str">
        <f t="shared" si="3"/>
        <v>0</v>
      </c>
    </row>
    <row r="132" spans="1:6" x14ac:dyDescent="0.25">
      <c r="A132" s="1825"/>
      <c r="B132" s="1846"/>
      <c r="C132" s="1826"/>
      <c r="D132" s="1823"/>
      <c r="E132" s="1843">
        <f t="shared" si="2"/>
        <v>0</v>
      </c>
      <c r="F132" s="1843" t="str">
        <f t="shared" si="3"/>
        <v>0</v>
      </c>
    </row>
    <row r="133" spans="1:6" x14ac:dyDescent="0.25">
      <c r="A133" s="1825"/>
      <c r="B133" s="1846"/>
      <c r="C133" s="1826"/>
      <c r="D133" s="1823"/>
      <c r="E133" s="1843">
        <f t="shared" si="2"/>
        <v>0</v>
      </c>
      <c r="F133" s="1843" t="str">
        <f t="shared" si="3"/>
        <v>0</v>
      </c>
    </row>
    <row r="134" spans="1:6" x14ac:dyDescent="0.25">
      <c r="A134" s="1825"/>
      <c r="B134" s="1846"/>
      <c r="C134" s="1826"/>
      <c r="D134" s="1823"/>
      <c r="E134" s="1843">
        <f t="shared" si="2"/>
        <v>0</v>
      </c>
      <c r="F134" s="1843" t="str">
        <f t="shared" si="3"/>
        <v>0</v>
      </c>
    </row>
    <row r="135" spans="1:6" x14ac:dyDescent="0.25">
      <c r="A135" s="1825"/>
      <c r="B135" s="1846"/>
      <c r="C135" s="1826"/>
      <c r="D135" s="1823"/>
      <c r="E135" s="1843">
        <f t="shared" si="2"/>
        <v>0</v>
      </c>
      <c r="F135" s="1843" t="str">
        <f t="shared" si="3"/>
        <v>0</v>
      </c>
    </row>
    <row r="136" spans="1:6" x14ac:dyDescent="0.25">
      <c r="A136" s="1825"/>
      <c r="B136" s="1846"/>
      <c r="C136" s="1826"/>
      <c r="D136" s="1823"/>
      <c r="E136" s="1843">
        <f t="shared" si="2"/>
        <v>0</v>
      </c>
      <c r="F136" s="1843" t="str">
        <f t="shared" si="3"/>
        <v>0</v>
      </c>
    </row>
    <row r="137" spans="1:6" x14ac:dyDescent="0.25">
      <c r="A137" s="1825"/>
      <c r="B137" s="1846"/>
      <c r="C137" s="1826"/>
      <c r="D137" s="1823"/>
      <c r="E137" s="1843">
        <f t="shared" si="2"/>
        <v>0</v>
      </c>
      <c r="F137" s="1843" t="str">
        <f t="shared" si="3"/>
        <v>0</v>
      </c>
    </row>
    <row r="138" spans="1:6" x14ac:dyDescent="0.25">
      <c r="A138" s="1825"/>
      <c r="B138" s="1846"/>
      <c r="C138" s="1826"/>
      <c r="D138" s="1823"/>
      <c r="E138" s="1843">
        <f t="shared" si="2"/>
        <v>0</v>
      </c>
      <c r="F138" s="1843" t="str">
        <f t="shared" si="3"/>
        <v>0</v>
      </c>
    </row>
    <row r="139" spans="1:6" x14ac:dyDescent="0.25">
      <c r="A139" s="1825"/>
      <c r="B139" s="1846"/>
      <c r="C139" s="1826"/>
      <c r="D139" s="1823"/>
      <c r="E139" s="1843">
        <f t="shared" si="2"/>
        <v>0</v>
      </c>
      <c r="F139" s="1843" t="str">
        <f t="shared" si="3"/>
        <v>0</v>
      </c>
    </row>
    <row r="140" spans="1:6" x14ac:dyDescent="0.25">
      <c r="A140" s="1825"/>
      <c r="B140" s="1846"/>
      <c r="C140" s="1826"/>
      <c r="D140" s="1823"/>
      <c r="E140" s="1843">
        <f t="shared" si="2"/>
        <v>0</v>
      </c>
      <c r="F140" s="1843" t="str">
        <f t="shared" si="3"/>
        <v>0</v>
      </c>
    </row>
    <row r="141" spans="1:6" x14ac:dyDescent="0.25">
      <c r="A141" s="1825"/>
      <c r="B141" s="1847"/>
      <c r="C141" s="1826"/>
      <c r="D141" s="1823"/>
      <c r="E141" s="1843">
        <f t="shared" si="2"/>
        <v>0</v>
      </c>
      <c r="F141" s="1843" t="str">
        <f t="shared" si="3"/>
        <v>0</v>
      </c>
    </row>
    <row r="142" spans="1:6" x14ac:dyDescent="0.25">
      <c r="A142" s="1827" t="s">
        <v>155</v>
      </c>
      <c r="B142" s="1848"/>
      <c r="C142" s="1828"/>
      <c r="D142" s="1829">
        <f>SUM(D18:D141)</f>
        <v>0.01</v>
      </c>
      <c r="E142" s="1830">
        <f>SUM(E18:E141)</f>
        <v>0.01</v>
      </c>
      <c r="F142" s="1831">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14" t="s">
        <v>1660</v>
      </c>
      <c r="B5" s="2415"/>
      <c r="C5" s="2415"/>
      <c r="D5" s="2415"/>
      <c r="E5" s="2415"/>
      <c r="F5" s="2415"/>
      <c r="G5" s="2416"/>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1894</v>
      </c>
      <c r="B10" s="803"/>
      <c r="C10" s="807"/>
      <c r="D10" s="804"/>
      <c r="E10" s="1739"/>
      <c r="F10" s="805"/>
      <c r="G10" s="806"/>
      <c r="H10" s="157"/>
      <c r="I10" s="157"/>
    </row>
    <row r="11" spans="1:13" s="542" customFormat="1" ht="22.5" customHeight="1" x14ac:dyDescent="0.2">
      <c r="A11" s="241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0"/>
      <c r="C11" s="2420"/>
      <c r="D11" s="2421"/>
      <c r="E11" s="1740">
        <v>26483</v>
      </c>
      <c r="F11" s="805"/>
      <c r="G11" s="808"/>
      <c r="H11" s="178"/>
      <c r="I11" s="178"/>
      <c r="J11" s="1790"/>
      <c r="K11" s="1790"/>
      <c r="L11" s="1790"/>
      <c r="M11" s="1790"/>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5689465</v>
      </c>
      <c r="F19" s="1741"/>
      <c r="G19" s="1743">
        <f>'Expenditures 15-22'!K33-SUM('Expenditures 15-22'!G33,'Expenditures 15-22'!I33)+'Expenditures 15-22'!D229</f>
        <v>5689465</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645070</v>
      </c>
      <c r="F21" s="1744"/>
      <c r="G21" s="1747">
        <f>'Expenditures 15-22'!K42-SUM('Expenditures 15-22'!G42,'Expenditures 15-22'!I42)+'Expenditures 15-22'!K120-SUM('Expenditures 15-22'!G120,'Expenditures 15-22'!I120)+'Expenditures 15-22'!K180-SUM('Expenditures 15-22'!G180,'Expenditures 15-22'!I180)+'Expenditures 15-22'!D238</f>
        <v>645070</v>
      </c>
      <c r="H21" s="817"/>
      <c r="I21" s="157"/>
    </row>
    <row r="22" spans="1:9" s="542" customFormat="1" ht="12" customHeight="1" x14ac:dyDescent="0.2">
      <c r="A22" s="824" t="s">
        <v>560</v>
      </c>
      <c r="B22" s="825"/>
      <c r="C22" s="823">
        <v>2200</v>
      </c>
      <c r="D22" s="1744"/>
      <c r="E22" s="1746">
        <f>'Expenditures 15-22'!K47-SUM('Expenditures 15-22'!G47,'Expenditures 15-22'!I47)+'Expenditures 15-22'!D243</f>
        <v>168807</v>
      </c>
      <c r="F22" s="1744"/>
      <c r="G22" s="1747">
        <f>'Expenditures 15-22'!K47-SUM('Expenditures 15-22'!G47,'Expenditures 15-22'!I47)+'Expenditures 15-22'!D243</f>
        <v>168807</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843407</v>
      </c>
      <c r="F23" s="1744"/>
      <c r="G23" s="1746">
        <f>'Expenditures 15-22'!K53-SUM('Expenditures 15-22'!G53,'Expenditures 15-22'!I53)+'Expenditures 15-22'!D257+'Expenditures 15-22'!K330-SUM('Expenditures 15-22'!G330,'Expenditures 15-22'!I330)</f>
        <v>843407</v>
      </c>
      <c r="H23" s="817"/>
      <c r="I23" s="157"/>
    </row>
    <row r="24" spans="1:9" s="542" customFormat="1" ht="12" customHeight="1" x14ac:dyDescent="0.2">
      <c r="A24" s="824" t="s">
        <v>562</v>
      </c>
      <c r="B24" s="825"/>
      <c r="C24" s="823">
        <v>2400</v>
      </c>
      <c r="D24" s="1744"/>
      <c r="E24" s="1746">
        <f>'Expenditures 15-22'!K57-SUM('Expenditures 15-22'!G57,'Expenditures 15-22'!I57)+'Expenditures 15-22'!D261</f>
        <v>375424</v>
      </c>
      <c r="F24" s="1744"/>
      <c r="G24" s="1747">
        <f>'Expenditures 15-22'!K57-SUM('Expenditures 15-22'!G57,'Expenditures 15-22'!I57)+'Expenditures 15-22'!D261</f>
        <v>375424</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171836</v>
      </c>
      <c r="E26" s="1746">
        <f>'Expenditures 15-22'!K122-SUM('Expenditures 15-22'!G122,'Expenditures 15-22'!I122)+E7</f>
        <v>0</v>
      </c>
      <c r="F26" s="1746">
        <f>'Expenditures 15-22'!K59-SUM('Expenditures 15-22'!G59,'Expenditures 15-22'!I59)+'Expenditures 15-22'!D263-E7</f>
        <v>171836</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129921</v>
      </c>
      <c r="E27" s="1746">
        <f>E8</f>
        <v>0</v>
      </c>
      <c r="F27" s="1746">
        <f>'Expenditures 15-22'!K60-SUM('Expenditures 15-22'!G60,'Expenditures 15-22'!I60)+'Expenditures 15-22'!D264-E8</f>
        <v>129921</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706255</v>
      </c>
      <c r="F28" s="1748">
        <f>'Expenditures 15-22'!K61-SUM('Expenditures 15-22'!G61,'Expenditures 15-22'!I61)+'Expenditures 15-22'!K124-SUM('Expenditures 15-22'!G124,'Expenditures 15-22'!I124)+'Expenditures 15-22'!D266-E9</f>
        <v>706255</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620434</v>
      </c>
      <c r="F29" s="1744"/>
      <c r="G29" s="1747">
        <f>'Expenditures 15-22'!K62-SUM('Expenditures 15-22'!G62,'Expenditures 15-22'!I62)+'Expenditures 15-22'!K125-SUM('Expenditures 15-22'!G125,'Expenditures 15-22'!I125)+'Expenditures 15-22'!K182-SUM('Expenditures 15-22'!G182,'Expenditures 15-22'!I182)+'Expenditures 15-22'!D267</f>
        <v>620434</v>
      </c>
      <c r="H29" s="815"/>
    </row>
    <row r="30" spans="1:9" ht="12" customHeight="1" x14ac:dyDescent="0.2">
      <c r="A30" s="824" t="s">
        <v>100</v>
      </c>
      <c r="B30" s="827"/>
      <c r="C30" s="823">
        <v>2560</v>
      </c>
      <c r="D30" s="1744"/>
      <c r="E30" s="1746">
        <f>'Expenditures 15-22'!K63-SUM('Expenditures 15-22'!G63,'Expenditures 15-22'!I63)+'Expenditures 15-22'!D268-E10</f>
        <v>283861</v>
      </c>
      <c r="F30" s="1744"/>
      <c r="G30" s="1746">
        <f>'Expenditures 15-22'!K63-SUM('Expenditures 15-22'!G63,'Expenditures 15-22'!I63)+'Expenditures 15-22'!D268-E10</f>
        <v>283861</v>
      </c>
    </row>
    <row r="31" spans="1:9" ht="12" customHeight="1" x14ac:dyDescent="0.2">
      <c r="A31" s="824" t="s">
        <v>101</v>
      </c>
      <c r="B31" s="827"/>
      <c r="C31" s="823">
        <v>2570</v>
      </c>
      <c r="D31" s="1746">
        <f>'Expenditures 15-22'!K64-SUM('Expenditures 15-22'!G64,'Expenditures 15-22'!I64)+'Expenditures 15-22'!D269-E12</f>
        <v>0</v>
      </c>
      <c r="E31" s="1746">
        <f>E12</f>
        <v>0</v>
      </c>
      <c r="F31" s="1746">
        <f>'Expenditures 15-22'!K64-SUM('Expenditures 15-22'!G64,'Expenditures 15-22'!I64)+'Expenditures 15-22'!D269-E12</f>
        <v>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368</v>
      </c>
      <c r="F34" s="1744"/>
      <c r="G34" s="1746">
        <f>'Expenditures 15-22'!K68-SUM('Expenditures 15-22'!G68,'Expenditures 15-22'!I68)+'Expenditures 15-22'!D273</f>
        <v>368</v>
      </c>
    </row>
    <row r="35" spans="1:7" ht="12" customHeight="1" x14ac:dyDescent="0.2">
      <c r="A35" s="824" t="s">
        <v>1052</v>
      </c>
      <c r="B35" s="827"/>
      <c r="C35" s="823">
        <v>2630</v>
      </c>
      <c r="D35" s="1744"/>
      <c r="E35" s="1746">
        <f>'Expenditures 15-22'!K69-SUM('Expenditures 15-22'!G69,'Expenditures 15-22'!I69)+'Expenditures 15-22'!D274</f>
        <v>5806</v>
      </c>
      <c r="F35" s="1744"/>
      <c r="G35" s="1746">
        <f>'Expenditures 15-22'!K69-SUM('Expenditures 15-22'!G69,'Expenditures 15-22'!I69)+'Expenditures 15-22'!D274</f>
        <v>5806</v>
      </c>
    </row>
    <row r="36" spans="1:7" ht="12" customHeight="1" x14ac:dyDescent="0.2">
      <c r="A36" s="824" t="s">
        <v>400</v>
      </c>
      <c r="B36" s="827"/>
      <c r="C36" s="823">
        <v>2640</v>
      </c>
      <c r="D36" s="1746">
        <f>'Expenditures 15-22'!K70-SUM('Expenditures 15-22'!G70,'Expenditures 15-22'!I70)+'Expenditures 15-22'!D275-E13</f>
        <v>10342</v>
      </c>
      <c r="E36" s="1746">
        <f>E13</f>
        <v>0</v>
      </c>
      <c r="F36" s="1746">
        <f>'Expenditures 15-22'!K70-SUM('Expenditures 15-22'!G70,'Expenditures 15-22'!I70)+'Expenditures 15-22'!D275-E13</f>
        <v>10342</v>
      </c>
      <c r="G36" s="1746">
        <f>E13</f>
        <v>0</v>
      </c>
    </row>
    <row r="37" spans="1:7" ht="12" customHeight="1" x14ac:dyDescent="0.2">
      <c r="A37" s="824" t="s">
        <v>401</v>
      </c>
      <c r="B37" s="827"/>
      <c r="C37" s="823">
        <v>2660</v>
      </c>
      <c r="D37" s="1746">
        <f>'Expenditures 15-22'!K71-SUM('Expenditures 15-22'!G71,'Expenditures 15-22'!I71)+'Expenditures 15-22'!D276-E14</f>
        <v>121351</v>
      </c>
      <c r="E37" s="1746">
        <f>E14</f>
        <v>0</v>
      </c>
      <c r="F37" s="1746">
        <f>'Expenditures 15-22'!K71-SUM('Expenditures 15-22'!G71,'Expenditures 15-22'!I71)+'Expenditures 15-22'!D276-E14</f>
        <v>121351</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0</v>
      </c>
      <c r="F38" s="1744"/>
      <c r="G38" s="174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10120</v>
      </c>
      <c r="F39" s="1744"/>
      <c r="G39" s="1746">
        <f>'Expenditures 15-22'!K75-SUM('Expenditures 15-22'!G75,'Expenditures 15-22'!I75)+'Expenditures 15-22'!K130-SUM('Expenditures 15-22'!G130,'Expenditures 15-22'!I130)+'Expenditures 15-22'!K185-SUM('Expenditures 15-22'!G185,'Expenditures 15-22'!I185)+'Expenditures 15-22'!D280</f>
        <v>10120</v>
      </c>
    </row>
    <row r="40" spans="1:7" ht="12" customHeight="1" x14ac:dyDescent="0.2">
      <c r="A40" s="820" t="s">
        <v>1798</v>
      </c>
      <c r="B40" s="821"/>
      <c r="C40" s="823"/>
      <c r="D40" s="1744"/>
      <c r="E40" s="1748">
        <f>-'Contracts Paid in CY 29'!F142</f>
        <v>0</v>
      </c>
      <c r="F40" s="1744"/>
      <c r="G40" s="1748">
        <f>-'Contracts Paid in CY 29'!F142</f>
        <v>0</v>
      </c>
    </row>
    <row r="41" spans="1:7" ht="12" customHeight="1" x14ac:dyDescent="0.2">
      <c r="A41" s="828" t="s">
        <v>155</v>
      </c>
      <c r="B41" s="829"/>
      <c r="C41" s="830"/>
      <c r="D41" s="1748">
        <f>SUM(D19:D39)</f>
        <v>433450</v>
      </c>
      <c r="E41" s="1748">
        <f>SUM(E19:E40)</f>
        <v>9349017</v>
      </c>
      <c r="F41" s="1748">
        <f>SUM(F19:F39)</f>
        <v>1139705</v>
      </c>
      <c r="G41" s="1748">
        <f>SUM(G19:G40)</f>
        <v>8642762</v>
      </c>
    </row>
    <row r="42" spans="1:7" x14ac:dyDescent="0.2">
      <c r="A42" s="817"/>
      <c r="B42" s="157"/>
      <c r="C42" s="831"/>
      <c r="D42" s="2417" t="s">
        <v>519</v>
      </c>
      <c r="E42" s="2418"/>
      <c r="F42" s="832" t="s">
        <v>520</v>
      </c>
      <c r="G42" s="833"/>
    </row>
    <row r="43" spans="1:7" ht="12" customHeight="1" x14ac:dyDescent="0.2">
      <c r="A43" s="817"/>
      <c r="B43" s="157"/>
      <c r="C43" s="831"/>
      <c r="D43" s="1397" t="s">
        <v>470</v>
      </c>
      <c r="E43" s="1749">
        <f>D41</f>
        <v>433450</v>
      </c>
      <c r="F43" s="1397" t="s">
        <v>470</v>
      </c>
      <c r="G43" s="1749">
        <f>F41</f>
        <v>1139705</v>
      </c>
    </row>
    <row r="44" spans="1:7" ht="12" customHeight="1" x14ac:dyDescent="0.2">
      <c r="A44" s="817"/>
      <c r="B44" s="157"/>
      <c r="C44" s="831"/>
      <c r="D44" s="1397" t="s">
        <v>471</v>
      </c>
      <c r="E44" s="1749">
        <f>E41</f>
        <v>9349017</v>
      </c>
      <c r="F44" s="1397" t="s">
        <v>471</v>
      </c>
      <c r="G44" s="1749">
        <f>G41</f>
        <v>8642762</v>
      </c>
    </row>
    <row r="45" spans="1:7" ht="12" customHeight="1" x14ac:dyDescent="0.2">
      <c r="A45" s="817"/>
      <c r="B45" s="157"/>
      <c r="C45" s="157"/>
      <c r="D45" s="1398" t="s">
        <v>999</v>
      </c>
      <c r="E45" s="1750">
        <f>(E43/E44)</f>
        <v>4.6363163100462859E-2</v>
      </c>
      <c r="F45" s="1398" t="s">
        <v>999</v>
      </c>
      <c r="G45" s="1750">
        <f>(G43/G44)</f>
        <v>0.13186814585429982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C7" sqref="C7:E7"/>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36" t="s">
        <v>1363</v>
      </c>
      <c r="B1" s="2436"/>
      <c r="C1" s="2436"/>
      <c r="D1" s="2436"/>
      <c r="E1" s="2436"/>
      <c r="F1" s="2436"/>
    </row>
    <row r="2" spans="1:15" x14ac:dyDescent="0.2">
      <c r="A2" s="1452" t="s">
        <v>1878</v>
      </c>
      <c r="B2" s="1417"/>
      <c r="C2" s="1452"/>
      <c r="D2" s="1417"/>
      <c r="E2" s="1417"/>
      <c r="F2" s="1418"/>
    </row>
    <row r="3" spans="1:15" x14ac:dyDescent="0.2">
      <c r="A3" s="1751" t="str">
        <f>"Fiscal Year Ending June 30, "&amp;'AFR20'!E2</f>
        <v>Fiscal Year Ending June 30, 2020</v>
      </c>
      <c r="B3" s="1417"/>
      <c r="C3" s="1452"/>
      <c r="D3" s="1417"/>
      <c r="E3" s="1417"/>
      <c r="F3" s="1418"/>
      <c r="H3" s="1791"/>
      <c r="I3" s="1791"/>
      <c r="J3" s="1791"/>
      <c r="K3" s="1791"/>
    </row>
    <row r="4" spans="1:15" ht="3.75" customHeight="1" x14ac:dyDescent="0.2">
      <c r="A4" s="1417"/>
      <c r="B4" s="1417"/>
      <c r="C4" s="1417"/>
      <c r="D4" s="1417"/>
      <c r="E4" s="1417"/>
      <c r="F4" s="1418"/>
    </row>
    <row r="5" spans="1:15" ht="15" x14ac:dyDescent="0.25">
      <c r="A5" s="2437" t="s">
        <v>1529</v>
      </c>
      <c r="B5" s="2438"/>
      <c r="C5" s="2439"/>
      <c r="D5" s="2439"/>
      <c r="E5" s="2439"/>
      <c r="F5" s="2439"/>
      <c r="G5" s="1446"/>
      <c r="L5" s="1446"/>
      <c r="M5" s="1792"/>
      <c r="N5" s="1792"/>
      <c r="O5" s="1792"/>
    </row>
    <row r="6" spans="1:15" ht="12" customHeight="1" x14ac:dyDescent="0.25">
      <c r="A6" s="1419"/>
      <c r="B6" s="1420"/>
      <c r="C6" s="2440" t="str">
        <f>COVER!A17</f>
        <v xml:space="preserve">   Gavin SD 37</v>
      </c>
      <c r="D6" s="2440"/>
      <c r="E6" s="2440"/>
      <c r="F6" s="1421"/>
      <c r="G6" s="1446"/>
      <c r="L6" s="1446"/>
      <c r="M6" s="1792"/>
      <c r="N6" s="1792"/>
      <c r="O6" s="1792"/>
    </row>
    <row r="7" spans="1:15" ht="11.25" customHeight="1" thickBot="1" x14ac:dyDescent="0.3">
      <c r="A7" s="1419"/>
      <c r="B7" s="1420"/>
      <c r="C7" s="2441">
        <f>COVER!A13</f>
        <v>34049037002</v>
      </c>
      <c r="D7" s="2441"/>
      <c r="E7" s="2441"/>
      <c r="F7" s="1421"/>
      <c r="G7" s="1446"/>
      <c r="L7" s="1446"/>
      <c r="M7" s="1792"/>
      <c r="N7" s="1792"/>
      <c r="O7" s="1792"/>
    </row>
    <row r="8" spans="1:15" ht="25.5" customHeight="1" thickBot="1" x14ac:dyDescent="0.25">
      <c r="A8" s="1458" t="s">
        <v>1874</v>
      </c>
      <c r="B8" s="1422"/>
      <c r="C8" s="1454" t="s">
        <v>1662</v>
      </c>
      <c r="D8" s="1453" t="s">
        <v>1663</v>
      </c>
      <c r="E8" s="1455" t="s">
        <v>1364</v>
      </c>
      <c r="F8" s="1453" t="s">
        <v>1664</v>
      </c>
      <c r="G8" s="1446"/>
      <c r="H8" s="1423" t="b">
        <v>0</v>
      </c>
      <c r="L8" s="1446"/>
      <c r="M8" s="1792"/>
      <c r="N8" s="1792"/>
      <c r="O8" s="1792"/>
    </row>
    <row r="9" spans="1:15" ht="15.75" customHeight="1" x14ac:dyDescent="0.2">
      <c r="A9" s="1424" t="s">
        <v>1525</v>
      </c>
      <c r="B9" s="1425"/>
      <c r="C9" s="1426"/>
      <c r="D9" s="1426"/>
      <c r="E9" s="1427"/>
      <c r="F9" s="1428"/>
      <c r="G9" s="1446"/>
      <c r="L9" s="1446"/>
      <c r="M9" s="1792"/>
      <c r="N9" s="1792"/>
      <c r="O9" s="1792"/>
    </row>
    <row r="10" spans="1:15" ht="27.75" customHeight="1" x14ac:dyDescent="0.2">
      <c r="A10" s="1429" t="s">
        <v>1661</v>
      </c>
      <c r="B10" s="1430"/>
      <c r="C10" s="1431"/>
      <c r="D10" s="1431"/>
      <c r="E10" s="1456" t="s">
        <v>1365</v>
      </c>
      <c r="F10" s="1457" t="s">
        <v>1366</v>
      </c>
      <c r="G10" s="1446"/>
      <c r="L10" s="1446"/>
      <c r="M10" s="1792"/>
      <c r="N10" s="1792"/>
      <c r="O10" s="1792"/>
    </row>
    <row r="11" spans="1:15" ht="12" customHeight="1" x14ac:dyDescent="0.2">
      <c r="A11" s="1432" t="s">
        <v>1367</v>
      </c>
      <c r="B11" s="1433"/>
      <c r="C11" s="1434"/>
      <c r="D11" s="1434"/>
      <c r="E11" s="1435"/>
      <c r="F11" s="1436"/>
      <c r="G11" s="1446"/>
      <c r="H11" s="1446">
        <f>IF(C11="X",5,0)</f>
        <v>0</v>
      </c>
      <c r="I11" s="1446">
        <f>IF(D11="X",5,0)</f>
        <v>0</v>
      </c>
      <c r="J11" s="1446">
        <f>IF(E11="X",5,0)</f>
        <v>0</v>
      </c>
      <c r="L11" s="1446"/>
      <c r="M11" s="1792"/>
      <c r="N11" s="1792"/>
      <c r="O11" s="1792"/>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92"/>
      <c r="N12" s="1792"/>
      <c r="O12" s="1792"/>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92"/>
      <c r="N13" s="1792"/>
      <c r="O13" s="1792"/>
    </row>
    <row r="14" spans="1:15" ht="12" customHeight="1" x14ac:dyDescent="0.2">
      <c r="A14" s="1432" t="s">
        <v>1370</v>
      </c>
      <c r="B14" s="1433"/>
      <c r="C14" s="1434" t="s">
        <v>2102</v>
      </c>
      <c r="D14" s="1434" t="s">
        <v>2102</v>
      </c>
      <c r="E14" s="2059" t="s">
        <v>2102</v>
      </c>
      <c r="F14" s="1436" t="s">
        <v>2114</v>
      </c>
      <c r="G14" s="1446"/>
      <c r="H14" s="1446">
        <f t="shared" si="0"/>
        <v>5</v>
      </c>
      <c r="I14" s="1446">
        <f t="shared" si="1"/>
        <v>5</v>
      </c>
      <c r="J14" s="1446">
        <f t="shared" si="2"/>
        <v>5</v>
      </c>
      <c r="L14" s="1446"/>
      <c r="M14" s="1792"/>
      <c r="N14" s="1792"/>
      <c r="O14" s="1792"/>
    </row>
    <row r="15" spans="1:15" ht="12" customHeight="1" x14ac:dyDescent="0.2">
      <c r="A15" s="1432" t="s">
        <v>1371</v>
      </c>
      <c r="B15" s="1433"/>
      <c r="C15" s="1434" t="s">
        <v>2102</v>
      </c>
      <c r="D15" s="1434" t="s">
        <v>2102</v>
      </c>
      <c r="E15" s="2059" t="s">
        <v>2102</v>
      </c>
      <c r="F15" s="1436" t="s">
        <v>2115</v>
      </c>
      <c r="G15" s="1446"/>
      <c r="H15" s="1446">
        <f t="shared" si="0"/>
        <v>5</v>
      </c>
      <c r="I15" s="1446">
        <f t="shared" si="1"/>
        <v>5</v>
      </c>
      <c r="J15" s="1446">
        <f t="shared" si="2"/>
        <v>5</v>
      </c>
      <c r="L15" s="1446"/>
      <c r="M15" s="1792"/>
      <c r="N15" s="1792"/>
      <c r="O15" s="1792"/>
    </row>
    <row r="16" spans="1:15" ht="12" customHeight="1" x14ac:dyDescent="0.2">
      <c r="A16" s="1432" t="s">
        <v>1372</v>
      </c>
      <c r="B16" s="1433"/>
      <c r="C16" s="1434" t="s">
        <v>2102</v>
      </c>
      <c r="D16" s="1434"/>
      <c r="E16" s="2059"/>
      <c r="F16" s="1436" t="s">
        <v>2116</v>
      </c>
      <c r="G16" s="1446"/>
      <c r="H16" s="1446">
        <f t="shared" si="0"/>
        <v>5</v>
      </c>
      <c r="I16" s="1446">
        <f t="shared" si="1"/>
        <v>0</v>
      </c>
      <c r="J16" s="1446">
        <f t="shared" si="2"/>
        <v>0</v>
      </c>
      <c r="L16" s="1446"/>
      <c r="M16" s="1792"/>
      <c r="N16" s="1792"/>
      <c r="O16" s="1792"/>
    </row>
    <row r="17" spans="1:15" ht="12" customHeight="1" x14ac:dyDescent="0.2">
      <c r="A17" s="1432" t="s">
        <v>1373</v>
      </c>
      <c r="B17" s="1433"/>
      <c r="C17" s="1434"/>
      <c r="D17" s="1434"/>
      <c r="E17" s="2059"/>
      <c r="F17" s="1436"/>
      <c r="G17" s="1446"/>
      <c r="H17" s="1446">
        <f t="shared" si="0"/>
        <v>0</v>
      </c>
      <c r="I17" s="1446">
        <f t="shared" si="1"/>
        <v>0</v>
      </c>
      <c r="J17" s="1446">
        <f t="shared" si="2"/>
        <v>0</v>
      </c>
      <c r="L17" s="1446"/>
      <c r="M17" s="1792"/>
      <c r="N17" s="1792"/>
      <c r="O17" s="1792"/>
    </row>
    <row r="18" spans="1:15" ht="12" customHeight="1" x14ac:dyDescent="0.2">
      <c r="A18" s="1432" t="s">
        <v>1374</v>
      </c>
      <c r="B18" s="1433"/>
      <c r="C18" s="1434"/>
      <c r="D18" s="1434"/>
      <c r="E18" s="2059"/>
      <c r="F18" s="1436"/>
      <c r="G18" s="1446"/>
      <c r="H18" s="1446">
        <f t="shared" si="0"/>
        <v>0</v>
      </c>
      <c r="I18" s="1446">
        <f t="shared" si="1"/>
        <v>0</v>
      </c>
      <c r="J18" s="1446">
        <f t="shared" si="2"/>
        <v>0</v>
      </c>
      <c r="L18" s="1446"/>
      <c r="M18" s="1792"/>
      <c r="N18" s="1792"/>
      <c r="O18" s="1792"/>
    </row>
    <row r="19" spans="1:15" ht="12" customHeight="1" x14ac:dyDescent="0.2">
      <c r="A19" s="1432" t="s">
        <v>1510</v>
      </c>
      <c r="B19" s="1433"/>
      <c r="C19" s="1434" t="s">
        <v>2102</v>
      </c>
      <c r="D19" s="1434" t="s">
        <v>2102</v>
      </c>
      <c r="E19" s="2059" t="s">
        <v>2102</v>
      </c>
      <c r="F19" s="1436" t="s">
        <v>2117</v>
      </c>
      <c r="G19" s="1446"/>
      <c r="H19" s="1446">
        <f t="shared" si="0"/>
        <v>5</v>
      </c>
      <c r="I19" s="1446">
        <f t="shared" si="1"/>
        <v>5</v>
      </c>
      <c r="J19" s="1446">
        <f t="shared" si="2"/>
        <v>5</v>
      </c>
      <c r="L19" s="1446"/>
      <c r="M19" s="1792"/>
      <c r="N19" s="1792"/>
      <c r="O19" s="1792"/>
    </row>
    <row r="20" spans="1:15" ht="12" customHeight="1" x14ac:dyDescent="0.2">
      <c r="A20" s="1432" t="s">
        <v>1511</v>
      </c>
      <c r="B20" s="1433"/>
      <c r="C20" s="1434" t="s">
        <v>2102</v>
      </c>
      <c r="D20" s="1434" t="s">
        <v>2102</v>
      </c>
      <c r="E20" s="2059" t="s">
        <v>2102</v>
      </c>
      <c r="F20" s="1436" t="s">
        <v>2118</v>
      </c>
      <c r="G20" s="1446"/>
      <c r="H20" s="1446">
        <f t="shared" si="0"/>
        <v>5</v>
      </c>
      <c r="I20" s="1446">
        <f t="shared" si="1"/>
        <v>5</v>
      </c>
      <c r="J20" s="1446">
        <f t="shared" si="2"/>
        <v>5</v>
      </c>
      <c r="L20" s="1446"/>
      <c r="M20" s="1792"/>
      <c r="N20" s="1792"/>
      <c r="O20" s="1792"/>
    </row>
    <row r="21" spans="1:15" ht="12" customHeight="1" x14ac:dyDescent="0.2">
      <c r="A21" s="1432" t="s">
        <v>1512</v>
      </c>
      <c r="B21" s="1433"/>
      <c r="C21" s="1434" t="s">
        <v>2102</v>
      </c>
      <c r="D21" s="1434" t="s">
        <v>2102</v>
      </c>
      <c r="E21" s="2059" t="s">
        <v>2102</v>
      </c>
      <c r="F21" s="1436" t="s">
        <v>2119</v>
      </c>
      <c r="G21" s="1446"/>
      <c r="H21" s="1446">
        <f t="shared" si="0"/>
        <v>5</v>
      </c>
      <c r="I21" s="1446">
        <f t="shared" si="1"/>
        <v>5</v>
      </c>
      <c r="J21" s="1446">
        <f t="shared" si="2"/>
        <v>5</v>
      </c>
      <c r="L21" s="1446"/>
      <c r="M21" s="1792"/>
      <c r="N21" s="1792"/>
      <c r="O21" s="1792"/>
    </row>
    <row r="22" spans="1:15" ht="12" customHeight="1" x14ac:dyDescent="0.2">
      <c r="A22" s="1432" t="s">
        <v>1513</v>
      </c>
      <c r="B22" s="1433"/>
      <c r="C22" s="1434"/>
      <c r="D22" s="1434"/>
      <c r="E22" s="2059"/>
      <c r="F22" s="1436"/>
      <c r="G22" s="1446"/>
      <c r="H22" s="1446">
        <f t="shared" si="0"/>
        <v>0</v>
      </c>
      <c r="I22" s="1446">
        <f t="shared" si="1"/>
        <v>0</v>
      </c>
      <c r="J22" s="1446">
        <f t="shared" si="2"/>
        <v>0</v>
      </c>
      <c r="L22" s="1446"/>
      <c r="M22" s="1792"/>
      <c r="N22" s="1792"/>
      <c r="O22" s="1792"/>
    </row>
    <row r="23" spans="1:15" ht="12" customHeight="1" x14ac:dyDescent="0.2">
      <c r="A23" s="1432" t="s">
        <v>1514</v>
      </c>
      <c r="B23" s="1433"/>
      <c r="C23" s="1434"/>
      <c r="D23" s="1434"/>
      <c r="E23" s="2059"/>
      <c r="F23" s="1436"/>
      <c r="G23" s="1446"/>
      <c r="H23" s="1446">
        <f t="shared" si="0"/>
        <v>0</v>
      </c>
      <c r="I23" s="1446">
        <f t="shared" si="1"/>
        <v>0</v>
      </c>
      <c r="J23" s="1446">
        <f t="shared" si="2"/>
        <v>0</v>
      </c>
      <c r="L23" s="1446"/>
      <c r="M23" s="1792"/>
      <c r="N23" s="1792"/>
      <c r="O23" s="1792"/>
    </row>
    <row r="24" spans="1:15" ht="12" customHeight="1" x14ac:dyDescent="0.2">
      <c r="A24" s="1432" t="s">
        <v>1515</v>
      </c>
      <c r="B24" s="1433"/>
      <c r="C24" s="1434"/>
      <c r="D24" s="1434"/>
      <c r="E24" s="2059"/>
      <c r="F24" s="1436"/>
      <c r="G24" s="1446"/>
      <c r="H24" s="1446">
        <f t="shared" si="0"/>
        <v>0</v>
      </c>
      <c r="I24" s="1446">
        <f t="shared" si="1"/>
        <v>0</v>
      </c>
      <c r="J24" s="1446">
        <f t="shared" si="2"/>
        <v>0</v>
      </c>
      <c r="L24" s="1446"/>
      <c r="M24" s="1792"/>
      <c r="N24" s="1792"/>
      <c r="O24" s="1792"/>
    </row>
    <row r="25" spans="1:15" ht="12" customHeight="1" x14ac:dyDescent="0.2">
      <c r="A25" s="1432" t="s">
        <v>1516</v>
      </c>
      <c r="B25" s="1433"/>
      <c r="C25" s="1434"/>
      <c r="D25" s="1434"/>
      <c r="E25" s="2059"/>
      <c r="F25" s="1436"/>
      <c r="G25" s="1446"/>
      <c r="H25" s="1446">
        <f t="shared" si="0"/>
        <v>0</v>
      </c>
      <c r="I25" s="1446">
        <f t="shared" si="1"/>
        <v>0</v>
      </c>
      <c r="J25" s="1446">
        <f t="shared" si="2"/>
        <v>0</v>
      </c>
      <c r="L25" s="1446"/>
      <c r="M25" s="1792"/>
      <c r="N25" s="1792"/>
      <c r="O25" s="1792"/>
    </row>
    <row r="26" spans="1:15" ht="12" customHeight="1" x14ac:dyDescent="0.2">
      <c r="A26" s="1432" t="s">
        <v>1517</v>
      </c>
      <c r="B26" s="1433"/>
      <c r="C26" s="1434" t="s">
        <v>2102</v>
      </c>
      <c r="D26" s="1434" t="s">
        <v>2102</v>
      </c>
      <c r="E26" s="2059" t="s">
        <v>2102</v>
      </c>
      <c r="F26" s="1436" t="s">
        <v>2120</v>
      </c>
      <c r="G26" s="1446"/>
      <c r="H26" s="1446">
        <f t="shared" si="0"/>
        <v>5</v>
      </c>
      <c r="I26" s="1446">
        <f t="shared" si="1"/>
        <v>5</v>
      </c>
      <c r="J26" s="1446">
        <f t="shared" si="2"/>
        <v>5</v>
      </c>
      <c r="L26" s="1446"/>
      <c r="M26" s="1792"/>
      <c r="N26" s="1792"/>
      <c r="O26" s="1792"/>
    </row>
    <row r="27" spans="1:15" ht="18.75" x14ac:dyDescent="0.2">
      <c r="A27" s="1432" t="s">
        <v>1518</v>
      </c>
      <c r="B27" s="1433"/>
      <c r="C27" s="1434"/>
      <c r="D27" s="1434"/>
      <c r="E27" s="2059"/>
      <c r="F27" s="1436"/>
      <c r="G27" s="1446"/>
      <c r="H27" s="1446">
        <f t="shared" si="0"/>
        <v>0</v>
      </c>
      <c r="I27" s="1446">
        <f t="shared" si="1"/>
        <v>0</v>
      </c>
      <c r="J27" s="1446">
        <f t="shared" si="2"/>
        <v>0</v>
      </c>
      <c r="L27" s="1446"/>
      <c r="M27" s="1792"/>
      <c r="N27" s="1792"/>
      <c r="O27" s="1792"/>
    </row>
    <row r="28" spans="1:15" ht="12" customHeight="1" x14ac:dyDescent="0.2">
      <c r="A28" s="1432" t="s">
        <v>1519</v>
      </c>
      <c r="B28" s="1433"/>
      <c r="C28" s="1434"/>
      <c r="D28" s="1434"/>
      <c r="E28" s="2059"/>
      <c r="F28" s="1436"/>
      <c r="G28" s="1446"/>
      <c r="H28" s="1446">
        <f t="shared" si="0"/>
        <v>0</v>
      </c>
      <c r="I28" s="1446">
        <f t="shared" si="1"/>
        <v>0</v>
      </c>
      <c r="J28" s="1446">
        <f t="shared" si="2"/>
        <v>0</v>
      </c>
      <c r="L28" s="1446"/>
      <c r="M28" s="1792"/>
      <c r="N28" s="1792"/>
      <c r="O28" s="1792"/>
    </row>
    <row r="29" spans="1:15" ht="12" customHeight="1" x14ac:dyDescent="0.2">
      <c r="A29" s="1432" t="s">
        <v>1520</v>
      </c>
      <c r="B29" s="1433"/>
      <c r="C29" s="1434"/>
      <c r="D29" s="1434"/>
      <c r="E29" s="2059"/>
      <c r="F29" s="1436"/>
      <c r="G29" s="1446"/>
      <c r="H29" s="1446">
        <f t="shared" si="0"/>
        <v>0</v>
      </c>
      <c r="I29" s="1446">
        <f t="shared" si="1"/>
        <v>0</v>
      </c>
      <c r="J29" s="1446">
        <f t="shared" si="2"/>
        <v>0</v>
      </c>
      <c r="L29" s="1446"/>
      <c r="M29" s="1792"/>
      <c r="N29" s="1792"/>
      <c r="O29" s="1792"/>
    </row>
    <row r="30" spans="1:15" ht="12" customHeight="1" x14ac:dyDescent="0.2">
      <c r="A30" s="1432" t="s">
        <v>1521</v>
      </c>
      <c r="B30" s="1433"/>
      <c r="C30" s="1434" t="s">
        <v>2102</v>
      </c>
      <c r="D30" s="1434" t="s">
        <v>2102</v>
      </c>
      <c r="E30" s="2059" t="s">
        <v>2102</v>
      </c>
      <c r="F30" s="1436" t="s">
        <v>2121</v>
      </c>
      <c r="G30" s="1446"/>
      <c r="H30" s="1446">
        <f t="shared" si="0"/>
        <v>5</v>
      </c>
      <c r="I30" s="1446">
        <f t="shared" si="1"/>
        <v>5</v>
      </c>
      <c r="J30" s="1446">
        <f t="shared" si="2"/>
        <v>5</v>
      </c>
      <c r="L30" s="1446"/>
      <c r="M30" s="1792"/>
      <c r="N30" s="1792"/>
      <c r="O30" s="1792"/>
    </row>
    <row r="31" spans="1:15" ht="12" customHeight="1" x14ac:dyDescent="0.2">
      <c r="A31" s="1432" t="s">
        <v>1522</v>
      </c>
      <c r="B31" s="1433"/>
      <c r="C31" s="1434"/>
      <c r="D31" s="1434"/>
      <c r="E31" s="2059"/>
      <c r="F31" s="1436"/>
      <c r="G31" s="1446"/>
      <c r="H31" s="1446">
        <f t="shared" si="0"/>
        <v>0</v>
      </c>
      <c r="I31" s="1446">
        <f t="shared" si="1"/>
        <v>0</v>
      </c>
      <c r="J31" s="1446">
        <f t="shared" si="2"/>
        <v>0</v>
      </c>
      <c r="L31" s="1793"/>
      <c r="M31" s="1792"/>
      <c r="N31" s="1792"/>
      <c r="O31" s="1792"/>
    </row>
    <row r="32" spans="1:15" ht="12" customHeight="1" x14ac:dyDescent="0.2">
      <c r="A32" s="1432" t="s">
        <v>1523</v>
      </c>
      <c r="B32" s="1433"/>
      <c r="C32" s="1434" t="s">
        <v>2102</v>
      </c>
      <c r="D32" s="1434" t="s">
        <v>2102</v>
      </c>
      <c r="E32" s="2059"/>
      <c r="F32" s="1436" t="s">
        <v>2122</v>
      </c>
      <c r="G32" s="1446"/>
      <c r="H32" s="1446">
        <f t="shared" si="0"/>
        <v>5</v>
      </c>
      <c r="I32" s="1446">
        <f t="shared" si="1"/>
        <v>5</v>
      </c>
      <c r="J32" s="1446">
        <f t="shared" si="2"/>
        <v>0</v>
      </c>
      <c r="L32" s="1446"/>
      <c r="M32" s="1792"/>
      <c r="N32" s="1792"/>
      <c r="O32" s="1792"/>
    </row>
    <row r="33" spans="1:15" ht="12" customHeight="1" x14ac:dyDescent="0.2">
      <c r="A33" s="1432" t="s">
        <v>1524</v>
      </c>
      <c r="B33" s="1433"/>
      <c r="C33" s="1434"/>
      <c r="D33" s="1434"/>
      <c r="E33" s="1437"/>
      <c r="F33" s="1436"/>
      <c r="G33" s="1446"/>
      <c r="H33" s="1446">
        <f t="shared" si="0"/>
        <v>0</v>
      </c>
      <c r="I33" s="1446">
        <f t="shared" si="1"/>
        <v>0</v>
      </c>
      <c r="J33" s="1446">
        <f t="shared" si="2"/>
        <v>0</v>
      </c>
      <c r="L33" s="1446"/>
      <c r="M33" s="1792"/>
      <c r="N33" s="1792"/>
      <c r="O33" s="1792"/>
    </row>
    <row r="34" spans="1:15" ht="12" customHeight="1" x14ac:dyDescent="0.25">
      <c r="A34" s="1438"/>
      <c r="B34" s="1438"/>
      <c r="C34" s="1438"/>
      <c r="D34" s="1438"/>
      <c r="E34" s="1438"/>
      <c r="F34" s="1438"/>
      <c r="G34" s="1446"/>
      <c r="H34" s="1446">
        <f>SUM(H11:H32)</f>
        <v>45</v>
      </c>
      <c r="I34" s="1446">
        <f>SUM(I11:I32)</f>
        <v>40</v>
      </c>
      <c r="J34" s="1446">
        <f>SUM(J11:J32)</f>
        <v>35</v>
      </c>
      <c r="K34" s="1446">
        <f>SUM(H34:J34)</f>
        <v>120</v>
      </c>
      <c r="L34" s="1446"/>
      <c r="M34" s="1792"/>
      <c r="N34" s="1792"/>
      <c r="O34" s="1792"/>
    </row>
    <row r="35" spans="1:15" ht="12" customHeight="1" x14ac:dyDescent="0.2">
      <c r="A35" s="1439" t="s">
        <v>1376</v>
      </c>
      <c r="B35" s="1440"/>
      <c r="C35" s="2442"/>
      <c r="D35" s="2442"/>
      <c r="E35" s="2442"/>
      <c r="F35" s="2443"/>
    </row>
    <row r="36" spans="1:15" ht="12" customHeight="1" x14ac:dyDescent="0.2">
      <c r="A36" s="2425"/>
      <c r="B36" s="2426"/>
      <c r="C36" s="2426"/>
      <c r="D36" s="2426"/>
      <c r="E36" s="2426"/>
      <c r="F36" s="2427"/>
    </row>
    <row r="37" spans="1:15" ht="12" customHeight="1" x14ac:dyDescent="0.2">
      <c r="A37" s="2425"/>
      <c r="B37" s="2426"/>
      <c r="C37" s="2426"/>
      <c r="D37" s="2426"/>
      <c r="E37" s="2426"/>
      <c r="F37" s="2427"/>
    </row>
    <row r="38" spans="1:15" ht="12" customHeight="1" x14ac:dyDescent="0.2">
      <c r="A38" s="2428"/>
      <c r="B38" s="2429"/>
      <c r="C38" s="2429"/>
      <c r="D38" s="2429"/>
      <c r="E38" s="2429"/>
      <c r="F38" s="2430"/>
    </row>
    <row r="39" spans="1:15" ht="4.5" hidden="1" customHeight="1" x14ac:dyDescent="0.2">
      <c r="A39" s="1441"/>
      <c r="B39" s="1441"/>
      <c r="C39" s="1441"/>
      <c r="D39" s="1441"/>
      <c r="E39" s="1441"/>
      <c r="F39" s="1441"/>
    </row>
    <row r="40" spans="1:15" s="1438" customFormat="1" ht="12" customHeight="1" x14ac:dyDescent="0.25">
      <c r="A40" s="1442" t="s">
        <v>1375</v>
      </c>
      <c r="B40" s="1443"/>
      <c r="C40" s="2431"/>
      <c r="D40" s="2431"/>
      <c r="E40" s="2431"/>
      <c r="F40" s="2432"/>
      <c r="H40" s="1447"/>
      <c r="I40" s="1447"/>
      <c r="J40" s="1447"/>
      <c r="K40" s="1447"/>
    </row>
    <row r="41" spans="1:15" s="1438" customFormat="1" ht="12" customHeight="1" x14ac:dyDescent="0.25">
      <c r="A41" s="2433"/>
      <c r="B41" s="2434"/>
      <c r="C41" s="2434"/>
      <c r="D41" s="2434"/>
      <c r="E41" s="2434"/>
      <c r="F41" s="2435"/>
      <c r="H41" s="1447"/>
      <c r="I41" s="1447"/>
      <c r="J41" s="1447"/>
      <c r="K41" s="1447"/>
    </row>
    <row r="42" spans="1:15" s="1438" customFormat="1" ht="12" customHeight="1" x14ac:dyDescent="0.25">
      <c r="A42" s="2433"/>
      <c r="B42" s="2434"/>
      <c r="C42" s="2434"/>
      <c r="D42" s="2434"/>
      <c r="E42" s="2434"/>
      <c r="F42" s="2435"/>
      <c r="H42" s="1447"/>
      <c r="I42" s="1447"/>
      <c r="J42" s="1447"/>
      <c r="K42" s="1447"/>
    </row>
    <row r="43" spans="1:15" s="1438" customFormat="1" ht="15" x14ac:dyDescent="0.25">
      <c r="A43" s="2422"/>
      <c r="B43" s="2423"/>
      <c r="C43" s="2423"/>
      <c r="D43" s="2423"/>
      <c r="E43" s="2423"/>
      <c r="F43" s="2424"/>
      <c r="H43" s="1447"/>
      <c r="I43" s="1447"/>
      <c r="J43" s="1447"/>
      <c r="K43" s="1447"/>
    </row>
    <row r="44" spans="1:15" s="1438" customFormat="1" ht="12" hidden="1" customHeight="1" x14ac:dyDescent="0.25">
      <c r="A44" s="2422"/>
      <c r="B44" s="2423"/>
      <c r="C44" s="2423"/>
      <c r="D44" s="2423"/>
      <c r="E44" s="2423"/>
      <c r="F44" s="2424"/>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10" zoomScaleNormal="100" workbookViewId="0">
      <selection activeCell="I12" sqref="I12"/>
    </sheetView>
  </sheetViews>
  <sheetFormatPr defaultColWidth="9.140625" defaultRowHeight="12.75" x14ac:dyDescent="0.2"/>
  <cols>
    <col min="1" max="1" width="2.85546875" style="1855" customWidth="1"/>
    <col min="2" max="2" width="3" style="1855" customWidth="1"/>
    <col min="3" max="3" width="48.5703125" style="1855" customWidth="1"/>
    <col min="4" max="4" width="7.42578125" style="1855" customWidth="1"/>
    <col min="5" max="5" width="11.28515625" style="1855" customWidth="1"/>
    <col min="6" max="6" width="10.85546875" style="1855" customWidth="1"/>
    <col min="7" max="8" width="9.140625" style="1855"/>
    <col min="9" max="9" width="11.140625" style="1855" customWidth="1"/>
    <col min="10" max="10" width="10.85546875" style="1855" customWidth="1"/>
    <col min="11" max="11" width="9.140625" style="1855"/>
    <col min="12" max="12" width="14.140625" style="1855" customWidth="1"/>
    <col min="13" max="13" width="9.140625" style="1855"/>
    <col min="14" max="14" width="18.7109375" style="1855" customWidth="1"/>
    <col min="15" max="16384" width="9.140625" style="1855"/>
  </cols>
  <sheetData>
    <row r="1" spans="1:14" x14ac:dyDescent="0.2">
      <c r="A1" s="1913"/>
      <c r="B1" s="1914"/>
      <c r="C1" s="1914"/>
      <c r="D1" s="1914"/>
      <c r="E1" s="1914"/>
      <c r="F1" s="1914"/>
      <c r="G1" s="1929" t="s">
        <v>402</v>
      </c>
      <c r="H1" s="1930"/>
      <c r="I1" s="1914"/>
      <c r="J1" s="1914"/>
      <c r="K1" s="1914"/>
      <c r="L1" s="1914"/>
      <c r="M1" s="1914"/>
      <c r="N1" s="1915"/>
    </row>
    <row r="2" spans="1:14" x14ac:dyDescent="0.2">
      <c r="A2" s="1931"/>
      <c r="B2" s="838"/>
      <c r="C2" s="838"/>
      <c r="D2" s="838"/>
      <c r="E2" s="838"/>
      <c r="F2" s="838"/>
      <c r="G2" s="1857" t="s">
        <v>2002</v>
      </c>
      <c r="H2" s="1854"/>
      <c r="I2" s="838"/>
      <c r="J2" s="838"/>
      <c r="K2" s="838"/>
      <c r="L2" s="838"/>
      <c r="M2" s="838"/>
      <c r="N2" s="1932"/>
    </row>
    <row r="3" spans="1:14" x14ac:dyDescent="0.2">
      <c r="A3" s="1931"/>
      <c r="B3" s="838"/>
      <c r="C3" s="838"/>
      <c r="D3" s="838"/>
      <c r="E3" s="838"/>
      <c r="F3" s="838"/>
      <c r="G3" s="1857" t="s">
        <v>403</v>
      </c>
      <c r="H3" s="838"/>
      <c r="I3" s="838"/>
      <c r="J3" s="838"/>
      <c r="K3" s="838"/>
      <c r="L3" s="838"/>
      <c r="M3" s="838"/>
      <c r="N3" s="1932"/>
    </row>
    <row r="4" spans="1:14" x14ac:dyDescent="0.2">
      <c r="A4" s="1931"/>
      <c r="B4" s="838"/>
      <c r="C4" s="838"/>
      <c r="D4" s="838"/>
      <c r="E4" s="838"/>
      <c r="F4" s="838"/>
      <c r="G4" s="1857" t="s">
        <v>863</v>
      </c>
      <c r="H4" s="838"/>
      <c r="I4" s="838"/>
      <c r="J4" s="838"/>
      <c r="K4" s="838"/>
      <c r="L4" s="838"/>
      <c r="M4" s="838"/>
      <c r="N4" s="1932"/>
    </row>
    <row r="5" spans="1:14" x14ac:dyDescent="0.2">
      <c r="A5" s="1931"/>
      <c r="B5" s="838"/>
      <c r="C5" s="838"/>
      <c r="D5" s="838"/>
      <c r="E5" s="838"/>
      <c r="F5" s="1857"/>
      <c r="G5" s="1857"/>
      <c r="H5" s="838"/>
      <c r="I5" s="838"/>
      <c r="J5" s="838"/>
      <c r="K5" s="838"/>
      <c r="L5" s="838"/>
      <c r="M5" s="838"/>
      <c r="N5" s="1932"/>
    </row>
    <row r="6" spans="1:14" x14ac:dyDescent="0.2">
      <c r="A6" s="1933" t="s">
        <v>667</v>
      </c>
      <c r="B6" s="1317"/>
      <c r="C6" s="1317"/>
      <c r="D6" s="1317"/>
      <c r="E6" s="1318"/>
      <c r="F6" s="1856"/>
      <c r="G6" s="1857"/>
      <c r="H6" s="838"/>
      <c r="I6" s="1858" t="s">
        <v>1021</v>
      </c>
      <c r="J6" s="2462" t="str">
        <f>COVER!A17</f>
        <v xml:space="preserve">   Gavin SD 37</v>
      </c>
      <c r="K6" s="2462"/>
      <c r="L6" s="2476"/>
      <c r="M6" s="838"/>
      <c r="N6" s="1932"/>
    </row>
    <row r="7" spans="1:14" x14ac:dyDescent="0.2">
      <c r="A7" s="2477" t="s">
        <v>864</v>
      </c>
      <c r="B7" s="2478"/>
      <c r="C7" s="2478"/>
      <c r="D7" s="2478"/>
      <c r="E7" s="2479"/>
      <c r="F7" s="839"/>
      <c r="G7" s="838"/>
      <c r="H7" s="838"/>
      <c r="I7" s="1858" t="s">
        <v>369</v>
      </c>
      <c r="J7" s="2464">
        <f>COVER!A13</f>
        <v>34049037002</v>
      </c>
      <c r="K7" s="2464"/>
      <c r="L7" s="2464"/>
      <c r="M7" s="838"/>
      <c r="N7" s="1932"/>
    </row>
    <row r="8" spans="1:14" x14ac:dyDescent="0.2">
      <c r="A8" s="1934"/>
      <c r="B8" s="1859"/>
      <c r="C8" s="1859"/>
      <c r="D8" s="1859"/>
      <c r="E8" s="1860"/>
      <c r="F8" s="1861"/>
      <c r="G8" s="1849"/>
      <c r="H8" s="1849"/>
      <c r="I8" s="1849"/>
      <c r="J8" s="1849"/>
      <c r="K8" s="1849"/>
      <c r="L8" s="1849"/>
      <c r="M8" s="838"/>
      <c r="N8" s="1932"/>
    </row>
    <row r="9" spans="1:14" x14ac:dyDescent="0.2">
      <c r="A9" s="1935"/>
      <c r="B9" s="840"/>
      <c r="C9" s="840"/>
      <c r="D9" s="841"/>
      <c r="E9" s="1862" t="s">
        <v>2018</v>
      </c>
      <c r="F9" s="1794"/>
      <c r="G9" s="1794"/>
      <c r="H9" s="1794"/>
      <c r="I9" s="1863" t="s">
        <v>2019</v>
      </c>
      <c r="J9" s="1794"/>
      <c r="K9" s="1794"/>
      <c r="L9" s="1795"/>
      <c r="M9" s="838"/>
      <c r="N9" s="1932"/>
    </row>
    <row r="10" spans="1:14" x14ac:dyDescent="0.2">
      <c r="A10" s="1936"/>
      <c r="B10" s="1864"/>
      <c r="C10" s="1865"/>
      <c r="D10" s="1866"/>
      <c r="E10" s="1867" t="s">
        <v>422</v>
      </c>
      <c r="F10" s="1868" t="s">
        <v>423</v>
      </c>
      <c r="G10" s="1869" t="s">
        <v>429</v>
      </c>
      <c r="H10" s="1870"/>
      <c r="I10" s="1868" t="s">
        <v>422</v>
      </c>
      <c r="J10" s="1868" t="s">
        <v>423</v>
      </c>
      <c r="K10" s="1869" t="s">
        <v>429</v>
      </c>
      <c r="L10" s="1868"/>
      <c r="M10" s="838"/>
      <c r="N10" s="1932"/>
    </row>
    <row r="11" spans="1:14" ht="51" x14ac:dyDescent="0.2">
      <c r="A11" s="2480" t="s">
        <v>478</v>
      </c>
      <c r="B11" s="2481"/>
      <c r="C11" s="2482"/>
      <c r="D11" s="1871" t="s">
        <v>866</v>
      </c>
      <c r="E11" s="1871" t="s">
        <v>64</v>
      </c>
      <c r="F11" s="1871" t="s">
        <v>6</v>
      </c>
      <c r="G11" s="1872" t="s">
        <v>2020</v>
      </c>
      <c r="H11" s="1873" t="s">
        <v>155</v>
      </c>
      <c r="I11" s="1871" t="s">
        <v>64</v>
      </c>
      <c r="J11" s="1871" t="s">
        <v>6</v>
      </c>
      <c r="K11" s="1872" t="s">
        <v>2001</v>
      </c>
      <c r="L11" s="1873" t="s">
        <v>155</v>
      </c>
      <c r="M11" s="838"/>
      <c r="N11" s="1932"/>
    </row>
    <row r="12" spans="1:14" x14ac:dyDescent="0.2">
      <c r="A12" s="1937">
        <v>1</v>
      </c>
      <c r="B12" s="1874" t="s">
        <v>813</v>
      </c>
      <c r="C12" s="842"/>
      <c r="D12" s="1875">
        <v>2320</v>
      </c>
      <c r="E12" s="1878">
        <f>'Expenditures 15-22'!K50</f>
        <v>349400</v>
      </c>
      <c r="F12" s="1876"/>
      <c r="G12" s="1902">
        <f>G68</f>
        <v>0</v>
      </c>
      <c r="H12" s="1878">
        <f t="shared" ref="H12:H18" si="0">SUM(E12:G12)</f>
        <v>349400</v>
      </c>
      <c r="I12" s="1877">
        <v>387827</v>
      </c>
      <c r="J12" s="1876"/>
      <c r="K12" s="1877"/>
      <c r="L12" s="1878">
        <f t="shared" ref="L12:L18" si="1">SUM(I12:K12)</f>
        <v>387827</v>
      </c>
      <c r="M12" s="838"/>
      <c r="N12" s="1932"/>
    </row>
    <row r="13" spans="1:14" x14ac:dyDescent="0.2">
      <c r="A13" s="1937">
        <v>2</v>
      </c>
      <c r="B13" s="1874" t="s">
        <v>42</v>
      </c>
      <c r="C13" s="842"/>
      <c r="D13" s="1875">
        <v>2330</v>
      </c>
      <c r="E13" s="1878">
        <f>'Expenditures 15-22'!K51</f>
        <v>163279</v>
      </c>
      <c r="F13" s="1876"/>
      <c r="G13" s="1902">
        <f>H68</f>
        <v>0</v>
      </c>
      <c r="H13" s="1878">
        <f t="shared" si="0"/>
        <v>163279</v>
      </c>
      <c r="I13" s="1877">
        <v>173981</v>
      </c>
      <c r="J13" s="1876"/>
      <c r="K13" s="1877"/>
      <c r="L13" s="1878">
        <f t="shared" si="1"/>
        <v>173981</v>
      </c>
      <c r="M13" s="838"/>
      <c r="N13" s="1932"/>
    </row>
    <row r="14" spans="1:14" x14ac:dyDescent="0.2">
      <c r="A14" s="1937">
        <v>3</v>
      </c>
      <c r="B14" s="1874" t="s">
        <v>43</v>
      </c>
      <c r="C14" s="842"/>
      <c r="D14" s="1879">
        <v>2490</v>
      </c>
      <c r="E14" s="1878">
        <f>'Expenditures 15-22'!K56</f>
        <v>0</v>
      </c>
      <c r="F14" s="1876"/>
      <c r="G14" s="1902">
        <f>I68</f>
        <v>0</v>
      </c>
      <c r="H14" s="1878">
        <f t="shared" si="0"/>
        <v>0</v>
      </c>
      <c r="I14" s="1877"/>
      <c r="J14" s="1876"/>
      <c r="K14" s="1877"/>
      <c r="L14" s="1878">
        <f t="shared" si="1"/>
        <v>0</v>
      </c>
      <c r="M14" s="838"/>
      <c r="N14" s="1932"/>
    </row>
    <row r="15" spans="1:14" x14ac:dyDescent="0.2">
      <c r="A15" s="1937">
        <v>4</v>
      </c>
      <c r="B15" s="1874" t="s">
        <v>1059</v>
      </c>
      <c r="C15" s="842"/>
      <c r="D15" s="1875">
        <v>2510</v>
      </c>
      <c r="E15" s="1878">
        <f>'Expenditures 15-22'!K59</f>
        <v>170618</v>
      </c>
      <c r="F15" s="1878">
        <f>'Expenditures 15-22'!K122</f>
        <v>0</v>
      </c>
      <c r="G15" s="1902">
        <f>J68</f>
        <v>0</v>
      </c>
      <c r="H15" s="1878">
        <f t="shared" si="0"/>
        <v>170618</v>
      </c>
      <c r="I15" s="1877">
        <v>152833</v>
      </c>
      <c r="J15" s="1877"/>
      <c r="K15" s="1877"/>
      <c r="L15" s="1878">
        <f t="shared" si="1"/>
        <v>152833</v>
      </c>
      <c r="M15" s="838"/>
      <c r="N15" s="1932"/>
    </row>
    <row r="16" spans="1:14" x14ac:dyDescent="0.2">
      <c r="A16" s="1937">
        <v>5</v>
      </c>
      <c r="B16" s="1874" t="s">
        <v>101</v>
      </c>
      <c r="C16" s="842"/>
      <c r="D16" s="1875">
        <v>2570</v>
      </c>
      <c r="E16" s="1878">
        <f>'Expenditures 15-22'!K64</f>
        <v>0</v>
      </c>
      <c r="F16" s="1876"/>
      <c r="G16" s="1902">
        <f>K68</f>
        <v>0</v>
      </c>
      <c r="H16" s="1878">
        <f t="shared" si="0"/>
        <v>0</v>
      </c>
      <c r="I16" s="1877"/>
      <c r="J16" s="1876"/>
      <c r="K16" s="1877"/>
      <c r="L16" s="1878">
        <f t="shared" si="1"/>
        <v>0</v>
      </c>
      <c r="M16" s="838"/>
      <c r="N16" s="1932"/>
    </row>
    <row r="17" spans="1:14" x14ac:dyDescent="0.2">
      <c r="A17" s="1937">
        <v>6</v>
      </c>
      <c r="B17" s="1874" t="s">
        <v>1051</v>
      </c>
      <c r="C17" s="842"/>
      <c r="D17" s="1875">
        <v>2610</v>
      </c>
      <c r="E17" s="1878">
        <f>'Expenditures 15-22'!K67</f>
        <v>0</v>
      </c>
      <c r="F17" s="1876"/>
      <c r="G17" s="1902">
        <f>L68</f>
        <v>0</v>
      </c>
      <c r="H17" s="1878">
        <f t="shared" si="0"/>
        <v>0</v>
      </c>
      <c r="I17" s="1877"/>
      <c r="J17" s="1876"/>
      <c r="K17" s="1877"/>
      <c r="L17" s="1878">
        <f t="shared" si="1"/>
        <v>0</v>
      </c>
      <c r="M17" s="838"/>
      <c r="N17" s="1932"/>
    </row>
    <row r="18" spans="1:14" ht="26.25" customHeight="1" x14ac:dyDescent="0.2">
      <c r="A18" s="1938">
        <v>7</v>
      </c>
      <c r="B18" s="2483" t="s">
        <v>7</v>
      </c>
      <c r="C18" s="2484"/>
      <c r="D18" s="2485"/>
      <c r="E18" s="1880"/>
      <c r="F18" s="1880"/>
      <c r="G18" s="1877"/>
      <c r="H18" s="1881">
        <f t="shared" si="0"/>
        <v>0</v>
      </c>
      <c r="I18" s="1877"/>
      <c r="J18" s="1877"/>
      <c r="K18" s="1877"/>
      <c r="L18" s="1878">
        <f t="shared" si="1"/>
        <v>0</v>
      </c>
      <c r="M18" s="838"/>
      <c r="N18" s="1932"/>
    </row>
    <row r="19" spans="1:14" ht="13.5" thickBot="1" x14ac:dyDescent="0.25">
      <c r="A19" s="1937">
        <v>8</v>
      </c>
      <c r="B19" s="1882" t="s">
        <v>1151</v>
      </c>
      <c r="C19" s="838"/>
      <c r="D19" s="1883"/>
      <c r="E19" s="1884">
        <f t="shared" ref="E19:L19" si="2">SUM(E12:E17)-E18</f>
        <v>683297</v>
      </c>
      <c r="F19" s="1884">
        <f t="shared" si="2"/>
        <v>0</v>
      </c>
      <c r="G19" s="1884">
        <f t="shared" ref="G19" si="3">SUM(G12:G17)-G18</f>
        <v>0</v>
      </c>
      <c r="H19" s="1884">
        <f t="shared" si="2"/>
        <v>683297</v>
      </c>
      <c r="I19" s="1884">
        <f t="shared" si="2"/>
        <v>714641</v>
      </c>
      <c r="J19" s="1884">
        <f t="shared" si="2"/>
        <v>0</v>
      </c>
      <c r="K19" s="1884">
        <f t="shared" si="2"/>
        <v>0</v>
      </c>
      <c r="L19" s="1884">
        <f t="shared" si="2"/>
        <v>714641</v>
      </c>
      <c r="M19" s="838"/>
      <c r="N19" s="1932"/>
    </row>
    <row r="20" spans="1:14" ht="13.5" thickTop="1" x14ac:dyDescent="0.2">
      <c r="A20" s="1937">
        <v>9</v>
      </c>
      <c r="B20" s="2486" t="s">
        <v>2021</v>
      </c>
      <c r="C20" s="2486"/>
      <c r="D20" s="2487"/>
      <c r="E20" s="1885"/>
      <c r="F20" s="1885"/>
      <c r="G20" s="1885"/>
      <c r="H20" s="1885"/>
      <c r="I20" s="1885"/>
      <c r="J20" s="1885"/>
      <c r="K20" s="1885"/>
      <c r="L20" s="1886">
        <f>IF(AND(H19&gt;0,L19&gt;0),(((L19-H19)/H19)),"Enter Budget Data")</f>
        <v>4.5871707324926056E-2</v>
      </c>
      <c r="M20" s="838"/>
      <c r="N20" s="1932"/>
    </row>
    <row r="21" spans="1:14" x14ac:dyDescent="0.2">
      <c r="A21" s="1939" t="s">
        <v>194</v>
      </c>
      <c r="B21" s="1940" t="s">
        <v>2046</v>
      </c>
      <c r="C21" s="838"/>
      <c r="D21" s="1887"/>
      <c r="E21" s="1888"/>
      <c r="F21" s="1889"/>
      <c r="G21" s="1889"/>
      <c r="H21" s="1889"/>
      <c r="I21" s="1889"/>
      <c r="J21" s="1889"/>
      <c r="K21" s="1889"/>
      <c r="L21" s="1890"/>
      <c r="M21" s="838"/>
      <c r="N21" s="1932"/>
    </row>
    <row r="22" spans="1:14" x14ac:dyDescent="0.2">
      <c r="A22" s="1931"/>
      <c r="B22" s="1941"/>
      <c r="C22" s="838"/>
      <c r="D22" s="838"/>
      <c r="E22" s="838"/>
      <c r="F22" s="838"/>
      <c r="G22" s="838"/>
      <c r="H22" s="838"/>
      <c r="I22" s="838"/>
      <c r="J22" s="838"/>
      <c r="K22" s="838"/>
      <c r="L22" s="838"/>
      <c r="M22" s="838"/>
      <c r="N22" s="1932"/>
    </row>
    <row r="23" spans="1:14" x14ac:dyDescent="0.2">
      <c r="A23" s="1942" t="s">
        <v>132</v>
      </c>
      <c r="B23" s="1941"/>
      <c r="C23" s="838"/>
      <c r="D23" s="838"/>
      <c r="E23" s="838"/>
      <c r="F23" s="838"/>
      <c r="G23" s="838"/>
      <c r="H23" s="838"/>
      <c r="I23" s="838"/>
      <c r="J23" s="838"/>
      <c r="K23" s="838"/>
      <c r="L23" s="838"/>
      <c r="M23" s="838"/>
      <c r="N23" s="1932"/>
    </row>
    <row r="24" spans="1:14" x14ac:dyDescent="0.2">
      <c r="A24" s="1943" t="s">
        <v>2022</v>
      </c>
      <c r="B24" s="1944"/>
      <c r="C24" s="1945"/>
      <c r="D24" s="1945"/>
      <c r="E24" s="1945"/>
      <c r="F24" s="1945"/>
      <c r="G24" s="1945"/>
      <c r="H24" s="1945"/>
      <c r="I24" s="1945"/>
      <c r="J24" s="1945"/>
      <c r="K24" s="1945"/>
      <c r="L24" s="838"/>
      <c r="M24" s="838"/>
      <c r="N24" s="1932"/>
    </row>
    <row r="25" spans="1:14" x14ac:dyDescent="0.2">
      <c r="A25" s="1943" t="s">
        <v>2023</v>
      </c>
      <c r="B25" s="1944"/>
      <c r="C25" s="1945"/>
      <c r="D25" s="1945"/>
      <c r="E25" s="1945"/>
      <c r="F25" s="1945"/>
      <c r="G25" s="1945"/>
      <c r="H25" s="1945"/>
      <c r="I25" s="1945"/>
      <c r="J25" s="1945"/>
      <c r="K25" s="1945"/>
      <c r="L25" s="838"/>
      <c r="M25" s="838"/>
      <c r="N25" s="1932"/>
    </row>
    <row r="26" spans="1:14" x14ac:dyDescent="0.2">
      <c r="A26" s="1946"/>
      <c r="B26" s="1941"/>
      <c r="C26" s="838"/>
      <c r="D26" s="838"/>
      <c r="E26" s="838"/>
      <c r="F26" s="838"/>
      <c r="G26" s="838"/>
      <c r="H26" s="838"/>
      <c r="I26" s="838"/>
      <c r="J26" s="838"/>
      <c r="K26" s="838"/>
      <c r="L26" s="838"/>
      <c r="M26" s="838"/>
      <c r="N26" s="1932"/>
    </row>
    <row r="27" spans="1:14" x14ac:dyDescent="0.2">
      <c r="A27" s="1931"/>
      <c r="B27" s="1941"/>
      <c r="C27" s="2488"/>
      <c r="D27" s="2488"/>
      <c r="E27" s="843"/>
      <c r="F27" s="2489"/>
      <c r="G27" s="2489"/>
      <c r="H27" s="2489"/>
      <c r="I27" s="838"/>
      <c r="J27" s="838"/>
      <c r="K27" s="838"/>
      <c r="L27" s="838"/>
      <c r="M27" s="838"/>
      <c r="N27" s="1932"/>
    </row>
    <row r="28" spans="1:14" x14ac:dyDescent="0.2">
      <c r="A28" s="1931"/>
      <c r="B28" s="1941"/>
      <c r="C28" s="1891" t="s">
        <v>1026</v>
      </c>
      <c r="D28" s="844"/>
      <c r="E28" s="1892"/>
      <c r="F28" s="2490" t="s">
        <v>1492</v>
      </c>
      <c r="G28" s="2490"/>
      <c r="H28" s="2490"/>
      <c r="I28" s="838"/>
      <c r="J28" s="838"/>
      <c r="K28" s="838"/>
      <c r="L28" s="838"/>
      <c r="M28" s="838"/>
      <c r="N28" s="1932"/>
    </row>
    <row r="29" spans="1:14" x14ac:dyDescent="0.2">
      <c r="A29" s="1931"/>
      <c r="B29" s="1941"/>
      <c r="C29" s="2491"/>
      <c r="D29" s="2491"/>
      <c r="E29" s="845"/>
      <c r="F29" s="2491"/>
      <c r="G29" s="2491"/>
      <c r="H29" s="2491"/>
      <c r="I29" s="838"/>
      <c r="J29" s="838"/>
      <c r="K29" s="838"/>
      <c r="L29" s="838"/>
      <c r="M29" s="838"/>
      <c r="N29" s="1932"/>
    </row>
    <row r="30" spans="1:14" x14ac:dyDescent="0.2">
      <c r="A30" s="1931"/>
      <c r="B30" s="1941"/>
      <c r="C30" s="1894" t="s">
        <v>1544</v>
      </c>
      <c r="D30" s="838"/>
      <c r="E30" s="1893"/>
      <c r="F30" s="2475" t="s">
        <v>1493</v>
      </c>
      <c r="G30" s="2475"/>
      <c r="H30" s="2475"/>
      <c r="I30" s="838"/>
      <c r="J30" s="838"/>
      <c r="K30" s="838"/>
      <c r="L30" s="838"/>
      <c r="M30" s="838"/>
      <c r="N30" s="1932"/>
    </row>
    <row r="31" spans="1:14" x14ac:dyDescent="0.2">
      <c r="A31" s="1931"/>
      <c r="B31" s="1941"/>
      <c r="C31" s="1947"/>
      <c r="D31" s="838"/>
      <c r="E31" s="1887"/>
      <c r="F31" s="1888"/>
      <c r="G31" s="1888"/>
      <c r="H31" s="1888"/>
      <c r="I31" s="838"/>
      <c r="J31" s="838"/>
      <c r="K31" s="838"/>
      <c r="L31" s="838"/>
      <c r="M31" s="838"/>
      <c r="N31" s="1932"/>
    </row>
    <row r="32" spans="1:14" x14ac:dyDescent="0.2">
      <c r="A32" s="1931"/>
      <c r="B32" s="1948" t="s">
        <v>1027</v>
      </c>
      <c r="C32" s="838"/>
      <c r="D32" s="838"/>
      <c r="E32" s="838"/>
      <c r="F32" s="838"/>
      <c r="G32" s="838"/>
      <c r="H32" s="838"/>
      <c r="I32" s="838"/>
      <c r="J32" s="838"/>
      <c r="K32" s="838"/>
      <c r="L32" s="838"/>
      <c r="M32" s="838"/>
      <c r="N32" s="1932"/>
    </row>
    <row r="33" spans="1:14" x14ac:dyDescent="0.2">
      <c r="A33" s="1931"/>
      <c r="B33" s="1949"/>
      <c r="C33" s="838"/>
      <c r="D33" s="838"/>
      <c r="E33" s="838"/>
      <c r="F33" s="838"/>
      <c r="G33" s="838"/>
      <c r="H33" s="838"/>
      <c r="I33" s="838"/>
      <c r="J33" s="838"/>
      <c r="K33" s="838"/>
      <c r="L33" s="838"/>
      <c r="M33" s="838"/>
      <c r="N33" s="1932"/>
    </row>
    <row r="34" spans="1:14" x14ac:dyDescent="0.2">
      <c r="A34" s="1931"/>
      <c r="B34" s="846"/>
      <c r="C34" s="2452" t="s">
        <v>2024</v>
      </c>
      <c r="D34" s="2453"/>
      <c r="E34" s="2453"/>
      <c r="F34" s="2453"/>
      <c r="G34" s="2453"/>
      <c r="H34" s="2453"/>
      <c r="I34" s="2453"/>
      <c r="J34" s="2453"/>
      <c r="K34" s="1950"/>
      <c r="L34" s="838"/>
      <c r="M34" s="838"/>
      <c r="N34" s="1932"/>
    </row>
    <row r="35" spans="1:14" x14ac:dyDescent="0.2">
      <c r="A35" s="1931"/>
      <c r="B35" s="838"/>
      <c r="C35" s="2453"/>
      <c r="D35" s="2453"/>
      <c r="E35" s="2453"/>
      <c r="F35" s="2453"/>
      <c r="G35" s="2453"/>
      <c r="H35" s="2453"/>
      <c r="I35" s="2453"/>
      <c r="J35" s="2453"/>
      <c r="K35" s="1950"/>
      <c r="L35" s="838"/>
      <c r="M35" s="838"/>
      <c r="N35" s="1932"/>
    </row>
    <row r="36" spans="1:14" x14ac:dyDescent="0.2">
      <c r="A36" s="1931"/>
      <c r="B36" s="838"/>
      <c r="C36" s="1951"/>
      <c r="D36" s="838"/>
      <c r="E36" s="838"/>
      <c r="F36" s="838"/>
      <c r="G36" s="838"/>
      <c r="H36" s="838"/>
      <c r="I36" s="838"/>
      <c r="J36" s="838"/>
      <c r="K36" s="838"/>
      <c r="L36" s="838"/>
      <c r="M36" s="838"/>
      <c r="N36" s="1932"/>
    </row>
    <row r="37" spans="1:14" x14ac:dyDescent="0.2">
      <c r="A37" s="1931"/>
      <c r="B37" s="846"/>
      <c r="C37" s="2452" t="s">
        <v>2025</v>
      </c>
      <c r="D37" s="2453"/>
      <c r="E37" s="2453"/>
      <c r="F37" s="2453"/>
      <c r="G37" s="2453"/>
      <c r="H37" s="2453"/>
      <c r="I37" s="2453"/>
      <c r="J37" s="2453"/>
      <c r="K37" s="1950"/>
      <c r="L37" s="1952"/>
      <c r="M37" s="838"/>
      <c r="N37" s="1932"/>
    </row>
    <row r="38" spans="1:14" x14ac:dyDescent="0.2">
      <c r="A38" s="1931"/>
      <c r="B38" s="838"/>
      <c r="C38" s="2453"/>
      <c r="D38" s="2453"/>
      <c r="E38" s="2453"/>
      <c r="F38" s="2453"/>
      <c r="G38" s="2453"/>
      <c r="H38" s="2453"/>
      <c r="I38" s="2453"/>
      <c r="J38" s="2453"/>
      <c r="K38" s="1950"/>
      <c r="L38" s="1952"/>
      <c r="M38" s="838"/>
      <c r="N38" s="1932"/>
    </row>
    <row r="39" spans="1:14" x14ac:dyDescent="0.2">
      <c r="A39" s="1931"/>
      <c r="B39" s="838"/>
      <c r="C39" s="1951"/>
      <c r="D39" s="838"/>
      <c r="E39" s="1895"/>
      <c r="F39" s="1896"/>
      <c r="G39" s="1896"/>
      <c r="H39" s="1895"/>
      <c r="I39" s="838"/>
      <c r="J39" s="838"/>
      <c r="K39" s="838"/>
      <c r="L39" s="838"/>
      <c r="M39" s="838"/>
      <c r="N39" s="1932"/>
    </row>
    <row r="40" spans="1:14" x14ac:dyDescent="0.2">
      <c r="A40" s="1931"/>
      <c r="B40" s="846"/>
      <c r="C40" s="2454" t="s">
        <v>2026</v>
      </c>
      <c r="D40" s="2455"/>
      <c r="E40" s="2455"/>
      <c r="F40" s="2455"/>
      <c r="G40" s="2455"/>
      <c r="H40" s="2455"/>
      <c r="I40" s="2455"/>
      <c r="J40" s="2455"/>
      <c r="K40" s="1897"/>
      <c r="L40" s="838"/>
      <c r="M40" s="838"/>
      <c r="N40" s="1932"/>
    </row>
    <row r="41" spans="1:14" x14ac:dyDescent="0.2">
      <c r="A41" s="1931"/>
      <c r="B41" s="838"/>
      <c r="C41" s="1953"/>
      <c r="D41" s="1953"/>
      <c r="E41" s="1953"/>
      <c r="F41" s="1953"/>
      <c r="G41" s="1953"/>
      <c r="H41" s="1953"/>
      <c r="I41" s="1953"/>
      <c r="J41" s="1953"/>
      <c r="K41" s="1953"/>
      <c r="L41" s="838"/>
      <c r="M41" s="838"/>
      <c r="N41" s="1932"/>
    </row>
    <row r="42" spans="1:14" ht="13.5" thickBot="1" x14ac:dyDescent="0.25">
      <c r="A42" s="1954"/>
      <c r="B42" s="1955"/>
      <c r="C42" s="1955"/>
      <c r="D42" s="1955"/>
      <c r="E42" s="1955"/>
      <c r="F42" s="1955"/>
      <c r="G42" s="1955"/>
      <c r="H42" s="1955"/>
      <c r="I42" s="1955"/>
      <c r="J42" s="1955"/>
      <c r="K42" s="1955"/>
      <c r="L42" s="1955"/>
      <c r="M42" s="1955"/>
      <c r="N42" s="1956"/>
    </row>
    <row r="43" spans="1:14" ht="27" thickBot="1" x14ac:dyDescent="0.45">
      <c r="A43" s="2456" t="s">
        <v>2027</v>
      </c>
      <c r="B43" s="2457"/>
      <c r="C43" s="2457"/>
      <c r="D43" s="2457"/>
      <c r="E43" s="2457"/>
      <c r="F43" s="2457"/>
      <c r="G43" s="2457"/>
      <c r="H43" s="2457"/>
      <c r="I43" s="2457"/>
      <c r="J43" s="2457"/>
      <c r="K43" s="2457"/>
      <c r="L43" s="2457"/>
      <c r="M43" s="2457"/>
      <c r="N43" s="2458"/>
    </row>
    <row r="44" spans="1:14" x14ac:dyDescent="0.2">
      <c r="A44" s="1916"/>
      <c r="B44" s="1917"/>
      <c r="C44" s="1917"/>
      <c r="D44" s="1917"/>
      <c r="E44" s="1917"/>
      <c r="F44" s="1917"/>
      <c r="G44" s="1917"/>
      <c r="H44" s="1917"/>
      <c r="I44" s="1917"/>
      <c r="J44" s="1917"/>
      <c r="K44" s="1917"/>
      <c r="L44" s="1917"/>
      <c r="M44" s="1917"/>
      <c r="N44" s="1918"/>
    </row>
    <row r="45" spans="1:14" x14ac:dyDescent="0.2">
      <c r="A45" s="1916" t="s">
        <v>2028</v>
      </c>
      <c r="B45" s="1917"/>
      <c r="C45" s="1917"/>
      <c r="D45" s="1917"/>
      <c r="E45" s="1917"/>
      <c r="F45" s="1917"/>
      <c r="G45" s="1917"/>
      <c r="H45" s="1917"/>
      <c r="I45" s="1917"/>
      <c r="J45" s="1917"/>
      <c r="K45" s="1917"/>
      <c r="L45" s="1917"/>
      <c r="M45" s="1917"/>
      <c r="N45" s="1918"/>
    </row>
    <row r="46" spans="1:14" x14ac:dyDescent="0.2">
      <c r="A46" s="2459" t="s">
        <v>2029</v>
      </c>
      <c r="B46" s="2460"/>
      <c r="C46" s="2460"/>
      <c r="D46" s="2460"/>
      <c r="E46" s="2460"/>
      <c r="F46" s="2460"/>
      <c r="G46" s="2460"/>
      <c r="H46" s="2460"/>
      <c r="I46" s="2460"/>
      <c r="J46" s="2460"/>
      <c r="K46" s="2460"/>
      <c r="L46" s="2460"/>
      <c r="M46" s="2460"/>
      <c r="N46" s="2461"/>
    </row>
    <row r="47" spans="1:14" x14ac:dyDescent="0.2">
      <c r="A47" s="2459"/>
      <c r="B47" s="2460"/>
      <c r="C47" s="2460"/>
      <c r="D47" s="2460"/>
      <c r="E47" s="2460"/>
      <c r="F47" s="2460"/>
      <c r="G47" s="2460"/>
      <c r="H47" s="2460"/>
      <c r="I47" s="2460"/>
      <c r="J47" s="2460"/>
      <c r="K47" s="2460"/>
      <c r="L47" s="2460"/>
      <c r="M47" s="2460"/>
      <c r="N47" s="2461"/>
    </row>
    <row r="48" spans="1:14" x14ac:dyDescent="0.2">
      <c r="A48" s="1919"/>
      <c r="B48" s="1917"/>
      <c r="C48" s="1917"/>
      <c r="D48" s="1920"/>
      <c r="E48" s="1920"/>
      <c r="F48" s="1920"/>
      <c r="G48" s="1920"/>
      <c r="H48" s="1920"/>
      <c r="I48" s="1920"/>
      <c r="J48" s="1920"/>
      <c r="K48" s="1920"/>
      <c r="L48" s="1920"/>
      <c r="M48" s="1920"/>
      <c r="N48" s="1921"/>
    </row>
    <row r="49" spans="1:14" s="1961" customFormat="1" ht="15.75" x14ac:dyDescent="0.25">
      <c r="A49" s="1962" t="s">
        <v>2045</v>
      </c>
      <c r="B49" s="1958"/>
      <c r="C49" s="1958"/>
      <c r="D49" s="1959"/>
      <c r="E49" s="1959"/>
      <c r="F49" s="1959"/>
      <c r="G49" s="1959"/>
      <c r="H49" s="1959"/>
      <c r="I49" s="1959"/>
      <c r="J49" s="1959"/>
      <c r="K49" s="1959"/>
      <c r="L49" s="1959"/>
      <c r="M49" s="1959"/>
      <c r="N49" s="1960"/>
    </row>
    <row r="50" spans="1:14" ht="15" x14ac:dyDescent="0.25">
      <c r="A50" s="1962" t="s">
        <v>2044</v>
      </c>
      <c r="B50" s="1917"/>
      <c r="C50" s="1917"/>
      <c r="D50" s="1917"/>
      <c r="E50" s="1917"/>
      <c r="F50" s="1917"/>
      <c r="G50" s="1917"/>
      <c r="H50" s="1917"/>
      <c r="I50" s="1917"/>
      <c r="J50" s="1917"/>
      <c r="K50" s="1917"/>
      <c r="L50" s="1917"/>
      <c r="M50" s="1917"/>
      <c r="N50" s="1918"/>
    </row>
    <row r="51" spans="1:14" x14ac:dyDescent="0.2">
      <c r="A51" s="1916"/>
      <c r="B51" s="1917"/>
      <c r="C51" s="1917"/>
      <c r="D51" s="1917"/>
      <c r="E51" s="1917"/>
      <c r="F51" s="1917"/>
      <c r="G51" s="1917"/>
      <c r="H51" s="1917"/>
      <c r="I51" s="1917"/>
      <c r="J51" s="1917"/>
      <c r="K51" s="1917"/>
      <c r="L51" s="1917"/>
      <c r="M51" s="1917"/>
      <c r="N51" s="1918"/>
    </row>
    <row r="52" spans="1:14" x14ac:dyDescent="0.2">
      <c r="A52" s="1916"/>
      <c r="B52" s="1917"/>
      <c r="C52" s="1917"/>
      <c r="D52" s="1917"/>
      <c r="E52" s="1917"/>
      <c r="F52" s="1917"/>
      <c r="G52" s="1917"/>
      <c r="H52" s="1917"/>
      <c r="I52" s="1917"/>
      <c r="J52" s="1917"/>
      <c r="K52" s="1858" t="s">
        <v>1021</v>
      </c>
      <c r="L52" s="2462" t="str">
        <f>J6</f>
        <v xml:space="preserve">   Gavin SD 37</v>
      </c>
      <c r="M52" s="2462"/>
      <c r="N52" s="2463"/>
    </row>
    <row r="53" spans="1:14" x14ac:dyDescent="0.2">
      <c r="A53" s="1916"/>
      <c r="B53" s="1917"/>
      <c r="C53" s="1917"/>
      <c r="D53" s="1917"/>
      <c r="E53" s="1917"/>
      <c r="F53" s="1917"/>
      <c r="G53" s="1917"/>
      <c r="H53" s="1917"/>
      <c r="I53" s="1917"/>
      <c r="J53" s="1917"/>
      <c r="K53" s="1858" t="s">
        <v>369</v>
      </c>
      <c r="L53" s="2464">
        <f>J7</f>
        <v>34049037002</v>
      </c>
      <c r="M53" s="2464"/>
      <c r="N53" s="2465"/>
    </row>
    <row r="54" spans="1:14" ht="13.5" thickBot="1" x14ac:dyDescent="0.25">
      <c r="A54" s="1916"/>
      <c r="B54" s="1917"/>
      <c r="C54" s="1917"/>
      <c r="D54" s="1917"/>
      <c r="E54" s="1917"/>
      <c r="F54" s="1917"/>
      <c r="G54" s="1917"/>
      <c r="H54" s="1917"/>
      <c r="I54" s="1917"/>
      <c r="J54" s="1917"/>
      <c r="K54" s="1917"/>
      <c r="L54" s="1917"/>
      <c r="M54" s="1917"/>
      <c r="N54" s="1918"/>
    </row>
    <row r="55" spans="1:14" x14ac:dyDescent="0.2">
      <c r="A55" s="2466"/>
      <c r="B55" s="2467"/>
      <c r="C55" s="2467"/>
      <c r="D55" s="1904"/>
      <c r="E55" s="1904"/>
      <c r="F55" s="1904"/>
      <c r="G55" s="2468" t="s">
        <v>2030</v>
      </c>
      <c r="H55" s="2468"/>
      <c r="I55" s="2468"/>
      <c r="J55" s="2468"/>
      <c r="K55" s="2468"/>
      <c r="L55" s="2468"/>
      <c r="M55" s="2468"/>
      <c r="N55" s="2469"/>
    </row>
    <row r="56" spans="1:14" ht="63.75" x14ac:dyDescent="0.2">
      <c r="A56" s="2470" t="s">
        <v>2031</v>
      </c>
      <c r="B56" s="2471"/>
      <c r="C56" s="2472"/>
      <c r="D56" s="1898" t="s">
        <v>2032</v>
      </c>
      <c r="E56" s="1898" t="s">
        <v>2033</v>
      </c>
      <c r="F56" s="1905"/>
      <c r="G56" s="1898" t="s">
        <v>2034</v>
      </c>
      <c r="H56" s="1898" t="s">
        <v>2035</v>
      </c>
      <c r="I56" s="1898" t="s">
        <v>2036</v>
      </c>
      <c r="J56" s="1898" t="s">
        <v>2037</v>
      </c>
      <c r="K56" s="1898" t="s">
        <v>2038</v>
      </c>
      <c r="L56" s="1898" t="s">
        <v>2039</v>
      </c>
      <c r="M56" s="1898" t="s">
        <v>2040</v>
      </c>
      <c r="N56" s="1899" t="s">
        <v>2047</v>
      </c>
    </row>
    <row r="57" spans="1:14" ht="24.75" customHeight="1" x14ac:dyDescent="0.2">
      <c r="A57" s="2473" t="s">
        <v>296</v>
      </c>
      <c r="B57" s="2474"/>
      <c r="C57" s="2474"/>
      <c r="D57" s="1900">
        <v>2361</v>
      </c>
      <c r="E57" s="1910">
        <f>'Expenditures 15-22'!K319</f>
        <v>0</v>
      </c>
      <c r="F57" s="1906"/>
      <c r="G57" s="1963"/>
      <c r="H57" s="1964"/>
      <c r="I57" s="1964"/>
      <c r="J57" s="1964"/>
      <c r="K57" s="1964"/>
      <c r="L57" s="1964"/>
      <c r="M57" s="1964"/>
      <c r="N57" s="1909">
        <f>IF((SUM(G57:M57))=E57,SUM(G57:M57),"Column N does not agree with Column E")</f>
        <v>0</v>
      </c>
    </row>
    <row r="58" spans="1:14" ht="24" customHeight="1" x14ac:dyDescent="0.2">
      <c r="A58" s="2450" t="s">
        <v>2041</v>
      </c>
      <c r="B58" s="2451"/>
      <c r="C58" s="2451"/>
      <c r="D58" s="1901">
        <v>2362</v>
      </c>
      <c r="E58" s="1911">
        <f>'Expenditures 15-22'!K320</f>
        <v>105218</v>
      </c>
      <c r="F58" s="1906"/>
      <c r="G58" s="1965"/>
      <c r="H58" s="1966"/>
      <c r="I58" s="1966"/>
      <c r="J58" s="1966"/>
      <c r="K58" s="1966"/>
      <c r="L58" s="1966"/>
      <c r="M58" s="1966">
        <v>105218</v>
      </c>
      <c r="N58" s="1909">
        <f>IF((SUM(G58:M58))=E58,SUM(G58:M58),"Column N does not agree with Column E")</f>
        <v>105218</v>
      </c>
    </row>
    <row r="59" spans="1:14" ht="24.75" customHeight="1" x14ac:dyDescent="0.2">
      <c r="A59" s="2444" t="s">
        <v>297</v>
      </c>
      <c r="B59" s="2445"/>
      <c r="C59" s="2445"/>
      <c r="D59" s="1901">
        <v>2363</v>
      </c>
      <c r="E59" s="1911">
        <f>'Expenditures 15-22'!K321</f>
        <v>0</v>
      </c>
      <c r="F59" s="1906"/>
      <c r="G59" s="1965"/>
      <c r="H59" s="1966"/>
      <c r="I59" s="1966"/>
      <c r="J59" s="1966"/>
      <c r="K59" s="1966"/>
      <c r="L59" s="1966"/>
      <c r="M59" s="1966"/>
      <c r="N59" s="1909">
        <f>IF((SUM(G59:M59))=E59,SUM(G59:M59),"Column N does not agree with Column E")</f>
        <v>0</v>
      </c>
    </row>
    <row r="60" spans="1:14" ht="24" customHeight="1" x14ac:dyDescent="0.2">
      <c r="A60" s="2444" t="s">
        <v>236</v>
      </c>
      <c r="B60" s="2445"/>
      <c r="C60" s="2445"/>
      <c r="D60" s="1901">
        <v>2364</v>
      </c>
      <c r="E60" s="1911">
        <f>'Expenditures 15-22'!K322</f>
        <v>46550</v>
      </c>
      <c r="F60" s="1906"/>
      <c r="G60" s="1965"/>
      <c r="H60" s="1966"/>
      <c r="I60" s="1966"/>
      <c r="J60" s="1966"/>
      <c r="K60" s="1966"/>
      <c r="L60" s="1966"/>
      <c r="M60" s="1966">
        <v>46550</v>
      </c>
      <c r="N60" s="1909">
        <f t="shared" ref="N60:N67" si="4">IF((SUM(G60:M60))=E60,SUM(G60:M60),"Column N does not agree with Column E")</f>
        <v>46550</v>
      </c>
    </row>
    <row r="61" spans="1:14" ht="24.75" customHeight="1" x14ac:dyDescent="0.2">
      <c r="A61" s="2444" t="s">
        <v>697</v>
      </c>
      <c r="B61" s="2445"/>
      <c r="C61" s="2445"/>
      <c r="D61" s="1901">
        <v>2365</v>
      </c>
      <c r="E61" s="1911">
        <f>'Expenditures 15-22'!K323</f>
        <v>0</v>
      </c>
      <c r="F61" s="1906"/>
      <c r="G61" s="1965"/>
      <c r="H61" s="1966"/>
      <c r="I61" s="1966"/>
      <c r="J61" s="1966"/>
      <c r="K61" s="1966"/>
      <c r="L61" s="1966"/>
      <c r="M61" s="1966"/>
      <c r="N61" s="1909">
        <f t="shared" si="4"/>
        <v>0</v>
      </c>
    </row>
    <row r="62" spans="1:14" ht="24" customHeight="1" x14ac:dyDescent="0.2">
      <c r="A62" s="2444" t="s">
        <v>237</v>
      </c>
      <c r="B62" s="2445"/>
      <c r="C62" s="2445"/>
      <c r="D62" s="1901">
        <v>2366</v>
      </c>
      <c r="E62" s="1911">
        <f>'Expenditures 15-22'!K324</f>
        <v>0</v>
      </c>
      <c r="F62" s="1906"/>
      <c r="G62" s="1965"/>
      <c r="H62" s="1966"/>
      <c r="I62" s="1966"/>
      <c r="J62" s="1966"/>
      <c r="K62" s="1966"/>
      <c r="L62" s="1966"/>
      <c r="M62" s="1966"/>
      <c r="N62" s="1909">
        <f t="shared" si="4"/>
        <v>0</v>
      </c>
    </row>
    <row r="63" spans="1:14" ht="24" customHeight="1" x14ac:dyDescent="0.2">
      <c r="A63" s="2450" t="s">
        <v>1022</v>
      </c>
      <c r="B63" s="2451"/>
      <c r="C63" s="2451"/>
      <c r="D63" s="1901">
        <v>2367</v>
      </c>
      <c r="E63" s="1911">
        <f>'Expenditures 15-22'!K325</f>
        <v>0</v>
      </c>
      <c r="F63" s="1906"/>
      <c r="G63" s="1965"/>
      <c r="H63" s="1966"/>
      <c r="I63" s="1966"/>
      <c r="J63" s="1966"/>
      <c r="K63" s="1966"/>
      <c r="L63" s="1966"/>
      <c r="M63" s="1966"/>
      <c r="N63" s="1909">
        <f t="shared" si="4"/>
        <v>0</v>
      </c>
    </row>
    <row r="64" spans="1:14" ht="24" customHeight="1" x14ac:dyDescent="0.2">
      <c r="A64" s="2444" t="s">
        <v>1023</v>
      </c>
      <c r="B64" s="2445"/>
      <c r="C64" s="2445"/>
      <c r="D64" s="1901">
        <v>2368</v>
      </c>
      <c r="E64" s="1911">
        <f>'Expenditures 15-22'!K326</f>
        <v>0</v>
      </c>
      <c r="F64" s="1906"/>
      <c r="G64" s="1965"/>
      <c r="H64" s="1966"/>
      <c r="I64" s="1966"/>
      <c r="J64" s="1966"/>
      <c r="K64" s="1966"/>
      <c r="L64" s="1966"/>
      <c r="M64" s="1966"/>
      <c r="N64" s="1909">
        <f t="shared" si="4"/>
        <v>0</v>
      </c>
    </row>
    <row r="65" spans="1:14" ht="24" customHeight="1" x14ac:dyDescent="0.2">
      <c r="A65" s="2444" t="s">
        <v>965</v>
      </c>
      <c r="B65" s="2445"/>
      <c r="C65" s="2445"/>
      <c r="D65" s="1901">
        <v>2369</v>
      </c>
      <c r="E65" s="1911">
        <f>'Expenditures 15-22'!K327</f>
        <v>0</v>
      </c>
      <c r="F65" s="1906"/>
      <c r="G65" s="1965"/>
      <c r="H65" s="1966"/>
      <c r="I65" s="1966"/>
      <c r="J65" s="1966"/>
      <c r="K65" s="1966"/>
      <c r="L65" s="1966"/>
      <c r="M65" s="1966"/>
      <c r="N65" s="1909">
        <f t="shared" si="4"/>
        <v>0</v>
      </c>
    </row>
    <row r="66" spans="1:14" ht="24" customHeight="1" x14ac:dyDescent="0.2">
      <c r="A66" s="2444" t="s">
        <v>469</v>
      </c>
      <c r="B66" s="2445"/>
      <c r="C66" s="2445"/>
      <c r="D66" s="1901">
        <v>2371</v>
      </c>
      <c r="E66" s="1911">
        <f>'Expenditures 15-22'!K328</f>
        <v>0</v>
      </c>
      <c r="F66" s="1906"/>
      <c r="G66" s="1965"/>
      <c r="H66" s="1966"/>
      <c r="I66" s="1966"/>
      <c r="J66" s="1966"/>
      <c r="K66" s="1966"/>
      <c r="L66" s="1966"/>
      <c r="M66" s="1966"/>
      <c r="N66" s="1909">
        <f t="shared" si="4"/>
        <v>0</v>
      </c>
    </row>
    <row r="67" spans="1:14" ht="24.75" customHeight="1" x14ac:dyDescent="0.2">
      <c r="A67" s="2446" t="s">
        <v>2042</v>
      </c>
      <c r="B67" s="2447"/>
      <c r="C67" s="2447"/>
      <c r="D67" s="1903">
        <v>2372</v>
      </c>
      <c r="E67" s="1912">
        <f>'Expenditures 15-22'!K329</f>
        <v>0</v>
      </c>
      <c r="F67" s="1906"/>
      <c r="G67" s="1967"/>
      <c r="H67" s="1968"/>
      <c r="I67" s="1968"/>
      <c r="J67" s="1968"/>
      <c r="K67" s="1968"/>
      <c r="L67" s="1968"/>
      <c r="M67" s="1968"/>
      <c r="N67" s="1909">
        <f t="shared" si="4"/>
        <v>0</v>
      </c>
    </row>
    <row r="68" spans="1:14" x14ac:dyDescent="0.2">
      <c r="A68" s="2448" t="s">
        <v>1151</v>
      </c>
      <c r="B68" s="2449"/>
      <c r="C68" s="2449"/>
      <c r="D68" s="1904"/>
      <c r="E68" s="1908">
        <f>SUM(E57:E67)</f>
        <v>151768</v>
      </c>
      <c r="F68" s="1907"/>
      <c r="G68" s="1908">
        <f t="shared" ref="G68:N68" si="5">SUM(G57:G67)</f>
        <v>0</v>
      </c>
      <c r="H68" s="1908">
        <f t="shared" si="5"/>
        <v>0</v>
      </c>
      <c r="I68" s="1908">
        <f t="shared" si="5"/>
        <v>0</v>
      </c>
      <c r="J68" s="1908">
        <f t="shared" si="5"/>
        <v>0</v>
      </c>
      <c r="K68" s="1908">
        <f t="shared" si="5"/>
        <v>0</v>
      </c>
      <c r="L68" s="1908">
        <f t="shared" si="5"/>
        <v>0</v>
      </c>
      <c r="M68" s="1908">
        <f t="shared" si="5"/>
        <v>151768</v>
      </c>
      <c r="N68" s="1922">
        <f t="shared" si="5"/>
        <v>151768</v>
      </c>
    </row>
    <row r="69" spans="1:14" x14ac:dyDescent="0.2">
      <c r="A69" s="1923"/>
      <c r="B69" s="1924"/>
      <c r="C69" s="1924"/>
      <c r="D69" s="1924"/>
      <c r="E69" s="1924"/>
      <c r="F69" s="1924"/>
      <c r="G69" s="1924"/>
      <c r="H69" s="1924"/>
      <c r="I69" s="1924"/>
      <c r="J69" s="1924"/>
      <c r="K69" s="1924"/>
      <c r="L69" s="1924"/>
      <c r="M69" s="1924"/>
      <c r="N69" s="1925"/>
    </row>
    <row r="70" spans="1:14" ht="15.75" x14ac:dyDescent="0.25">
      <c r="A70" s="1957" t="s">
        <v>2043</v>
      </c>
      <c r="B70" s="1924"/>
      <c r="C70" s="1924"/>
      <c r="D70" s="1924"/>
      <c r="E70" s="1924"/>
      <c r="F70" s="1924"/>
      <c r="G70" s="1924"/>
      <c r="H70" s="1924"/>
      <c r="I70" s="1924"/>
      <c r="J70" s="1924"/>
      <c r="K70" s="1924"/>
      <c r="L70" s="1924"/>
      <c r="M70" s="1924"/>
      <c r="N70" s="1925"/>
    </row>
    <row r="71" spans="1:14" x14ac:dyDescent="0.2">
      <c r="A71" s="1923"/>
      <c r="B71" s="1924"/>
      <c r="C71" s="1924"/>
      <c r="D71" s="1924"/>
      <c r="E71" s="1924"/>
      <c r="F71" s="1924"/>
      <c r="G71" s="1924"/>
      <c r="H71" s="1924"/>
      <c r="I71" s="1924"/>
      <c r="J71" s="1924"/>
      <c r="K71" s="1924"/>
      <c r="L71" s="1924"/>
      <c r="M71" s="1924"/>
      <c r="N71" s="1925"/>
    </row>
    <row r="72" spans="1:14" x14ac:dyDescent="0.2">
      <c r="A72" s="1923"/>
      <c r="B72" s="1924"/>
      <c r="C72" s="1924"/>
      <c r="D72" s="1924"/>
      <c r="E72" s="1924"/>
      <c r="F72" s="1924"/>
      <c r="G72" s="1924"/>
      <c r="H72" s="1924"/>
      <c r="I72" s="1924"/>
      <c r="J72" s="1924"/>
      <c r="K72" s="1924"/>
      <c r="L72" s="1924"/>
      <c r="M72" s="1924"/>
      <c r="N72" s="1925"/>
    </row>
    <row r="73" spans="1:14" x14ac:dyDescent="0.2">
      <c r="A73" s="1923"/>
      <c r="B73" s="1924"/>
      <c r="C73" s="1924"/>
      <c r="D73" s="1924"/>
      <c r="E73" s="1924"/>
      <c r="F73" s="1924"/>
      <c r="G73" s="1924"/>
      <c r="H73" s="1924"/>
      <c r="I73" s="1924"/>
      <c r="J73" s="1924"/>
      <c r="K73" s="1924"/>
      <c r="L73" s="1924"/>
      <c r="M73" s="1924"/>
      <c r="N73" s="1925"/>
    </row>
    <row r="74" spans="1:14" x14ac:dyDescent="0.2">
      <c r="A74" s="1923"/>
      <c r="B74" s="1924"/>
      <c r="C74" s="1924"/>
      <c r="D74" s="1924"/>
      <c r="E74" s="1924"/>
      <c r="F74" s="1924"/>
      <c r="G74" s="1924"/>
      <c r="H74" s="1924"/>
      <c r="I74" s="1924"/>
      <c r="J74" s="1924"/>
      <c r="K74" s="1924"/>
      <c r="L74" s="1924"/>
      <c r="M74" s="1924"/>
      <c r="N74" s="1925"/>
    </row>
    <row r="75" spans="1:14" x14ac:dyDescent="0.2">
      <c r="A75" s="1923"/>
      <c r="B75" s="1924"/>
      <c r="C75" s="1924"/>
      <c r="D75" s="1924"/>
      <c r="E75" s="1924"/>
      <c r="F75" s="1924"/>
      <c r="G75" s="1924"/>
      <c r="H75" s="1924"/>
      <c r="I75" s="1924"/>
      <c r="J75" s="1924"/>
      <c r="K75" s="1924"/>
      <c r="L75" s="1924"/>
      <c r="M75" s="1924"/>
      <c r="N75" s="1925"/>
    </row>
    <row r="76" spans="1:14" x14ac:dyDescent="0.2">
      <c r="A76" s="1923"/>
      <c r="B76" s="1924"/>
      <c r="C76" s="1924"/>
      <c r="D76" s="1924"/>
      <c r="E76" s="1924"/>
      <c r="F76" s="1924"/>
      <c r="G76" s="1924"/>
      <c r="H76" s="1924"/>
      <c r="I76" s="1924"/>
      <c r="J76" s="1924"/>
      <c r="K76" s="1924"/>
      <c r="L76" s="1924"/>
      <c r="M76" s="1924"/>
      <c r="N76" s="1925"/>
    </row>
    <row r="77" spans="1:14" x14ac:dyDescent="0.2">
      <c r="A77" s="1923"/>
      <c r="B77" s="1924"/>
      <c r="C77" s="1924"/>
      <c r="D77" s="1924"/>
      <c r="E77" s="1924"/>
      <c r="F77" s="1924"/>
      <c r="G77" s="1924"/>
      <c r="H77" s="1924"/>
      <c r="I77" s="1924"/>
      <c r="J77" s="1924"/>
      <c r="K77" s="1924"/>
      <c r="L77" s="1924"/>
      <c r="M77" s="1924"/>
      <c r="N77" s="1925"/>
    </row>
    <row r="78" spans="1:14" x14ac:dyDescent="0.2">
      <c r="A78" s="1923"/>
      <c r="B78" s="1924"/>
      <c r="C78" s="1924"/>
      <c r="D78" s="1924"/>
      <c r="E78" s="1924"/>
      <c r="F78" s="1924"/>
      <c r="G78" s="1924"/>
      <c r="H78" s="1924"/>
      <c r="I78" s="1924"/>
      <c r="J78" s="1924"/>
      <c r="K78" s="1924"/>
      <c r="L78" s="1924"/>
      <c r="M78" s="1924"/>
      <c r="N78" s="1925"/>
    </row>
    <row r="79" spans="1:14" x14ac:dyDescent="0.2">
      <c r="A79" s="1923"/>
      <c r="B79" s="1924"/>
      <c r="C79" s="1924"/>
      <c r="D79" s="1924"/>
      <c r="E79" s="1924"/>
      <c r="F79" s="1924"/>
      <c r="G79" s="1924"/>
      <c r="H79" s="1924"/>
      <c r="I79" s="1924"/>
      <c r="J79" s="1924"/>
      <c r="K79" s="1924"/>
      <c r="L79" s="1924"/>
      <c r="M79" s="1924"/>
      <c r="N79" s="1925"/>
    </row>
    <row r="80" spans="1:14" x14ac:dyDescent="0.2">
      <c r="A80" s="1923"/>
      <c r="B80" s="1924"/>
      <c r="C80" s="1924"/>
      <c r="D80" s="1924"/>
      <c r="E80" s="1924"/>
      <c r="F80" s="1924"/>
      <c r="G80" s="1924"/>
      <c r="H80" s="1924"/>
      <c r="I80" s="1924"/>
      <c r="J80" s="1924"/>
      <c r="K80" s="1924"/>
      <c r="L80" s="1924"/>
      <c r="M80" s="1924"/>
      <c r="N80" s="1925"/>
    </row>
    <row r="81" spans="1:14" x14ac:dyDescent="0.2">
      <c r="A81" s="1923"/>
      <c r="B81" s="1924"/>
      <c r="C81" s="1924"/>
      <c r="D81" s="1924"/>
      <c r="E81" s="1924"/>
      <c r="F81" s="1924"/>
      <c r="G81" s="1924"/>
      <c r="H81" s="1924"/>
      <c r="I81" s="1924"/>
      <c r="J81" s="1924"/>
      <c r="K81" s="1924"/>
      <c r="L81" s="1924"/>
      <c r="M81" s="1924"/>
      <c r="N81" s="1925"/>
    </row>
    <row r="82" spans="1:14" x14ac:dyDescent="0.2">
      <c r="A82" s="1923"/>
      <c r="B82" s="1924"/>
      <c r="C82" s="1924"/>
      <c r="D82" s="1924"/>
      <c r="E82" s="1924"/>
      <c r="F82" s="1924"/>
      <c r="G82" s="1924"/>
      <c r="H82" s="1924"/>
      <c r="I82" s="1924"/>
      <c r="J82" s="1924"/>
      <c r="K82" s="1924"/>
      <c r="L82" s="1924"/>
      <c r="M82" s="1924"/>
      <c r="N82" s="1925"/>
    </row>
    <row r="83" spans="1:14" ht="13.5" thickBot="1" x14ac:dyDescent="0.25">
      <c r="A83" s="1926"/>
      <c r="B83" s="1927"/>
      <c r="C83" s="1927"/>
      <c r="D83" s="1927"/>
      <c r="E83" s="1927"/>
      <c r="F83" s="1927"/>
      <c r="G83" s="1927"/>
      <c r="H83" s="1927"/>
      <c r="I83" s="1927"/>
      <c r="J83" s="1927"/>
      <c r="K83" s="1927"/>
      <c r="L83" s="1927"/>
      <c r="M83" s="1927"/>
      <c r="N83" s="192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Gavin SD 37</v>
      </c>
    </row>
    <row r="65" spans="2:2" x14ac:dyDescent="0.2">
      <c r="B65" s="849">
        <f>COVER!A13</f>
        <v>34049037002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11" sqref="J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92" t="s">
        <v>1665</v>
      </c>
      <c r="B18" s="249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6</xdr:row>
                <xdr:rowOff>0</xdr:rowOff>
              </from>
              <to>
                <xdr:col>4</xdr:col>
                <xdr:colOff>304800</xdr:colOff>
                <xdr:row>10</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8</xdr:row>
                <xdr:rowOff>0</xdr:rowOff>
              </from>
              <to>
                <xdr:col>7</xdr:col>
                <xdr:colOff>304800</xdr:colOff>
                <xdr:row>12</xdr:row>
                <xdr:rowOff>38100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3" t="s">
        <v>1669</v>
      </c>
      <c r="B1" s="2494"/>
      <c r="C1" s="2494"/>
      <c r="D1" s="2494"/>
      <c r="E1" s="2494"/>
      <c r="F1" s="2495"/>
    </row>
    <row r="2" spans="1:8" ht="45" customHeight="1" x14ac:dyDescent="0.2">
      <c r="A2" s="250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4"/>
      <c r="C2" s="2504"/>
      <c r="D2" s="2504"/>
      <c r="E2" s="2504"/>
      <c r="F2" s="2505"/>
      <c r="G2" s="853"/>
      <c r="H2" s="853"/>
    </row>
    <row r="3" spans="1:8" ht="57" customHeight="1" x14ac:dyDescent="0.2">
      <c r="A3" s="2506" t="s">
        <v>1972</v>
      </c>
      <c r="B3" s="2507"/>
      <c r="C3" s="2507"/>
      <c r="D3" s="2507"/>
      <c r="E3" s="2507"/>
      <c r="F3" s="2508"/>
      <c r="G3" s="853"/>
      <c r="H3" s="853"/>
    </row>
    <row r="4" spans="1:8" ht="14.25" customHeight="1" x14ac:dyDescent="0.2">
      <c r="A4" s="251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3"/>
      <c r="C4" s="2513"/>
      <c r="D4" s="2513"/>
      <c r="E4" s="2513"/>
      <c r="F4" s="2514"/>
      <c r="G4" s="853"/>
      <c r="H4" s="853"/>
    </row>
    <row r="5" spans="1:8" ht="14.25" customHeight="1" x14ac:dyDescent="0.2">
      <c r="A5" s="251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6"/>
      <c r="C5" s="2516"/>
      <c r="D5" s="2516"/>
      <c r="E5" s="2516"/>
      <c r="F5" s="2517"/>
      <c r="G5" s="853"/>
      <c r="H5" s="853"/>
    </row>
    <row r="6" spans="1:8" s="854" customFormat="1" ht="41.25" customHeight="1" x14ac:dyDescent="0.2">
      <c r="A6" s="2509" t="s">
        <v>1670</v>
      </c>
      <c r="B6" s="2510"/>
      <c r="C6" s="2510"/>
      <c r="D6" s="2510"/>
      <c r="E6" s="2510"/>
      <c r="F6" s="2511"/>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8283064</v>
      </c>
      <c r="C8" s="1752">
        <f>'Acct Summary 7-8'!D8</f>
        <v>780616</v>
      </c>
      <c r="D8" s="1752">
        <f>'Acct Summary 7-8'!F8</f>
        <v>381458</v>
      </c>
      <c r="E8" s="1752">
        <f>'Acct Summary 7-8'!I8</f>
        <v>15803</v>
      </c>
      <c r="F8" s="1752">
        <f>SUM(B8:E8)</f>
        <v>9460941</v>
      </c>
    </row>
    <row r="9" spans="1:8" s="858" customFormat="1" ht="14.25" customHeight="1" thickBot="1" x14ac:dyDescent="0.25">
      <c r="A9" s="857" t="s">
        <v>1353</v>
      </c>
      <c r="B9" s="1753">
        <f>'Acct Summary 7-8'!C17</f>
        <v>8456879</v>
      </c>
      <c r="C9" s="1753">
        <f>'Acct Summary 7-8'!D17</f>
        <v>768414</v>
      </c>
      <c r="D9" s="1753">
        <f>'Acct Summary 7-8'!F17</f>
        <v>580686</v>
      </c>
      <c r="E9" s="1752"/>
      <c r="F9" s="1752">
        <f>SUM(B9:E9)</f>
        <v>9805979</v>
      </c>
    </row>
    <row r="10" spans="1:8" s="858" customFormat="1" ht="14.25" thickTop="1" thickBot="1" x14ac:dyDescent="0.25">
      <c r="A10" s="859" t="s">
        <v>1354</v>
      </c>
      <c r="B10" s="1754">
        <f>(B8-B9)</f>
        <v>-173815</v>
      </c>
      <c r="C10" s="1754">
        <f>(C8-C9)</f>
        <v>12202</v>
      </c>
      <c r="D10" s="1754">
        <f>(D8-D9)</f>
        <v>-199228</v>
      </c>
      <c r="E10" s="1753">
        <f>(E8-E9)</f>
        <v>15803</v>
      </c>
      <c r="F10" s="1755">
        <f>SUM(F8-F9)</f>
        <v>-345038</v>
      </c>
    </row>
    <row r="11" spans="1:8" s="858" customFormat="1" ht="14.25" thickTop="1" thickBot="1" x14ac:dyDescent="0.25">
      <c r="A11" s="860" t="s">
        <v>1903</v>
      </c>
      <c r="B11" s="1756">
        <f>'Acct Summary 7-8'!C81</f>
        <v>1528053</v>
      </c>
      <c r="C11" s="1756">
        <f>'Acct Summary 7-8'!D81</f>
        <v>146988</v>
      </c>
      <c r="D11" s="1756">
        <f>'Acct Summary 7-8'!F81</f>
        <v>544065</v>
      </c>
      <c r="E11" s="1756">
        <f>'Acct Summary 7-8'!I81</f>
        <v>205013</v>
      </c>
      <c r="F11" s="1757">
        <f>SUM(B11:E11)</f>
        <v>2424119</v>
      </c>
    </row>
    <row r="12" spans="1:8" ht="16.5" customHeight="1" thickTop="1" x14ac:dyDescent="0.2">
      <c r="A12" s="861"/>
      <c r="B12" s="862"/>
      <c r="C12" s="2497" t="str">
        <f>IF(AND(F10&lt;0,F11&gt;=0,ABS(F10*3)&gt;ABS(F11)),A16,IF(AND(F10&lt;0,F11&gt;0,ABS(F10*3)&lt;=ABS(F11)),A17,IF(AND(F10&lt;0,F11&lt;0),A16,IF(F11=0,A19,A18))))</f>
        <v>Unbalanced -  however, a deficit reduction plan is not required at this time.</v>
      </c>
      <c r="D12" s="2498"/>
      <c r="E12" s="2498"/>
      <c r="F12" s="2499"/>
    </row>
    <row r="13" spans="1:8" ht="19.5" customHeight="1" x14ac:dyDescent="0.2">
      <c r="A13" s="863"/>
      <c r="B13" s="864"/>
      <c r="C13" s="2497"/>
      <c r="D13" s="2498"/>
      <c r="E13" s="2498"/>
      <c r="F13" s="2499"/>
      <c r="H13" s="853"/>
    </row>
    <row r="14" spans="1:8" ht="19.5" customHeight="1" x14ac:dyDescent="0.2">
      <c r="A14" s="863"/>
      <c r="B14" s="864"/>
      <c r="C14" s="2497"/>
      <c r="D14" s="2498"/>
      <c r="E14" s="2498"/>
      <c r="F14" s="2499"/>
      <c r="H14" s="853"/>
    </row>
    <row r="15" spans="1:8" ht="17.25" customHeight="1" x14ac:dyDescent="0.2">
      <c r="A15" s="863"/>
      <c r="B15" s="864"/>
      <c r="C15" s="2500"/>
      <c r="D15" s="2501"/>
      <c r="E15" s="2501"/>
      <c r="F15" s="2502"/>
      <c r="H15" s="853"/>
    </row>
    <row r="16" spans="1:8" s="288" customFormat="1" ht="51.75" hidden="1" customHeight="1" x14ac:dyDescent="0.2">
      <c r="A16" s="2496" t="s">
        <v>1666</v>
      </c>
      <c r="B16" s="2496"/>
      <c r="C16" s="2496"/>
      <c r="D16" s="2496"/>
      <c r="E16" s="2496"/>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D84" sqref="D84"/>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8" t="s">
        <v>660</v>
      </c>
      <c r="B3" s="2519"/>
      <c r="C3" s="2519"/>
      <c r="D3" s="2520"/>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9" t="s">
        <v>1487</v>
      </c>
      <c r="D7" s="2530"/>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21" t="s">
        <v>1001</v>
      </c>
      <c r="B15" s="2522"/>
      <c r="C15" s="2522"/>
      <c r="D15" s="2523"/>
    </row>
    <row r="16" spans="1:4" s="542" customFormat="1" ht="24" customHeight="1" x14ac:dyDescent="0.2">
      <c r="A16" s="2524" t="s">
        <v>658</v>
      </c>
      <c r="B16" s="2525"/>
      <c r="C16" s="2525"/>
      <c r="D16" s="2526"/>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33" t="s">
        <v>311</v>
      </c>
      <c r="D21" s="2534"/>
    </row>
    <row r="22" spans="1:10" ht="12.75" x14ac:dyDescent="0.2">
      <c r="A22" s="918"/>
      <c r="B22" s="919">
        <v>2</v>
      </c>
      <c r="C22" s="2531" t="s">
        <v>1507</v>
      </c>
      <c r="D22" s="2532"/>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5" t="s">
        <v>533</v>
      </c>
      <c r="D43" s="2536"/>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7" t="s">
        <v>779</v>
      </c>
      <c r="D56" s="2528"/>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27" t="s">
        <v>1674</v>
      </c>
      <c r="D70" s="2528"/>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838"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1967</v>
      </c>
      <c r="F1" s="1482" t="s">
        <v>1968</v>
      </c>
      <c r="G1" s="1837" t="s">
        <v>1978</v>
      </c>
    </row>
    <row r="2" spans="1:7" ht="15.75" x14ac:dyDescent="0.25">
      <c r="A2" t="s">
        <v>260</v>
      </c>
      <c r="B2" s="135">
        <f>COVER!A13</f>
        <v>34049037002</v>
      </c>
      <c r="E2" s="1481">
        <v>2020</v>
      </c>
      <c r="F2" s="1481">
        <v>1</v>
      </c>
      <c r="G2" s="1836">
        <v>101000300</v>
      </c>
    </row>
    <row r="3" spans="1:7" ht="15" x14ac:dyDescent="0.25">
      <c r="A3" t="s">
        <v>950</v>
      </c>
      <c r="B3" s="135" t="str">
        <f>COVER!A15</f>
        <v>LAKE</v>
      </c>
      <c r="E3" s="1767" t="s">
        <v>1971</v>
      </c>
      <c r="F3" s="1767" t="s">
        <v>1970</v>
      </c>
      <c r="G3" s="1836">
        <v>101000400</v>
      </c>
    </row>
    <row r="4" spans="1:7" ht="15" x14ac:dyDescent="0.25">
      <c r="A4" t="s">
        <v>1000</v>
      </c>
      <c r="B4" s="135" t="str">
        <f>COVER!A17</f>
        <v xml:space="preserve">   Gavin SD 37</v>
      </c>
      <c r="E4" s="1765">
        <v>44119</v>
      </c>
      <c r="F4" s="1766">
        <v>44151</v>
      </c>
      <c r="G4" s="1836">
        <v>101000600</v>
      </c>
    </row>
    <row r="5" spans="1:7" ht="15" x14ac:dyDescent="0.25">
      <c r="A5" t="s">
        <v>699</v>
      </c>
      <c r="B5" s="135">
        <f>COVER!A38</f>
        <v>0</v>
      </c>
      <c r="G5" s="1836">
        <v>101000800</v>
      </c>
    </row>
    <row r="6" spans="1:7" ht="15" x14ac:dyDescent="0.25">
      <c r="A6" t="s">
        <v>704</v>
      </c>
      <c r="B6" s="135">
        <f>COVER!P35</f>
        <v>0</v>
      </c>
      <c r="G6" s="1836">
        <v>102100300</v>
      </c>
    </row>
    <row r="7" spans="1:7" ht="15" x14ac:dyDescent="0.25">
      <c r="A7" t="s">
        <v>700</v>
      </c>
      <c r="B7" s="135">
        <f>COVER!I38</f>
        <v>0</v>
      </c>
      <c r="G7" s="1836">
        <v>102100400</v>
      </c>
    </row>
    <row r="8" spans="1:7" ht="15" x14ac:dyDescent="0.25">
      <c r="A8" t="s">
        <v>701</v>
      </c>
      <c r="B8" s="135">
        <f>COVER!T38</f>
        <v>0</v>
      </c>
      <c r="G8" s="1836">
        <v>102100600</v>
      </c>
    </row>
    <row r="9" spans="1:7" ht="15" x14ac:dyDescent="0.25">
      <c r="A9" s="3" t="s">
        <v>951</v>
      </c>
      <c r="B9" s="153" t="str">
        <f>AUDITCHECK!D23</f>
        <v>CASH</v>
      </c>
      <c r="G9" s="1836">
        <v>102100800</v>
      </c>
    </row>
    <row r="10" spans="1:7" ht="15" x14ac:dyDescent="0.25">
      <c r="A10" t="s">
        <v>970</v>
      </c>
      <c r="B10" s="135" t="str">
        <f>COVER!B5</f>
        <v>X</v>
      </c>
      <c r="G10" s="1836">
        <v>202100300</v>
      </c>
    </row>
    <row r="11" spans="1:7" ht="15" x14ac:dyDescent="0.25">
      <c r="A11" t="s">
        <v>971</v>
      </c>
      <c r="B11" s="135">
        <f>COVER!B6</f>
        <v>0</v>
      </c>
      <c r="G11" s="1836">
        <v>202100400</v>
      </c>
    </row>
    <row r="12" spans="1:7" ht="15" x14ac:dyDescent="0.25">
      <c r="A12" s="1" t="s">
        <v>1526</v>
      </c>
      <c r="B12" s="135" t="str">
        <f>IF(COVER!J29="x","Yes",IF(COVER!L29="X","No",0))</f>
        <v>No</v>
      </c>
      <c r="G12" s="1836">
        <v>202100600</v>
      </c>
    </row>
    <row r="13" spans="1:7" ht="15" x14ac:dyDescent="0.25">
      <c r="A13" s="1" t="s">
        <v>1527</v>
      </c>
      <c r="B13" s="135" t="str">
        <f>IF(COVER!J30="x","Yes",IF(COVER!L30="x","No",0))</f>
        <v>No</v>
      </c>
      <c r="G13" s="1836">
        <v>202100800</v>
      </c>
    </row>
    <row r="14" spans="1:7" ht="15" x14ac:dyDescent="0.25">
      <c r="A14" t="s">
        <v>473</v>
      </c>
      <c r="B14" s="135" t="str">
        <f>IF(COVER!J31="x","Yes",IF(COVER!L31="x","No",0))</f>
        <v>No</v>
      </c>
      <c r="G14" s="1836">
        <v>402100300</v>
      </c>
    </row>
    <row r="15" spans="1:7" ht="15" x14ac:dyDescent="0.25">
      <c r="A15" t="s">
        <v>573</v>
      </c>
      <c r="B15" s="135" t="str">
        <f>COVER!T23</f>
        <v>066-005340</v>
      </c>
      <c r="G15" s="1836">
        <v>402100400</v>
      </c>
    </row>
    <row r="16" spans="1:7" ht="15" x14ac:dyDescent="0.25">
      <c r="A16" t="s">
        <v>419</v>
      </c>
      <c r="B16" s="135" t="str">
        <f>COVER!T13</f>
        <v>EVANS, MARSHALL AND PEASE, P.C.</v>
      </c>
      <c r="G16" s="1836">
        <v>402100600</v>
      </c>
    </row>
    <row r="17" spans="1:7" ht="15" x14ac:dyDescent="0.25">
      <c r="A17" t="s">
        <v>878</v>
      </c>
      <c r="B17" s="135" t="str">
        <f>COVER!T15</f>
        <v>JEFFERY M. ROLLEFSON, CPA</v>
      </c>
      <c r="G17" s="1836">
        <v>402100800</v>
      </c>
    </row>
    <row r="18" spans="1:7" ht="15" x14ac:dyDescent="0.25">
      <c r="A18" t="s">
        <v>1140</v>
      </c>
      <c r="B18" s="135" t="str">
        <f>COVER!T17</f>
        <v>1875 HICKS ROAD</v>
      </c>
      <c r="G18" s="1836">
        <v>102200300</v>
      </c>
    </row>
    <row r="19" spans="1:7" ht="15" x14ac:dyDescent="0.25">
      <c r="A19" t="s">
        <v>880</v>
      </c>
      <c r="B19" s="135" t="str">
        <f>COVER!T25</f>
        <v>JEFF@EMPCPA.COM</v>
      </c>
      <c r="G19" s="1836">
        <v>102200400</v>
      </c>
    </row>
    <row r="20" spans="1:7" ht="15" x14ac:dyDescent="0.25">
      <c r="A20" t="s">
        <v>881</v>
      </c>
      <c r="B20" s="135" t="str">
        <f>COVER!T19</f>
        <v>ROLLING MEADOWS</v>
      </c>
      <c r="G20" s="1836">
        <v>102200600</v>
      </c>
    </row>
    <row r="21" spans="1:7" ht="15" x14ac:dyDescent="0.25">
      <c r="A21" t="s">
        <v>476</v>
      </c>
      <c r="B21" s="135" t="str">
        <f>COVER!X19</f>
        <v>IL</v>
      </c>
      <c r="G21" s="1836">
        <v>102200800</v>
      </c>
    </row>
    <row r="22" spans="1:7" ht="15" x14ac:dyDescent="0.25">
      <c r="A22" t="s">
        <v>882</v>
      </c>
      <c r="B22" s="135">
        <f>COVER!Z19</f>
        <v>60008</v>
      </c>
      <c r="G22" s="1836">
        <v>102300300</v>
      </c>
    </row>
    <row r="23" spans="1:7" ht="15" x14ac:dyDescent="0.25">
      <c r="A23" t="s">
        <v>1142</v>
      </c>
      <c r="B23" s="135" t="str">
        <f>COVER!T21</f>
        <v>847-221-5700</v>
      </c>
      <c r="G23" s="1836">
        <v>102300400</v>
      </c>
    </row>
    <row r="24" spans="1:7" ht="15" x14ac:dyDescent="0.25">
      <c r="A24" t="s">
        <v>1141</v>
      </c>
      <c r="B24" s="135">
        <f>COVER!Y21</f>
        <v>0</v>
      </c>
      <c r="G24" s="1836">
        <v>102300600</v>
      </c>
    </row>
    <row r="25" spans="1:7" ht="15" x14ac:dyDescent="0.25">
      <c r="A25" t="s">
        <v>756</v>
      </c>
      <c r="B25" s="135">
        <f>COVER!B34</f>
        <v>0</v>
      </c>
      <c r="G25" s="1836">
        <v>102300800</v>
      </c>
    </row>
    <row r="26" spans="1:7" ht="15" x14ac:dyDescent="0.25">
      <c r="A26" t="s">
        <v>1143</v>
      </c>
      <c r="B26" s="135">
        <f>COVER!L34</f>
        <v>0</v>
      </c>
      <c r="G26" s="1836">
        <v>802300300</v>
      </c>
    </row>
    <row r="27" spans="1:7" ht="15" x14ac:dyDescent="0.25">
      <c r="A27" t="s">
        <v>266</v>
      </c>
      <c r="B27" s="135">
        <f>COVER!U34</f>
        <v>0</v>
      </c>
      <c r="G27" s="1836">
        <v>802300400</v>
      </c>
    </row>
    <row r="28" spans="1:7" ht="15" x14ac:dyDescent="0.25">
      <c r="A28" t="s">
        <v>313</v>
      </c>
      <c r="B28" s="135" t="str">
        <f>IF('Aud Quest 2'!B9="x","Yes",IF('Aud Quest 2'!B9&lt;&gt;"x","0"))</f>
        <v>0</v>
      </c>
      <c r="G28" s="1836">
        <v>802300600</v>
      </c>
    </row>
    <row r="29" spans="1:7" ht="15" x14ac:dyDescent="0.25">
      <c r="A29" t="s">
        <v>314</v>
      </c>
      <c r="B29" s="135" t="str">
        <f>IF('Aud Quest 2'!B11="x","Yes",IF('Aud Quest 2'!B11&lt;&gt;"x","0"))</f>
        <v>0</v>
      </c>
      <c r="G29" s="1836">
        <v>802300800</v>
      </c>
    </row>
    <row r="30" spans="1:7" ht="15" x14ac:dyDescent="0.25">
      <c r="A30" t="s">
        <v>315</v>
      </c>
      <c r="B30" s="135" t="str">
        <f>IF('Aud Quest 2'!B13="x","Yes",IF('Aud Quest 2'!B13&lt;&gt;"x","0"))</f>
        <v>0</v>
      </c>
      <c r="G30" s="1836">
        <v>102400300</v>
      </c>
    </row>
    <row r="31" spans="1:7" ht="15" x14ac:dyDescent="0.25">
      <c r="A31" t="s">
        <v>654</v>
      </c>
      <c r="B31" s="135" t="str">
        <f>IF('Aud Quest 2'!B14="x","Yes",IF('Aud Quest 2'!B14&lt;&gt;"x","0"))</f>
        <v>0</v>
      </c>
      <c r="G31" s="1836">
        <v>102400400</v>
      </c>
    </row>
    <row r="32" spans="1:7" ht="15" x14ac:dyDescent="0.25">
      <c r="A32" t="s">
        <v>653</v>
      </c>
      <c r="B32" s="135" t="str">
        <f>IF('Aud Quest 2'!B15="x","Yes",IF('Aud Quest 2'!B15&lt;&gt;"x","0"))</f>
        <v>0</v>
      </c>
      <c r="G32" s="1836">
        <v>102400600</v>
      </c>
    </row>
    <row r="33" spans="1:7" ht="15" x14ac:dyDescent="0.25">
      <c r="A33" t="s">
        <v>655</v>
      </c>
      <c r="B33" s="135" t="str">
        <f>IF('Aud Quest 2'!B16="x","Yes",IF('Aud Quest 2'!B16&lt;&gt;"x","0"))</f>
        <v>0</v>
      </c>
      <c r="G33" s="1836">
        <v>102400800</v>
      </c>
    </row>
    <row r="34" spans="1:7" ht="15" x14ac:dyDescent="0.25">
      <c r="A34" t="s">
        <v>656</v>
      </c>
      <c r="B34" s="135" t="str">
        <f>IF('Aud Quest 2'!B18="x","Yes",IF('Aud Quest 2'!B18&lt;&gt;"x","0"))</f>
        <v>0</v>
      </c>
      <c r="G34" s="1836">
        <v>102510300</v>
      </c>
    </row>
    <row r="35" spans="1:7" ht="15" x14ac:dyDescent="0.25">
      <c r="A35" t="s">
        <v>657</v>
      </c>
      <c r="B35" s="135" t="str">
        <f>IF('Aud Quest 2'!B20="x","Yes",IF('Aud Quest 2'!B20&lt;&gt;"x","0"))</f>
        <v>0</v>
      </c>
      <c r="G35" s="1836">
        <v>102510400</v>
      </c>
    </row>
    <row r="36" spans="1:7" ht="15" x14ac:dyDescent="0.25">
      <c r="A36" t="s">
        <v>651</v>
      </c>
      <c r="B36" s="135" t="str">
        <f>IF('Aud Quest 2'!B22="x","Yes",IF('Aud Quest 2'!B22&lt;&gt;"x","0"))</f>
        <v>0</v>
      </c>
      <c r="G36" s="1836">
        <v>102510600</v>
      </c>
    </row>
    <row r="37" spans="1:7" ht="15" x14ac:dyDescent="0.25">
      <c r="A37" t="s">
        <v>755</v>
      </c>
      <c r="B37" s="135" t="str">
        <f>IF('Aud Quest 2'!B24="x","Yes",IF('Aud Quest 2'!B24&lt;&gt;"x","0"))</f>
        <v>0</v>
      </c>
      <c r="G37" s="1836">
        <v>102510800</v>
      </c>
    </row>
    <row r="38" spans="1:7" ht="15" x14ac:dyDescent="0.25">
      <c r="A38" t="s">
        <v>324</v>
      </c>
      <c r="B38" s="135" t="str">
        <f>IF('Aud Quest 2'!B25="x","Yes",IF('Aud Quest 2'!B25&lt;&gt;"x","0"))</f>
        <v>0</v>
      </c>
      <c r="G38" s="1836">
        <v>202510300</v>
      </c>
    </row>
    <row r="39" spans="1:7" ht="15" x14ac:dyDescent="0.25">
      <c r="A39" t="s">
        <v>325</v>
      </c>
      <c r="B39" s="135" t="str">
        <f>IF('Aud Quest 2'!B27="x","Yes",IF('Aud Quest 2'!B27&lt;&gt;"x","0"))</f>
        <v>0</v>
      </c>
      <c r="G39" s="1836">
        <v>202510400</v>
      </c>
    </row>
    <row r="40" spans="1:7" ht="15" x14ac:dyDescent="0.25">
      <c r="A40" t="s">
        <v>316</v>
      </c>
      <c r="B40" s="135" t="str">
        <f>IF('Aud Quest 2'!B29="x","Yes",IF('Aud Quest 2'!B29&lt;&gt;"x","0"))</f>
        <v>0</v>
      </c>
      <c r="G40" s="1836">
        <v>202510600</v>
      </c>
    </row>
    <row r="41" spans="1:7" ht="15" x14ac:dyDescent="0.25">
      <c r="A41" t="s">
        <v>317</v>
      </c>
      <c r="B41" s="135" t="str">
        <f>IF('Aud Quest 2'!B31="x","Yes",IF('Aud Quest 2'!B31&lt;&gt;"x","0"))</f>
        <v>0</v>
      </c>
      <c r="G41" s="1836">
        <v>202510800</v>
      </c>
    </row>
    <row r="42" spans="1:7" ht="15" x14ac:dyDescent="0.25">
      <c r="A42" t="s">
        <v>318</v>
      </c>
      <c r="B42" s="135" t="str">
        <f>IF('Aud Quest 2'!B37="x","Yes",IF('Aud Quest 2'!B37&lt;&gt;"x","0"))</f>
        <v>0</v>
      </c>
      <c r="G42" s="1836">
        <v>102520300</v>
      </c>
    </row>
    <row r="43" spans="1:7" ht="15" x14ac:dyDescent="0.25">
      <c r="A43" t="s">
        <v>319</v>
      </c>
      <c r="B43" s="135" t="str">
        <f>IF('Aud Quest 2'!B40="x","Yes",IF('Aud Quest 2'!B40&lt;&gt;"x","0"))</f>
        <v>0</v>
      </c>
      <c r="G43" s="1836">
        <v>102520400</v>
      </c>
    </row>
    <row r="44" spans="1:7" ht="15" x14ac:dyDescent="0.25">
      <c r="A44" s="1" t="s">
        <v>320</v>
      </c>
      <c r="B44" s="135" t="str">
        <f>IF('Aud Quest 2'!B42="x","Yes",IF('Aud Quest 2'!B42&lt;&gt;"x","0"))</f>
        <v>0</v>
      </c>
      <c r="G44" s="1836">
        <v>102520600</v>
      </c>
    </row>
    <row r="45" spans="1:7" ht="15" x14ac:dyDescent="0.25">
      <c r="A45" t="s">
        <v>321</v>
      </c>
      <c r="B45" s="135" t="str">
        <f>IF('Aud Quest 2'!B44="x","Yes",IF('Aud Quest 2'!B44&lt;&gt;"x","0"))</f>
        <v>0</v>
      </c>
      <c r="G45" s="1836">
        <v>102520800</v>
      </c>
    </row>
    <row r="46" spans="1:7" ht="15" x14ac:dyDescent="0.25">
      <c r="A46" t="s">
        <v>322</v>
      </c>
      <c r="B46" s="135" t="str">
        <f>IF('Aud Quest 2'!B49="x","Yes",IF('Aud Quest 2'!B49&lt;&gt;"x","0"))</f>
        <v>0</v>
      </c>
      <c r="G46" s="1836">
        <v>102540300</v>
      </c>
    </row>
    <row r="47" spans="1:7" ht="15" x14ac:dyDescent="0.25">
      <c r="A47" t="s">
        <v>323</v>
      </c>
      <c r="B47" s="135" t="str">
        <f>IF('Aud Quest 2'!B50="x","Yes",IF('Aud Quest 2'!B50&lt;&gt;"x","0"))</f>
        <v>0</v>
      </c>
      <c r="G47" s="1836">
        <v>102540400</v>
      </c>
    </row>
    <row r="48" spans="1:7" ht="15" x14ac:dyDescent="0.25">
      <c r="A48" t="s">
        <v>480</v>
      </c>
      <c r="B48" s="135" t="str">
        <f>IF('Aud Quest 2'!B51="x","Yes",IF('Aud Quest 2'!B51&lt;&gt;"x","0"))</f>
        <v>0</v>
      </c>
      <c r="G48" s="1836">
        <v>102540600</v>
      </c>
    </row>
    <row r="49" spans="1:7" ht="15" x14ac:dyDescent="0.25">
      <c r="A49" s="1" t="s">
        <v>1464</v>
      </c>
      <c r="B49" s="135" t="str">
        <f>IF('Aud Quest 2'!B53="x","Yes",IF('Aud Quest 2'!B53&lt;&gt;"x","0"))</f>
        <v>Yes</v>
      </c>
      <c r="G49" s="1836">
        <v>102540800</v>
      </c>
    </row>
    <row r="50" spans="1:7" ht="15" x14ac:dyDescent="0.25">
      <c r="A50" s="1" t="s">
        <v>1463</v>
      </c>
      <c r="B50" s="146">
        <f>'Aud Quest 2'!H53</f>
        <v>33512</v>
      </c>
      <c r="G50" s="1836">
        <v>202540300</v>
      </c>
    </row>
    <row r="51" spans="1:7" ht="15" x14ac:dyDescent="0.25">
      <c r="A51" s="1" t="s">
        <v>1465</v>
      </c>
      <c r="B51" s="135" t="str">
        <f>IF('Aud Quest 2'!B54="x","Yes",IF('Aud Quest 2'!B54&lt;&gt;"x","0"))</f>
        <v>0</v>
      </c>
      <c r="G51" s="1836">
        <v>202540400</v>
      </c>
    </row>
    <row r="52" spans="1:7" ht="15" x14ac:dyDescent="0.25">
      <c r="A52" t="s">
        <v>326</v>
      </c>
      <c r="B52" s="135">
        <f>('Aud Quest 2'!D56)</f>
        <v>0</v>
      </c>
      <c r="G52" s="1836">
        <v>202540600</v>
      </c>
    </row>
    <row r="53" spans="1:7" ht="15" x14ac:dyDescent="0.25">
      <c r="A53" s="1" t="s">
        <v>327</v>
      </c>
      <c r="B53" s="135">
        <f>IF('FP Info 3'!B44="X","Yes",0)</f>
        <v>0</v>
      </c>
      <c r="G53" s="1836">
        <v>202540800</v>
      </c>
    </row>
    <row r="54" spans="1:7" ht="15" x14ac:dyDescent="0.25">
      <c r="A54" t="s">
        <v>328</v>
      </c>
      <c r="B54" s="135">
        <f>IF('FP Info 3'!B45="X","Yes",0)</f>
        <v>0</v>
      </c>
      <c r="G54" s="1836">
        <v>902540300</v>
      </c>
    </row>
    <row r="55" spans="1:7" ht="15" x14ac:dyDescent="0.25">
      <c r="A55" t="s">
        <v>329</v>
      </c>
      <c r="B55" s="135">
        <f>IF('FP Info 3'!B46="X","Yes",0)</f>
        <v>0</v>
      </c>
      <c r="G55" s="1836">
        <v>902540400</v>
      </c>
    </row>
    <row r="56" spans="1:7" ht="15" x14ac:dyDescent="0.25">
      <c r="A56" t="s">
        <v>330</v>
      </c>
      <c r="B56" s="135">
        <f>IF('FP Info 3'!B47="X","Yes",0)</f>
        <v>0</v>
      </c>
      <c r="G56" s="1836">
        <v>902540600</v>
      </c>
    </row>
    <row r="57" spans="1:7" ht="15" x14ac:dyDescent="0.25">
      <c r="A57" t="s">
        <v>331</v>
      </c>
      <c r="B57" s="135">
        <f>IF('FP Info 3'!B48="X","Yes",0)</f>
        <v>0</v>
      </c>
      <c r="G57" s="1836">
        <v>902540800</v>
      </c>
    </row>
    <row r="58" spans="1:7" ht="15" x14ac:dyDescent="0.25">
      <c r="A58" t="s">
        <v>332</v>
      </c>
      <c r="B58" s="135">
        <f>IF('FP Info 3'!B49="X","Yes",0)</f>
        <v>0</v>
      </c>
      <c r="G58" s="1836">
        <v>102550300</v>
      </c>
    </row>
    <row r="59" spans="1:7" ht="15" x14ac:dyDescent="0.25">
      <c r="A59" t="s">
        <v>333</v>
      </c>
      <c r="B59" s="135">
        <f>IF('FP Info 3'!B50="X","Yes",0)</f>
        <v>0</v>
      </c>
      <c r="G59" s="1836">
        <v>102550400</v>
      </c>
    </row>
    <row r="60" spans="1:7" ht="15" x14ac:dyDescent="0.25">
      <c r="A60" t="s">
        <v>334</v>
      </c>
      <c r="B60" s="135">
        <f>IF('FP Info 3'!B51="X","Yes",0)</f>
        <v>0</v>
      </c>
      <c r="G60" s="1836">
        <v>102550600</v>
      </c>
    </row>
    <row r="61" spans="1:7" ht="15" x14ac:dyDescent="0.25">
      <c r="A61" t="s">
        <v>335</v>
      </c>
      <c r="B61" s="135">
        <f>('FP Info 3'!A53)</f>
        <v>0</v>
      </c>
      <c r="D61" s="2" t="str">
        <f>IF(ISBLANK(B62),"OK",IF(A62-B62=0,"OK","Error?"))</f>
        <v>OK</v>
      </c>
      <c r="G61" s="1836">
        <v>102550800</v>
      </c>
    </row>
    <row r="62" spans="1:7" ht="15" x14ac:dyDescent="0.25">
      <c r="A62" s="10">
        <v>1</v>
      </c>
      <c r="B62" s="1769"/>
      <c r="D62" s="2" t="str">
        <f>IF(ISBLANK(B62),"OK",IF(A62-B62=0,"OK","Error?"))</f>
        <v>OK</v>
      </c>
      <c r="G62" s="1836">
        <v>202550300</v>
      </c>
    </row>
    <row r="63" spans="1:7" ht="15" x14ac:dyDescent="0.25">
      <c r="A63" s="10">
        <v>2</v>
      </c>
      <c r="B63" s="1769"/>
      <c r="D63" s="2" t="str">
        <f t="shared" ref="D63:D126" si="0">IF(ISBLANK(B63),"OK",IF(A63-B63=0,"OK","Error?"))</f>
        <v>OK</v>
      </c>
      <c r="G63" s="1836">
        <v>202550400</v>
      </c>
    </row>
    <row r="64" spans="1:7" ht="15" x14ac:dyDescent="0.25">
      <c r="A64" s="10">
        <v>3</v>
      </c>
      <c r="B64" s="1769"/>
      <c r="D64" s="2" t="str">
        <f t="shared" si="0"/>
        <v>OK</v>
      </c>
      <c r="G64" s="1836">
        <v>202550600</v>
      </c>
    </row>
    <row r="65" spans="1:7" ht="15" x14ac:dyDescent="0.25">
      <c r="A65" s="5">
        <v>4</v>
      </c>
      <c r="B65" s="1769">
        <f>'Assets-Liab 5-6'!C6</f>
        <v>0</v>
      </c>
      <c r="D65" s="2" t="str">
        <f t="shared" si="0"/>
        <v>Error?</v>
      </c>
      <c r="G65" s="1836">
        <v>202550800</v>
      </c>
    </row>
    <row r="66" spans="1:7" ht="15" x14ac:dyDescent="0.25">
      <c r="A66" s="10">
        <v>5</v>
      </c>
      <c r="B66" s="1769"/>
      <c r="D66" s="2" t="str">
        <f t="shared" si="0"/>
        <v>OK</v>
      </c>
      <c r="G66" s="1836">
        <v>402550300</v>
      </c>
    </row>
    <row r="67" spans="1:7" ht="15" x14ac:dyDescent="0.25">
      <c r="A67" s="10">
        <v>6</v>
      </c>
      <c r="B67" s="1769"/>
      <c r="D67" s="2" t="str">
        <f t="shared" si="0"/>
        <v>OK</v>
      </c>
      <c r="G67" s="1836">
        <v>402550400</v>
      </c>
    </row>
    <row r="68" spans="1:7" ht="15" x14ac:dyDescent="0.25">
      <c r="A68" s="10">
        <v>7</v>
      </c>
      <c r="B68" s="1769"/>
      <c r="D68" s="2" t="str">
        <f t="shared" si="0"/>
        <v>OK</v>
      </c>
      <c r="G68" s="1836">
        <v>402550600</v>
      </c>
    </row>
    <row r="69" spans="1:7" ht="15" x14ac:dyDescent="0.25">
      <c r="A69" s="10">
        <v>8</v>
      </c>
      <c r="B69" s="1769"/>
      <c r="D69" s="2" t="str">
        <f t="shared" si="0"/>
        <v>OK</v>
      </c>
      <c r="G69" s="1836">
        <v>402550800</v>
      </c>
    </row>
    <row r="70" spans="1:7" ht="15" x14ac:dyDescent="0.25">
      <c r="A70" s="10">
        <v>9</v>
      </c>
      <c r="B70" s="1769"/>
      <c r="D70" s="2" t="str">
        <f t="shared" si="0"/>
        <v>OK</v>
      </c>
      <c r="G70" s="1836">
        <v>102560300</v>
      </c>
    </row>
    <row r="71" spans="1:7" ht="15" x14ac:dyDescent="0.25">
      <c r="A71" s="10">
        <v>10</v>
      </c>
      <c r="B71" s="1769"/>
      <c r="D71" s="2" t="str">
        <f t="shared" si="0"/>
        <v>OK</v>
      </c>
      <c r="G71" s="1836">
        <v>102560400</v>
      </c>
    </row>
    <row r="72" spans="1:7" ht="15" x14ac:dyDescent="0.25">
      <c r="A72" s="5">
        <v>11</v>
      </c>
      <c r="B72" s="1769">
        <f>'Assets-Liab 5-6'!C10</f>
        <v>0</v>
      </c>
      <c r="D72" s="2" t="str">
        <f t="shared" si="0"/>
        <v>Error?</v>
      </c>
      <c r="G72" s="1836">
        <v>102560600</v>
      </c>
    </row>
    <row r="73" spans="1:7" ht="15" x14ac:dyDescent="0.25">
      <c r="A73" s="5">
        <v>12</v>
      </c>
      <c r="B73" s="1769">
        <f>'Assets-Liab 5-6'!C5</f>
        <v>0</v>
      </c>
      <c r="D73" s="2" t="str">
        <f t="shared" si="0"/>
        <v>Error?</v>
      </c>
      <c r="G73" s="1836">
        <v>102560800</v>
      </c>
    </row>
    <row r="74" spans="1:7" ht="15" x14ac:dyDescent="0.25">
      <c r="A74" s="10">
        <v>13</v>
      </c>
      <c r="B74" s="1769"/>
      <c r="D74" s="2" t="str">
        <f t="shared" si="0"/>
        <v>OK</v>
      </c>
      <c r="G74" s="1836">
        <v>102570300</v>
      </c>
    </row>
    <row r="75" spans="1:7" ht="15" x14ac:dyDescent="0.25">
      <c r="A75" s="10">
        <v>14</v>
      </c>
      <c r="B75" s="1769"/>
      <c r="D75" s="2" t="str">
        <f t="shared" si="0"/>
        <v>OK</v>
      </c>
      <c r="G75" s="1836">
        <v>102570400</v>
      </c>
    </row>
    <row r="76" spans="1:7" ht="15" x14ac:dyDescent="0.25">
      <c r="A76" s="5">
        <v>15</v>
      </c>
      <c r="B76" s="1769">
        <f>'Assets-Liab 5-6'!C12</f>
        <v>0</v>
      </c>
      <c r="D76" s="2" t="str">
        <f t="shared" si="0"/>
        <v>Error?</v>
      </c>
      <c r="G76" s="1836">
        <v>102570600</v>
      </c>
    </row>
    <row r="77" spans="1:7" ht="15" x14ac:dyDescent="0.25">
      <c r="A77" s="5">
        <v>16</v>
      </c>
      <c r="B77" s="1769">
        <f>'Assets-Liab 5-6'!C13</f>
        <v>1626775</v>
      </c>
      <c r="C77" s="2" t="s">
        <v>569</v>
      </c>
      <c r="D77" s="2" t="str">
        <f t="shared" si="0"/>
        <v>Error?</v>
      </c>
      <c r="G77" s="1836">
        <v>102570800</v>
      </c>
    </row>
    <row r="78" spans="1:7" ht="15" x14ac:dyDescent="0.25">
      <c r="A78" s="10">
        <v>17</v>
      </c>
      <c r="B78" s="1769"/>
      <c r="D78" s="2" t="str">
        <f t="shared" si="0"/>
        <v>OK</v>
      </c>
      <c r="G78" s="1836">
        <v>102610300</v>
      </c>
    </row>
    <row r="79" spans="1:7" ht="15" x14ac:dyDescent="0.25">
      <c r="A79" s="10">
        <v>18</v>
      </c>
      <c r="B79" s="1769"/>
      <c r="D79" s="2" t="str">
        <f t="shared" si="0"/>
        <v>OK</v>
      </c>
      <c r="G79" s="1836">
        <v>102610400</v>
      </c>
    </row>
    <row r="80" spans="1:7" ht="15" x14ac:dyDescent="0.25">
      <c r="A80" s="10">
        <v>19</v>
      </c>
      <c r="B80" s="1769"/>
      <c r="D80" s="2" t="str">
        <f t="shared" si="0"/>
        <v>OK</v>
      </c>
      <c r="G80" s="1836">
        <v>102610600</v>
      </c>
    </row>
    <row r="81" spans="1:7" ht="15" x14ac:dyDescent="0.25">
      <c r="A81" s="10">
        <v>20</v>
      </c>
      <c r="B81" s="1769"/>
      <c r="D81" s="2" t="str">
        <f t="shared" si="0"/>
        <v>OK</v>
      </c>
      <c r="G81" s="1836">
        <v>102610800</v>
      </c>
    </row>
    <row r="82" spans="1:7" ht="15" x14ac:dyDescent="0.25">
      <c r="A82" s="10">
        <v>21</v>
      </c>
      <c r="B82" s="1769"/>
      <c r="D82" s="2" t="str">
        <f t="shared" si="0"/>
        <v>OK</v>
      </c>
      <c r="G82" s="1836">
        <v>102620300</v>
      </c>
    </row>
    <row r="83" spans="1:7" ht="15" x14ac:dyDescent="0.25">
      <c r="A83" s="10">
        <v>22</v>
      </c>
      <c r="B83" s="1769"/>
      <c r="D83" s="2" t="str">
        <f t="shared" si="0"/>
        <v>OK</v>
      </c>
      <c r="G83" s="1836">
        <v>102620400</v>
      </c>
    </row>
    <row r="84" spans="1:7" ht="15" x14ac:dyDescent="0.25">
      <c r="A84" s="10">
        <v>23</v>
      </c>
      <c r="B84" s="1769"/>
      <c r="D84" s="2" t="str">
        <f t="shared" si="0"/>
        <v>OK</v>
      </c>
      <c r="G84" s="1836">
        <v>102620600</v>
      </c>
    </row>
    <row r="85" spans="1:7" ht="15" x14ac:dyDescent="0.25">
      <c r="A85" s="10">
        <v>24</v>
      </c>
      <c r="B85" s="1769"/>
      <c r="D85" s="2" t="str">
        <f t="shared" si="0"/>
        <v>OK</v>
      </c>
      <c r="G85" s="1836">
        <v>102620800</v>
      </c>
    </row>
    <row r="86" spans="1:7" ht="15" x14ac:dyDescent="0.25">
      <c r="A86" s="12">
        <v>25</v>
      </c>
      <c r="B86" s="1769">
        <f>'Assets-Liab 5-6'!C31</f>
        <v>98722</v>
      </c>
      <c r="D86" s="2" t="str">
        <f t="shared" si="0"/>
        <v>Error?</v>
      </c>
      <c r="G86" s="1836">
        <v>102630300</v>
      </c>
    </row>
    <row r="87" spans="1:7" ht="15" x14ac:dyDescent="0.25">
      <c r="A87" s="10">
        <v>26</v>
      </c>
      <c r="B87" s="1769"/>
      <c r="D87" s="2" t="str">
        <f t="shared" si="0"/>
        <v>OK</v>
      </c>
      <c r="G87" s="1836">
        <v>102630400</v>
      </c>
    </row>
    <row r="88" spans="1:7" ht="15" x14ac:dyDescent="0.25">
      <c r="A88" s="5">
        <v>27</v>
      </c>
      <c r="B88" s="1769">
        <f>'Assets-Liab 5-6'!C32</f>
        <v>0</v>
      </c>
      <c r="D88" s="2" t="str">
        <f t="shared" si="0"/>
        <v>Error?</v>
      </c>
      <c r="G88" s="1836">
        <v>102630600</v>
      </c>
    </row>
    <row r="89" spans="1:7" ht="15" x14ac:dyDescent="0.25">
      <c r="A89" s="10">
        <v>28</v>
      </c>
      <c r="B89" s="1769"/>
      <c r="D89" s="2" t="str">
        <f t="shared" si="0"/>
        <v>OK</v>
      </c>
      <c r="G89" s="1836">
        <v>102630800</v>
      </c>
    </row>
    <row r="90" spans="1:7" ht="15" x14ac:dyDescent="0.25">
      <c r="A90" s="10">
        <v>29</v>
      </c>
      <c r="B90" s="1769"/>
      <c r="D90" s="2" t="str">
        <f t="shared" si="0"/>
        <v>OK</v>
      </c>
      <c r="G90" s="1836">
        <v>102640300</v>
      </c>
    </row>
    <row r="91" spans="1:7" ht="15" x14ac:dyDescent="0.25">
      <c r="A91" s="5">
        <v>30</v>
      </c>
      <c r="B91" s="1769">
        <f>'Assets-Liab 5-6'!C34</f>
        <v>98722</v>
      </c>
      <c r="C91" s="2" t="s">
        <v>569</v>
      </c>
      <c r="D91" s="2" t="str">
        <f t="shared" si="0"/>
        <v>Error?</v>
      </c>
      <c r="G91" s="1836">
        <v>102640400</v>
      </c>
    </row>
    <row r="92" spans="1:7" ht="15" x14ac:dyDescent="0.25">
      <c r="A92" s="5">
        <v>31</v>
      </c>
      <c r="B92" s="1769">
        <f>'Assets-Liab 5-6'!C39</f>
        <v>1528053</v>
      </c>
      <c r="D92" s="2" t="str">
        <f t="shared" si="0"/>
        <v>Error?</v>
      </c>
      <c r="G92" s="1836">
        <v>102640600</v>
      </c>
    </row>
    <row r="93" spans="1:7" ht="15" x14ac:dyDescent="0.25">
      <c r="A93" s="5">
        <v>32</v>
      </c>
      <c r="B93" s="1769">
        <f>'Assets-Liab 5-6'!C41</f>
        <v>1626775</v>
      </c>
      <c r="C93" s="2" t="s">
        <v>569</v>
      </c>
      <c r="D93" s="2" t="str">
        <f t="shared" si="0"/>
        <v>Error?</v>
      </c>
      <c r="G93" s="1836">
        <v>102640800</v>
      </c>
    </row>
    <row r="94" spans="1:7" ht="15" x14ac:dyDescent="0.25">
      <c r="A94" s="10">
        <v>33</v>
      </c>
      <c r="B94" s="1769"/>
      <c r="D94" s="2" t="str">
        <f t="shared" si="0"/>
        <v>OK</v>
      </c>
      <c r="G94" s="1836">
        <v>102660300</v>
      </c>
    </row>
    <row r="95" spans="1:7" ht="15" x14ac:dyDescent="0.25">
      <c r="A95" s="10">
        <v>34</v>
      </c>
      <c r="B95" s="1769"/>
      <c r="D95" s="2" t="str">
        <f t="shared" si="0"/>
        <v>OK</v>
      </c>
      <c r="G95" s="1836">
        <v>102660400</v>
      </c>
    </row>
    <row r="96" spans="1:7" ht="15" x14ac:dyDescent="0.25">
      <c r="A96" s="10">
        <v>35</v>
      </c>
      <c r="B96" s="1769"/>
      <c r="D96" s="2" t="str">
        <f t="shared" si="0"/>
        <v>OK</v>
      </c>
      <c r="G96" s="1836">
        <v>102660600</v>
      </c>
    </row>
    <row r="97" spans="1:7" ht="15" x14ac:dyDescent="0.25">
      <c r="A97" s="5">
        <v>36</v>
      </c>
      <c r="B97" s="1769">
        <f>'Assets-Liab 5-6'!D6</f>
        <v>0</v>
      </c>
      <c r="D97" s="2" t="str">
        <f t="shared" si="0"/>
        <v>Error?</v>
      </c>
      <c r="G97" s="1836">
        <v>102660800</v>
      </c>
    </row>
    <row r="98" spans="1:7" ht="15" x14ac:dyDescent="0.25">
      <c r="A98" s="10">
        <v>37</v>
      </c>
      <c r="B98" s="1769"/>
      <c r="D98" s="2" t="str">
        <f t="shared" si="0"/>
        <v>OK</v>
      </c>
      <c r="G98" s="1836">
        <v>102900300</v>
      </c>
    </row>
    <row r="99" spans="1:7" ht="15" x14ac:dyDescent="0.25">
      <c r="A99" s="10">
        <v>38</v>
      </c>
      <c r="B99" s="1769"/>
      <c r="D99" s="2" t="str">
        <f t="shared" si="0"/>
        <v>OK</v>
      </c>
      <c r="G99" s="1836">
        <v>102900400</v>
      </c>
    </row>
    <row r="100" spans="1:7" ht="15" x14ac:dyDescent="0.25">
      <c r="A100" s="10">
        <v>39</v>
      </c>
      <c r="B100" s="1769"/>
      <c r="D100" s="2" t="str">
        <f t="shared" si="0"/>
        <v>OK</v>
      </c>
      <c r="G100" s="1836">
        <v>102900600</v>
      </c>
    </row>
    <row r="101" spans="1:7" ht="15" x14ac:dyDescent="0.25">
      <c r="A101" s="10">
        <v>40</v>
      </c>
      <c r="B101" s="1769"/>
      <c r="D101" s="2" t="str">
        <f t="shared" si="0"/>
        <v>OK</v>
      </c>
      <c r="G101" s="1836">
        <v>102900800</v>
      </c>
    </row>
    <row r="102" spans="1:7" ht="15" x14ac:dyDescent="0.25">
      <c r="A102" s="10">
        <v>41</v>
      </c>
      <c r="B102" s="1769"/>
      <c r="D102" s="2" t="str">
        <f t="shared" si="0"/>
        <v>OK</v>
      </c>
      <c r="G102" s="1836">
        <v>202900300</v>
      </c>
    </row>
    <row r="103" spans="1:7" ht="15" x14ac:dyDescent="0.25">
      <c r="A103" s="10">
        <v>42</v>
      </c>
      <c r="B103" s="1769"/>
      <c r="D103" s="2" t="str">
        <f t="shared" si="0"/>
        <v>OK</v>
      </c>
      <c r="G103" s="1836">
        <v>202900400</v>
      </c>
    </row>
    <row r="104" spans="1:7" ht="15" x14ac:dyDescent="0.25">
      <c r="A104" s="5">
        <v>43</v>
      </c>
      <c r="B104" s="1769">
        <f>'Assets-Liab 5-6'!D10</f>
        <v>0</v>
      </c>
      <c r="D104" s="2" t="str">
        <f t="shared" si="0"/>
        <v>Error?</v>
      </c>
      <c r="G104" s="1836">
        <v>202900600</v>
      </c>
    </row>
    <row r="105" spans="1:7" ht="15" x14ac:dyDescent="0.25">
      <c r="A105" s="5">
        <v>44</v>
      </c>
      <c r="B105" s="1769">
        <f>'Assets-Liab 5-6'!D5</f>
        <v>0</v>
      </c>
      <c r="D105" s="2" t="str">
        <f t="shared" si="0"/>
        <v>Error?</v>
      </c>
      <c r="G105" s="1836">
        <v>202900800</v>
      </c>
    </row>
    <row r="106" spans="1:7" ht="15" x14ac:dyDescent="0.25">
      <c r="A106" s="10">
        <v>45</v>
      </c>
      <c r="B106" s="1769"/>
      <c r="D106" s="2" t="str">
        <f t="shared" si="0"/>
        <v>OK</v>
      </c>
      <c r="G106" s="1836">
        <v>402900300</v>
      </c>
    </row>
    <row r="107" spans="1:7" ht="15" x14ac:dyDescent="0.25">
      <c r="A107" s="10">
        <v>46</v>
      </c>
      <c r="B107" s="1769"/>
      <c r="D107" s="2" t="str">
        <f t="shared" si="0"/>
        <v>OK</v>
      </c>
      <c r="G107" s="1836">
        <v>402900400</v>
      </c>
    </row>
    <row r="108" spans="1:7" ht="15" x14ac:dyDescent="0.25">
      <c r="A108" s="5">
        <v>47</v>
      </c>
      <c r="B108" s="1769">
        <f>'Assets-Liab 5-6'!D12</f>
        <v>0</v>
      </c>
      <c r="D108" s="2" t="str">
        <f t="shared" si="0"/>
        <v>Error?</v>
      </c>
      <c r="G108" s="1836">
        <v>402900600</v>
      </c>
    </row>
    <row r="109" spans="1:7" ht="15" x14ac:dyDescent="0.25">
      <c r="A109" s="5">
        <v>48</v>
      </c>
      <c r="B109" s="1769">
        <f>'Assets-Liab 5-6'!D13</f>
        <v>146988</v>
      </c>
      <c r="C109" s="2" t="s">
        <v>569</v>
      </c>
      <c r="D109" s="2" t="str">
        <f t="shared" si="0"/>
        <v>Error?</v>
      </c>
      <c r="G109" s="1836">
        <v>402900800</v>
      </c>
    </row>
    <row r="110" spans="1:7" ht="15" x14ac:dyDescent="0.25">
      <c r="A110" s="10">
        <v>49</v>
      </c>
      <c r="B110" s="1769"/>
      <c r="D110" s="2" t="str">
        <f t="shared" si="0"/>
        <v>OK</v>
      </c>
      <c r="G110" s="1836">
        <v>602900300</v>
      </c>
    </row>
    <row r="111" spans="1:7" ht="15" x14ac:dyDescent="0.25">
      <c r="A111" s="10">
        <v>50</v>
      </c>
      <c r="B111" s="1769"/>
      <c r="D111" s="2" t="str">
        <f t="shared" si="0"/>
        <v>OK</v>
      </c>
      <c r="G111" s="1836">
        <v>602900400</v>
      </c>
    </row>
    <row r="112" spans="1:7" ht="15" x14ac:dyDescent="0.25">
      <c r="A112" s="10">
        <v>51</v>
      </c>
      <c r="B112" s="1769"/>
      <c r="D112" s="2" t="str">
        <f t="shared" si="0"/>
        <v>OK</v>
      </c>
      <c r="G112" s="1836">
        <v>602900600</v>
      </c>
    </row>
    <row r="113" spans="1:7" ht="15" x14ac:dyDescent="0.25">
      <c r="A113" s="10">
        <v>52</v>
      </c>
      <c r="B113" s="1769"/>
      <c r="D113" s="2" t="str">
        <f t="shared" si="0"/>
        <v>OK</v>
      </c>
      <c r="G113" s="1836">
        <v>602900800</v>
      </c>
    </row>
    <row r="114" spans="1:7" ht="15" x14ac:dyDescent="0.25">
      <c r="A114" s="10">
        <v>53</v>
      </c>
      <c r="B114" s="1769"/>
      <c r="D114" s="2" t="str">
        <f t="shared" si="0"/>
        <v>OK</v>
      </c>
      <c r="G114" s="1836">
        <v>902900300</v>
      </c>
    </row>
    <row r="115" spans="1:7" ht="15" x14ac:dyDescent="0.25">
      <c r="A115" s="10">
        <v>54</v>
      </c>
      <c r="B115" s="1769"/>
      <c r="D115" s="2" t="str">
        <f t="shared" si="0"/>
        <v>OK</v>
      </c>
      <c r="G115" s="1836">
        <v>902900400</v>
      </c>
    </row>
    <row r="116" spans="1:7" ht="15" x14ac:dyDescent="0.25">
      <c r="A116" s="10">
        <v>55</v>
      </c>
      <c r="B116" s="1769"/>
      <c r="D116" s="2" t="str">
        <f t="shared" si="0"/>
        <v>OK</v>
      </c>
      <c r="G116" s="1836">
        <v>902900600</v>
      </c>
    </row>
    <row r="117" spans="1:7" ht="15" x14ac:dyDescent="0.25">
      <c r="A117" s="5">
        <v>56</v>
      </c>
      <c r="B117" s="1769">
        <f>'Assets-Liab 5-6'!D31</f>
        <v>0</v>
      </c>
      <c r="D117" s="2" t="str">
        <f t="shared" si="0"/>
        <v>Error?</v>
      </c>
      <c r="G117" s="1836">
        <v>902900800</v>
      </c>
    </row>
    <row r="118" spans="1:7" ht="15" x14ac:dyDescent="0.25">
      <c r="A118" s="10">
        <v>57</v>
      </c>
      <c r="B118" s="1769"/>
      <c r="D118" s="2" t="str">
        <f t="shared" si="0"/>
        <v>OK</v>
      </c>
      <c r="G118" s="1836">
        <v>103000300</v>
      </c>
    </row>
    <row r="119" spans="1:7" ht="15" x14ac:dyDescent="0.25">
      <c r="A119" s="5">
        <v>58</v>
      </c>
      <c r="B119" s="1769">
        <f>'Assets-Liab 5-6'!D32</f>
        <v>0</v>
      </c>
      <c r="D119" s="2" t="str">
        <f t="shared" si="0"/>
        <v>Error?</v>
      </c>
      <c r="G119" s="1836">
        <v>103000400</v>
      </c>
    </row>
    <row r="120" spans="1:7" ht="15" x14ac:dyDescent="0.25">
      <c r="A120" s="10">
        <v>59</v>
      </c>
      <c r="B120" s="1769"/>
      <c r="D120" s="2" t="str">
        <f t="shared" si="0"/>
        <v>OK</v>
      </c>
      <c r="G120" s="1836">
        <v>103000600</v>
      </c>
    </row>
    <row r="121" spans="1:7" ht="15" x14ac:dyDescent="0.25">
      <c r="A121" s="10">
        <v>60</v>
      </c>
      <c r="B121" s="1769"/>
      <c r="D121" s="2" t="str">
        <f t="shared" si="0"/>
        <v>OK</v>
      </c>
      <c r="G121" s="1836">
        <v>103000800</v>
      </c>
    </row>
    <row r="122" spans="1:7" ht="15" x14ac:dyDescent="0.25">
      <c r="A122" s="5">
        <v>61</v>
      </c>
      <c r="B122" s="1769">
        <f>'Assets-Liab 5-6'!D34</f>
        <v>0</v>
      </c>
      <c r="C122" s="2" t="s">
        <v>569</v>
      </c>
      <c r="D122" s="2" t="str">
        <f t="shared" si="0"/>
        <v>Error?</v>
      </c>
      <c r="G122" s="1836">
        <v>203000300</v>
      </c>
    </row>
    <row r="123" spans="1:7" ht="15" x14ac:dyDescent="0.25">
      <c r="A123" s="5">
        <v>62</v>
      </c>
      <c r="B123" s="1769">
        <f>'Assets-Liab 5-6'!D39</f>
        <v>0</v>
      </c>
      <c r="D123" s="2" t="str">
        <f t="shared" si="0"/>
        <v>Error?</v>
      </c>
      <c r="G123" s="1836">
        <v>203000400</v>
      </c>
    </row>
    <row r="124" spans="1:7" ht="15" x14ac:dyDescent="0.25">
      <c r="A124" s="5">
        <v>63</v>
      </c>
      <c r="B124" s="1769">
        <f>'Assets-Liab 5-6'!D41</f>
        <v>146988</v>
      </c>
      <c r="C124" s="2" t="s">
        <v>569</v>
      </c>
      <c r="D124" s="2" t="str">
        <f t="shared" si="0"/>
        <v>Error?</v>
      </c>
      <c r="G124" s="1836">
        <v>203000600</v>
      </c>
    </row>
    <row r="125" spans="1:7" ht="15" x14ac:dyDescent="0.25">
      <c r="A125" s="10">
        <v>64</v>
      </c>
      <c r="B125" s="1769"/>
      <c r="D125" s="2" t="str">
        <f t="shared" si="0"/>
        <v>OK</v>
      </c>
      <c r="G125" s="1836">
        <v>203000800</v>
      </c>
    </row>
    <row r="126" spans="1:7" ht="15" x14ac:dyDescent="0.25">
      <c r="A126" s="5">
        <v>65</v>
      </c>
      <c r="B126" s="1769">
        <f>'Assets-Liab 5-6'!E6</f>
        <v>0</v>
      </c>
      <c r="D126" s="2" t="str">
        <f t="shared" si="0"/>
        <v>Error?</v>
      </c>
      <c r="G126" s="1836">
        <v>403000300</v>
      </c>
    </row>
    <row r="127" spans="1:7" ht="15" x14ac:dyDescent="0.25">
      <c r="A127" s="10">
        <v>66</v>
      </c>
      <c r="B127" s="1769"/>
      <c r="D127" s="2" t="str">
        <f t="shared" ref="D127:D190" si="1">IF(ISBLANK(B127),"OK",IF(A127-B127=0,"OK","Error?"))</f>
        <v>OK</v>
      </c>
      <c r="G127" s="1836">
        <v>403000400</v>
      </c>
    </row>
    <row r="128" spans="1:7" ht="15" x14ac:dyDescent="0.25">
      <c r="A128" s="10">
        <v>67</v>
      </c>
      <c r="B128" s="1769"/>
      <c r="D128" s="2" t="str">
        <f t="shared" si="1"/>
        <v>OK</v>
      </c>
      <c r="G128" s="1836">
        <v>403000600</v>
      </c>
    </row>
    <row r="129" spans="1:7" ht="15" x14ac:dyDescent="0.25">
      <c r="A129" s="5">
        <v>68</v>
      </c>
      <c r="B129" s="1769">
        <f>'Assets-Liab 5-6'!E5</f>
        <v>0</v>
      </c>
      <c r="D129" s="2" t="str">
        <f t="shared" si="1"/>
        <v>Error?</v>
      </c>
      <c r="G129" s="1836">
        <v>403000800</v>
      </c>
    </row>
    <row r="130" spans="1:7" x14ac:dyDescent="0.2">
      <c r="A130" s="5">
        <v>69</v>
      </c>
      <c r="B130" s="1769">
        <f>'Assets-Liab 5-6'!E12</f>
        <v>0</v>
      </c>
      <c r="D130" s="2" t="str">
        <f t="shared" si="1"/>
        <v>Error?</v>
      </c>
    </row>
    <row r="131" spans="1:7" x14ac:dyDescent="0.2">
      <c r="A131" s="5">
        <v>70</v>
      </c>
      <c r="B131" s="1769">
        <f>'Assets-Liab 5-6'!E13</f>
        <v>207021</v>
      </c>
      <c r="C131" s="2" t="s">
        <v>569</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0</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0</v>
      </c>
      <c r="C139" s="2" t="s">
        <v>569</v>
      </c>
      <c r="D139" s="2" t="str">
        <f t="shared" si="1"/>
        <v>Error?</v>
      </c>
    </row>
    <row r="140" spans="1:7" x14ac:dyDescent="0.2">
      <c r="A140" s="5">
        <v>79</v>
      </c>
      <c r="B140" s="1769">
        <f>'Assets-Liab 5-6'!E39</f>
        <v>0</v>
      </c>
      <c r="D140" s="2" t="str">
        <f t="shared" si="1"/>
        <v>Error?</v>
      </c>
    </row>
    <row r="141" spans="1:7" x14ac:dyDescent="0.2">
      <c r="A141" s="5">
        <v>80</v>
      </c>
      <c r="B141" s="1769">
        <f>'Assets-Liab 5-6'!E41</f>
        <v>207021</v>
      </c>
      <c r="C141" s="2" t="s">
        <v>569</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0</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544065</v>
      </c>
      <c r="C157" s="2" t="s">
        <v>569</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0</v>
      </c>
      <c r="D164" s="2" t="str">
        <f t="shared" si="1"/>
        <v>Error?</v>
      </c>
    </row>
    <row r="165" spans="1:4" x14ac:dyDescent="0.2">
      <c r="A165" s="10">
        <v>104</v>
      </c>
      <c r="B165" s="1769"/>
      <c r="D165" s="2" t="str">
        <f t="shared" si="1"/>
        <v>OK</v>
      </c>
    </row>
    <row r="166" spans="1:4" x14ac:dyDescent="0.2">
      <c r="A166" s="5">
        <v>105</v>
      </c>
      <c r="B166" s="1769">
        <f>'Assets-Liab 5-6'!F32</f>
        <v>0</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0</v>
      </c>
      <c r="C169" s="2" t="s">
        <v>569</v>
      </c>
      <c r="D169" s="2" t="str">
        <f t="shared" si="1"/>
        <v>Error?</v>
      </c>
    </row>
    <row r="170" spans="1:4" x14ac:dyDescent="0.2">
      <c r="A170" s="5">
        <v>109</v>
      </c>
      <c r="B170" s="1769">
        <f>'Assets-Liab 5-6'!F39</f>
        <v>0</v>
      </c>
      <c r="D170" s="2" t="str">
        <f t="shared" si="1"/>
        <v>Error?</v>
      </c>
    </row>
    <row r="171" spans="1:4" x14ac:dyDescent="0.2">
      <c r="A171" s="5">
        <v>110</v>
      </c>
      <c r="B171" s="1769">
        <f>'Assets-Liab 5-6'!F41</f>
        <v>544065</v>
      </c>
      <c r="C171" s="2" t="s">
        <v>569</v>
      </c>
      <c r="D171" s="2" t="str">
        <f t="shared" si="1"/>
        <v>Error?</v>
      </c>
    </row>
    <row r="172" spans="1:4" x14ac:dyDescent="0.2">
      <c r="A172" s="10">
        <v>111</v>
      </c>
      <c r="B172" s="1769"/>
      <c r="D172" s="2" t="str">
        <f t="shared" si="1"/>
        <v>OK</v>
      </c>
    </row>
    <row r="173" spans="1:4" x14ac:dyDescent="0.2">
      <c r="A173" s="5">
        <v>112</v>
      </c>
      <c r="B173" s="1769">
        <f>'Assets-Liab 5-6'!G6</f>
        <v>0</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107268</v>
      </c>
      <c r="C180" s="2" t="s">
        <v>569</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0</v>
      </c>
      <c r="D184" s="2" t="str">
        <f t="shared" si="1"/>
        <v>Error?</v>
      </c>
    </row>
    <row r="185" spans="1:4" x14ac:dyDescent="0.2">
      <c r="A185" s="5">
        <v>124</v>
      </c>
      <c r="B185" s="1769">
        <f>'Assets-Liab 5-6'!G32</f>
        <v>0</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0</v>
      </c>
      <c r="C188" s="2" t="s">
        <v>569</v>
      </c>
      <c r="D188" s="2" t="str">
        <f t="shared" si="1"/>
        <v>Error?</v>
      </c>
    </row>
    <row r="189" spans="1:4" x14ac:dyDescent="0.2">
      <c r="A189" s="5">
        <v>128</v>
      </c>
      <c r="B189" s="1769">
        <f>'Assets-Liab 5-6'!G39</f>
        <v>0</v>
      </c>
      <c r="D189" s="2" t="str">
        <f t="shared" si="1"/>
        <v>Error?</v>
      </c>
    </row>
    <row r="190" spans="1:4" x14ac:dyDescent="0.2">
      <c r="A190" s="5">
        <v>129</v>
      </c>
      <c r="B190" s="1769">
        <f>'Assets-Liab 5-6'!G41</f>
        <v>107268</v>
      </c>
      <c r="C190" s="2" t="s">
        <v>569</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2727004</v>
      </c>
      <c r="C203" s="2" t="s">
        <v>569</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0</v>
      </c>
      <c r="C211" s="2" t="s">
        <v>569</v>
      </c>
      <c r="D211" s="2" t="str">
        <f t="shared" si="2"/>
        <v>Error?</v>
      </c>
    </row>
    <row r="212" spans="1:4" x14ac:dyDescent="0.2">
      <c r="A212" s="5">
        <v>151</v>
      </c>
      <c r="B212" s="1769">
        <f>'Assets-Liab 5-6'!H39</f>
        <v>0</v>
      </c>
      <c r="D212" s="2" t="str">
        <f t="shared" si="2"/>
        <v>Error?</v>
      </c>
    </row>
    <row r="213" spans="1:4" x14ac:dyDescent="0.2">
      <c r="A213" s="12">
        <v>152</v>
      </c>
      <c r="B213" s="1769">
        <f>'Assets-Liab 5-6'!H41</f>
        <v>2727004</v>
      </c>
      <c r="C213" s="2" t="s">
        <v>569</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569</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569</v>
      </c>
      <c r="D247" s="2" t="str">
        <f t="shared" si="2"/>
        <v>OK</v>
      </c>
    </row>
    <row r="248" spans="1:4" x14ac:dyDescent="0.2">
      <c r="A248" s="10">
        <v>187</v>
      </c>
      <c r="B248" s="1769"/>
      <c r="D248" s="2" t="str">
        <f t="shared" si="2"/>
        <v>OK</v>
      </c>
    </row>
    <row r="249" spans="1:4" x14ac:dyDescent="0.2">
      <c r="A249" s="10">
        <v>188</v>
      </c>
      <c r="B249" s="1769"/>
      <c r="C249" s="2" t="s">
        <v>569</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158453</v>
      </c>
      <c r="D273" s="2" t="str">
        <f t="shared" si="3"/>
        <v>Error?</v>
      </c>
    </row>
    <row r="274" spans="1:4" x14ac:dyDescent="0.2">
      <c r="A274" s="5">
        <v>213</v>
      </c>
      <c r="B274" s="1769">
        <f>'Assets-Liab 5-6'!M17</f>
        <v>10265024</v>
      </c>
      <c r="D274" s="2" t="str">
        <f t="shared" si="3"/>
        <v>Error?</v>
      </c>
    </row>
    <row r="275" spans="1:4" x14ac:dyDescent="0.2">
      <c r="A275" s="5">
        <v>214</v>
      </c>
      <c r="B275" s="1769">
        <f>'Assets-Liab 5-6'!M18</f>
        <v>198005</v>
      </c>
      <c r="D275" s="2" t="str">
        <f t="shared" si="3"/>
        <v>Error?</v>
      </c>
    </row>
    <row r="276" spans="1:4" x14ac:dyDescent="0.2">
      <c r="A276" s="5">
        <v>215</v>
      </c>
      <c r="B276" s="1769">
        <f>'Assets-Liab 5-6'!M19</f>
        <v>1768765</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15718940</v>
      </c>
      <c r="C279" s="2" t="s">
        <v>569</v>
      </c>
      <c r="D279" s="2" t="str">
        <f t="shared" si="3"/>
        <v>Error?</v>
      </c>
    </row>
    <row r="280" spans="1:4" x14ac:dyDescent="0.2">
      <c r="A280" s="5">
        <v>219</v>
      </c>
      <c r="B280" s="1769">
        <f>'Assets-Liab 5-6'!M40</f>
        <v>15718940</v>
      </c>
      <c r="D280" s="2" t="str">
        <f t="shared" si="3"/>
        <v>Error?</v>
      </c>
    </row>
    <row r="281" spans="1:4" x14ac:dyDescent="0.2">
      <c r="A281" s="5">
        <v>220</v>
      </c>
      <c r="B281" s="1769">
        <f>'Assets-Liab 5-6'!M41</f>
        <v>15718940</v>
      </c>
      <c r="C281" s="2" t="s">
        <v>569</v>
      </c>
      <c r="D281" s="2" t="str">
        <f t="shared" si="3"/>
        <v>Error?</v>
      </c>
    </row>
    <row r="282" spans="1:4" x14ac:dyDescent="0.2">
      <c r="A282" s="5">
        <v>221</v>
      </c>
      <c r="B282" s="1769">
        <f>'Assets-Liab 5-6'!N21</f>
        <v>0</v>
      </c>
      <c r="D282" s="2" t="str">
        <f t="shared" si="3"/>
        <v>Error?</v>
      </c>
    </row>
    <row r="283" spans="1:4" x14ac:dyDescent="0.2">
      <c r="A283" s="5">
        <v>222</v>
      </c>
      <c r="B283" s="1769">
        <f>'Assets-Liab 5-6'!N22</f>
        <v>5850000</v>
      </c>
      <c r="D283" s="2" t="str">
        <f t="shared" si="3"/>
        <v>Error?</v>
      </c>
    </row>
    <row r="284" spans="1:4" x14ac:dyDescent="0.2">
      <c r="A284" s="5">
        <v>223</v>
      </c>
      <c r="B284" s="1769">
        <f>'Assets-Liab 5-6'!N23</f>
        <v>5850000</v>
      </c>
      <c r="C284" s="2" t="s">
        <v>569</v>
      </c>
      <c r="D284" s="2" t="str">
        <f t="shared" si="3"/>
        <v>Error?</v>
      </c>
    </row>
    <row r="285" spans="1:4" x14ac:dyDescent="0.2">
      <c r="A285" s="5">
        <v>224</v>
      </c>
      <c r="B285" s="1769">
        <f>'Assets-Liab 5-6'!N36</f>
        <v>5850000</v>
      </c>
      <c r="D285" s="2" t="str">
        <f t="shared" si="3"/>
        <v>Error?</v>
      </c>
    </row>
    <row r="286" spans="1:4" x14ac:dyDescent="0.2">
      <c r="A286" s="10">
        <v>225</v>
      </c>
      <c r="B286" s="1769"/>
      <c r="D286" s="2" t="str">
        <f t="shared" si="3"/>
        <v>OK</v>
      </c>
    </row>
    <row r="287" spans="1:4" x14ac:dyDescent="0.2">
      <c r="A287" s="5">
        <v>226</v>
      </c>
      <c r="B287" s="1769">
        <f>'Assets-Liab 5-6'!N37</f>
        <v>5850000</v>
      </c>
      <c r="C287" s="2" t="s">
        <v>569</v>
      </c>
      <c r="D287" s="2" t="str">
        <f t="shared" si="3"/>
        <v>Error?</v>
      </c>
    </row>
    <row r="288" spans="1:4" x14ac:dyDescent="0.2">
      <c r="A288" s="5">
        <v>227</v>
      </c>
      <c r="B288" s="1769">
        <f>'Assets-Liab 5-6'!N41</f>
        <v>5850000</v>
      </c>
      <c r="C288" s="2" t="s">
        <v>569</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3067720</v>
      </c>
      <c r="D705" s="2" t="str">
        <f t="shared" si="10"/>
        <v>Error?</v>
      </c>
    </row>
    <row r="706" spans="1:4" x14ac:dyDescent="0.2">
      <c r="A706" s="5">
        <v>645</v>
      </c>
      <c r="B706" s="1769">
        <f>'Expenditures 15-22'!C16</f>
        <v>0</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366833</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0</v>
      </c>
      <c r="D717" s="2" t="str">
        <f t="shared" si="10"/>
        <v>Error?</v>
      </c>
    </row>
    <row r="718" spans="1:4" x14ac:dyDescent="0.2">
      <c r="A718" s="5">
        <v>657</v>
      </c>
      <c r="B718" s="1769">
        <f>'Expenditures 15-22'!C14</f>
        <v>57280</v>
      </c>
      <c r="D718" s="2" t="str">
        <f t="shared" si="10"/>
        <v>Error?</v>
      </c>
    </row>
    <row r="719" spans="1:4" x14ac:dyDescent="0.2">
      <c r="A719" s="5">
        <v>658</v>
      </c>
      <c r="B719" s="1769">
        <f>'Expenditures 15-22'!C15</f>
        <v>1655</v>
      </c>
      <c r="D719" s="2" t="str">
        <f t="shared" si="10"/>
        <v>Error?</v>
      </c>
    </row>
    <row r="720" spans="1:4" x14ac:dyDescent="0.2">
      <c r="A720" s="5">
        <v>659</v>
      </c>
      <c r="B720" s="1769">
        <f>'Expenditures 15-22'!C33</f>
        <v>4349156</v>
      </c>
      <c r="C720" s="2" t="s">
        <v>569</v>
      </c>
      <c r="D720" s="2" t="str">
        <f t="shared" si="10"/>
        <v>Error?</v>
      </c>
    </row>
    <row r="721" spans="1:4" x14ac:dyDescent="0.2">
      <c r="A721" s="5">
        <v>660</v>
      </c>
      <c r="B721" s="1769">
        <f>'Expenditures 15-22'!C36</f>
        <v>82436</v>
      </c>
      <c r="D721" s="2" t="str">
        <f t="shared" si="10"/>
        <v>Error?</v>
      </c>
    </row>
    <row r="722" spans="1:4" x14ac:dyDescent="0.2">
      <c r="A722" s="5">
        <v>661</v>
      </c>
      <c r="B722" s="1769">
        <f>'Expenditures 15-22'!C37</f>
        <v>0</v>
      </c>
      <c r="D722" s="2" t="str">
        <f t="shared" si="10"/>
        <v>Error?</v>
      </c>
    </row>
    <row r="723" spans="1:4" x14ac:dyDescent="0.2">
      <c r="A723" s="5">
        <v>662</v>
      </c>
      <c r="B723" s="1769">
        <f>'Expenditures 15-22'!C38</f>
        <v>185097</v>
      </c>
      <c r="D723" s="2" t="str">
        <f t="shared" si="10"/>
        <v>Error?</v>
      </c>
    </row>
    <row r="724" spans="1:4" x14ac:dyDescent="0.2">
      <c r="A724" s="5">
        <v>663</v>
      </c>
      <c r="B724" s="1769">
        <f>'Expenditures 15-22'!C39</f>
        <v>59709</v>
      </c>
      <c r="D724" s="2" t="str">
        <f t="shared" si="10"/>
        <v>Error?</v>
      </c>
    </row>
    <row r="725" spans="1:4" x14ac:dyDescent="0.2">
      <c r="A725" s="5">
        <v>664</v>
      </c>
      <c r="B725" s="1769">
        <f>'Expenditures 15-22'!C40</f>
        <v>35556</v>
      </c>
      <c r="D725" s="2" t="str">
        <f t="shared" si="10"/>
        <v>Error?</v>
      </c>
    </row>
    <row r="726" spans="1:4" x14ac:dyDescent="0.2">
      <c r="A726" s="5">
        <v>665</v>
      </c>
      <c r="B726" s="1769">
        <f>'Expenditures 15-22'!C41</f>
        <v>58364</v>
      </c>
      <c r="D726" s="2" t="str">
        <f t="shared" si="10"/>
        <v>Error?</v>
      </c>
    </row>
    <row r="727" spans="1:4" x14ac:dyDescent="0.2">
      <c r="A727" s="5">
        <v>666</v>
      </c>
      <c r="B727" s="1769">
        <f>'Expenditures 15-22'!C42</f>
        <v>421162</v>
      </c>
      <c r="C727" s="2" t="s">
        <v>569</v>
      </c>
      <c r="D727" s="2" t="str">
        <f t="shared" si="10"/>
        <v>Error?</v>
      </c>
    </row>
    <row r="728" spans="1:4" x14ac:dyDescent="0.2">
      <c r="A728" s="5">
        <v>667</v>
      </c>
      <c r="B728" s="1769">
        <f>'Expenditures 15-22'!C44</f>
        <v>25575</v>
      </c>
      <c r="D728" s="2" t="str">
        <f t="shared" si="10"/>
        <v>Error?</v>
      </c>
    </row>
    <row r="729" spans="1:4" x14ac:dyDescent="0.2">
      <c r="A729" s="5">
        <v>668</v>
      </c>
      <c r="B729" s="1769">
        <f>'Expenditures 15-22'!C45</f>
        <v>20825</v>
      </c>
      <c r="D729" s="2" t="str">
        <f t="shared" si="10"/>
        <v>Error?</v>
      </c>
    </row>
    <row r="730" spans="1:4" x14ac:dyDescent="0.2">
      <c r="A730" s="5">
        <v>669</v>
      </c>
      <c r="B730" s="1769">
        <f>'Expenditures 15-22'!C46</f>
        <v>0</v>
      </c>
      <c r="D730" s="2" t="str">
        <f t="shared" si="10"/>
        <v>Error?</v>
      </c>
    </row>
    <row r="731" spans="1:4" x14ac:dyDescent="0.2">
      <c r="A731" s="5">
        <v>670</v>
      </c>
      <c r="B731" s="1769">
        <f>'Expenditures 15-22'!C47</f>
        <v>46400</v>
      </c>
      <c r="C731" s="2" t="s">
        <v>569</v>
      </c>
      <c r="D731" s="2" t="str">
        <f t="shared" si="10"/>
        <v>Error?</v>
      </c>
    </row>
    <row r="732" spans="1:4" x14ac:dyDescent="0.2">
      <c r="A732" s="5">
        <v>671</v>
      </c>
      <c r="B732" s="1769">
        <f>'Expenditures 15-22'!C49</f>
        <v>6633</v>
      </c>
      <c r="D732" s="2" t="str">
        <f t="shared" si="10"/>
        <v>Error?</v>
      </c>
    </row>
    <row r="733" spans="1:4" x14ac:dyDescent="0.2">
      <c r="A733" s="5">
        <v>672</v>
      </c>
      <c r="B733" s="1769">
        <f>'Expenditures 15-22'!C50</f>
        <v>264427</v>
      </c>
      <c r="D733" s="2" t="str">
        <f t="shared" si="10"/>
        <v>Error?</v>
      </c>
    </row>
    <row r="734" spans="1:4" x14ac:dyDescent="0.2">
      <c r="A734" s="5">
        <v>673</v>
      </c>
      <c r="B734" s="1769">
        <f>'Expenditures 15-22'!C53</f>
        <v>391387</v>
      </c>
      <c r="C734" s="2" t="s">
        <v>569</v>
      </c>
      <c r="D734" s="2" t="str">
        <f t="shared" si="10"/>
        <v>Error?</v>
      </c>
    </row>
    <row r="735" spans="1:4" x14ac:dyDescent="0.2">
      <c r="A735" s="5">
        <v>674</v>
      </c>
      <c r="B735" s="1769">
        <f>'Expenditures 15-22'!C55</f>
        <v>260515</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260515</v>
      </c>
      <c r="C737" s="2" t="s">
        <v>569</v>
      </c>
      <c r="D737" s="2" t="str">
        <f t="shared" si="10"/>
        <v>Error?</v>
      </c>
    </row>
    <row r="738" spans="1:4" x14ac:dyDescent="0.2">
      <c r="A738" s="5">
        <v>677</v>
      </c>
      <c r="B738" s="1769">
        <f>'Expenditures 15-22'!C59</f>
        <v>84000</v>
      </c>
      <c r="D738" s="2" t="str">
        <f t="shared" si="10"/>
        <v>Error?</v>
      </c>
    </row>
    <row r="739" spans="1:4" x14ac:dyDescent="0.2">
      <c r="A739" s="5">
        <v>678</v>
      </c>
      <c r="B739" s="1769">
        <f>'Expenditures 15-22'!C60</f>
        <v>68167</v>
      </c>
      <c r="D739" s="2" t="str">
        <f t="shared" si="10"/>
        <v>Error?</v>
      </c>
    </row>
    <row r="740" spans="1:4" x14ac:dyDescent="0.2">
      <c r="A740" s="5">
        <v>679</v>
      </c>
      <c r="B740" s="1769">
        <f>'Expenditures 15-22'!C61</f>
        <v>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71967</v>
      </c>
      <c r="D742" s="2" t="str">
        <f t="shared" si="10"/>
        <v>Error?</v>
      </c>
    </row>
    <row r="743" spans="1:4" x14ac:dyDescent="0.2">
      <c r="A743" s="5">
        <v>682</v>
      </c>
      <c r="B743" s="1769">
        <f>'Expenditures 15-22'!C64</f>
        <v>0</v>
      </c>
      <c r="D743" s="2" t="str">
        <f t="shared" si="10"/>
        <v>Error?</v>
      </c>
    </row>
    <row r="744" spans="1:4" x14ac:dyDescent="0.2">
      <c r="A744" s="10">
        <v>683</v>
      </c>
      <c r="B744" s="1769"/>
      <c r="D744" s="2" t="str">
        <f t="shared" si="10"/>
        <v>OK</v>
      </c>
    </row>
    <row r="745" spans="1:4" x14ac:dyDescent="0.2">
      <c r="A745" s="5">
        <v>684</v>
      </c>
      <c r="B745" s="1769">
        <f>'Expenditures 15-22'!C65</f>
        <v>224134</v>
      </c>
      <c r="C745" s="2" t="s">
        <v>569</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353</v>
      </c>
      <c r="D747" s="2" t="str">
        <f t="shared" si="10"/>
        <v>Error?</v>
      </c>
    </row>
    <row r="748" spans="1:4" x14ac:dyDescent="0.2">
      <c r="A748" s="5">
        <v>687</v>
      </c>
      <c r="B748" s="1769">
        <f>'Expenditures 15-22'!C69</f>
        <v>0</v>
      </c>
      <c r="D748" s="2" t="str">
        <f t="shared" si="10"/>
        <v>Error?</v>
      </c>
    </row>
    <row r="749" spans="1:4" x14ac:dyDescent="0.2">
      <c r="A749" s="5">
        <v>688</v>
      </c>
      <c r="B749" s="1769">
        <f>'Expenditures 15-22'!C70</f>
        <v>0</v>
      </c>
      <c r="D749" s="2" t="str">
        <f t="shared" si="10"/>
        <v>Error?</v>
      </c>
    </row>
    <row r="750" spans="1:4" x14ac:dyDescent="0.2">
      <c r="A750" s="10">
        <v>689</v>
      </c>
      <c r="B750" s="1769"/>
      <c r="D750" s="2" t="str">
        <f t="shared" si="10"/>
        <v>OK</v>
      </c>
    </row>
    <row r="751" spans="1:4" x14ac:dyDescent="0.2">
      <c r="A751" s="5">
        <v>690</v>
      </c>
      <c r="B751" s="1769">
        <f>'Expenditures 15-22'!C71</f>
        <v>84396</v>
      </c>
      <c r="D751" s="2" t="str">
        <f t="shared" si="10"/>
        <v>Error?</v>
      </c>
    </row>
    <row r="752" spans="1:4" x14ac:dyDescent="0.2">
      <c r="A752" s="10">
        <v>691</v>
      </c>
      <c r="B752" s="1769"/>
      <c r="D752" s="2" t="str">
        <f t="shared" si="10"/>
        <v>OK</v>
      </c>
    </row>
    <row r="753" spans="1:4" x14ac:dyDescent="0.2">
      <c r="A753" s="5">
        <v>692</v>
      </c>
      <c r="B753" s="1769">
        <f>'Expenditures 15-22'!C72</f>
        <v>84749</v>
      </c>
      <c r="C753" s="2" t="s">
        <v>569</v>
      </c>
      <c r="D753" s="2" t="str">
        <f t="shared" si="10"/>
        <v>Error?</v>
      </c>
    </row>
    <row r="754" spans="1:4" x14ac:dyDescent="0.2">
      <c r="A754" s="5">
        <v>693</v>
      </c>
      <c r="B754" s="1769">
        <f>'Expenditures 15-22'!C73</f>
        <v>0</v>
      </c>
      <c r="D754" s="2" t="str">
        <f t="shared" si="10"/>
        <v>Error?</v>
      </c>
    </row>
    <row r="755" spans="1:4" x14ac:dyDescent="0.2">
      <c r="A755" s="5">
        <v>694</v>
      </c>
      <c r="B755" s="1769">
        <f>'Expenditures 15-22'!C74</f>
        <v>1428347</v>
      </c>
      <c r="C755" s="2" t="s">
        <v>569</v>
      </c>
      <c r="D755" s="2" t="str">
        <f t="shared" si="10"/>
        <v>Error?</v>
      </c>
    </row>
    <row r="756" spans="1:4" x14ac:dyDescent="0.2">
      <c r="A756" s="5">
        <v>695</v>
      </c>
      <c r="B756" s="1769">
        <f>'Expenditures 15-22'!C75</f>
        <v>0</v>
      </c>
      <c r="D756" s="2" t="str">
        <f t="shared" si="10"/>
        <v>Error?</v>
      </c>
    </row>
    <row r="757" spans="1:4" x14ac:dyDescent="0.2">
      <c r="A757" s="5">
        <v>696</v>
      </c>
      <c r="B757" s="1769">
        <f>'Expenditures 15-22'!C114</f>
        <v>5777503</v>
      </c>
      <c r="C757" s="2" t="s">
        <v>569</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462436</v>
      </c>
      <c r="D763" s="2" t="str">
        <f t="shared" si="10"/>
        <v>Error?</v>
      </c>
    </row>
    <row r="764" spans="1:4" x14ac:dyDescent="0.2">
      <c r="A764" s="5">
        <v>703</v>
      </c>
      <c r="B764" s="1769">
        <f>'Expenditures 15-22'!D16</f>
        <v>0</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56353</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0</v>
      </c>
      <c r="D775" s="2" t="str">
        <f t="shared" si="11"/>
        <v>Error?</v>
      </c>
    </row>
    <row r="776" spans="1:4" x14ac:dyDescent="0.2">
      <c r="A776" s="5">
        <v>715</v>
      </c>
      <c r="B776" s="1769">
        <f>'Expenditures 15-22'!D14</f>
        <v>787</v>
      </c>
      <c r="D776" s="2" t="str">
        <f t="shared" si="11"/>
        <v>Error?</v>
      </c>
    </row>
    <row r="777" spans="1:4" x14ac:dyDescent="0.2">
      <c r="A777" s="5">
        <v>716</v>
      </c>
      <c r="B777" s="1769">
        <f>'Expenditures 15-22'!D15</f>
        <v>25</v>
      </c>
      <c r="D777" s="2" t="str">
        <f t="shared" si="11"/>
        <v>Error?</v>
      </c>
    </row>
    <row r="778" spans="1:4" x14ac:dyDescent="0.2">
      <c r="A778" s="5">
        <v>717</v>
      </c>
      <c r="B778" s="1769">
        <f>'Expenditures 15-22'!D33</f>
        <v>673280</v>
      </c>
      <c r="C778" s="2" t="s">
        <v>569</v>
      </c>
      <c r="D778" s="2" t="str">
        <f t="shared" si="11"/>
        <v>Error?</v>
      </c>
    </row>
    <row r="779" spans="1:4" x14ac:dyDescent="0.2">
      <c r="A779" s="5">
        <v>718</v>
      </c>
      <c r="B779" s="1769">
        <f>'Expenditures 15-22'!D36</f>
        <v>13016</v>
      </c>
      <c r="D779" s="2" t="str">
        <f t="shared" si="11"/>
        <v>Error?</v>
      </c>
    </row>
    <row r="780" spans="1:4" x14ac:dyDescent="0.2">
      <c r="A780" s="5">
        <v>719</v>
      </c>
      <c r="B780" s="1769">
        <f>'Expenditures 15-22'!D37</f>
        <v>0</v>
      </c>
      <c r="D780" s="2" t="str">
        <f t="shared" si="11"/>
        <v>Error?</v>
      </c>
    </row>
    <row r="781" spans="1:4" x14ac:dyDescent="0.2">
      <c r="A781" s="5">
        <v>720</v>
      </c>
      <c r="B781" s="1769">
        <f>'Expenditures 15-22'!D38</f>
        <v>20042</v>
      </c>
      <c r="D781" s="2" t="str">
        <f t="shared" si="11"/>
        <v>Error?</v>
      </c>
    </row>
    <row r="782" spans="1:4" x14ac:dyDescent="0.2">
      <c r="A782" s="5">
        <v>721</v>
      </c>
      <c r="B782" s="1769">
        <f>'Expenditures 15-22'!D39</f>
        <v>11183</v>
      </c>
      <c r="D782" s="2" t="str">
        <f t="shared" si="11"/>
        <v>Error?</v>
      </c>
    </row>
    <row r="783" spans="1:4" x14ac:dyDescent="0.2">
      <c r="A783" s="5">
        <v>722</v>
      </c>
      <c r="B783" s="1769">
        <f>'Expenditures 15-22'!D40</f>
        <v>1568</v>
      </c>
      <c r="D783" s="2" t="str">
        <f t="shared" si="11"/>
        <v>Error?</v>
      </c>
    </row>
    <row r="784" spans="1:4" x14ac:dyDescent="0.2">
      <c r="A784" s="5">
        <v>723</v>
      </c>
      <c r="B784" s="1769">
        <f>'Expenditures 15-22'!D41</f>
        <v>267</v>
      </c>
      <c r="D784" s="2" t="str">
        <f t="shared" si="11"/>
        <v>Error?</v>
      </c>
    </row>
    <row r="785" spans="1:4" x14ac:dyDescent="0.2">
      <c r="A785" s="5">
        <v>724</v>
      </c>
      <c r="B785" s="1769">
        <f>'Expenditures 15-22'!D42</f>
        <v>46076</v>
      </c>
      <c r="C785" s="2" t="s">
        <v>569</v>
      </c>
      <c r="D785" s="2" t="str">
        <f t="shared" si="11"/>
        <v>Error?</v>
      </c>
    </row>
    <row r="786" spans="1:4" x14ac:dyDescent="0.2">
      <c r="A786" s="5">
        <v>725</v>
      </c>
      <c r="B786" s="1769">
        <f>'Expenditures 15-22'!D44</f>
        <v>1482</v>
      </c>
      <c r="D786" s="2" t="str">
        <f t="shared" si="11"/>
        <v>Error?</v>
      </c>
    </row>
    <row r="787" spans="1:4" x14ac:dyDescent="0.2">
      <c r="A787" s="5">
        <v>726</v>
      </c>
      <c r="B787" s="1769">
        <f>'Expenditures 15-22'!D45</f>
        <v>67</v>
      </c>
      <c r="D787" s="2" t="str">
        <f t="shared" si="11"/>
        <v>Error?</v>
      </c>
    </row>
    <row r="788" spans="1:4" x14ac:dyDescent="0.2">
      <c r="A788" s="5">
        <v>727</v>
      </c>
      <c r="B788" s="1769">
        <f>'Expenditures 15-22'!D46</f>
        <v>0</v>
      </c>
      <c r="D788" s="2" t="str">
        <f t="shared" si="11"/>
        <v>Error?</v>
      </c>
    </row>
    <row r="789" spans="1:4" x14ac:dyDescent="0.2">
      <c r="A789" s="5">
        <v>728</v>
      </c>
      <c r="B789" s="1769">
        <f>'Expenditures 15-22'!D47</f>
        <v>1549</v>
      </c>
      <c r="C789" s="2" t="s">
        <v>569</v>
      </c>
      <c r="D789" s="2" t="str">
        <f t="shared" si="11"/>
        <v>Error?</v>
      </c>
    </row>
    <row r="790" spans="1:4" x14ac:dyDescent="0.2">
      <c r="A790" s="5">
        <v>729</v>
      </c>
      <c r="B790" s="1769">
        <f>'Expenditures 15-22'!D49</f>
        <v>21672</v>
      </c>
      <c r="D790" s="2" t="str">
        <f t="shared" si="11"/>
        <v>Error?</v>
      </c>
    </row>
    <row r="791" spans="1:4" x14ac:dyDescent="0.2">
      <c r="A791" s="5">
        <v>730</v>
      </c>
      <c r="B791" s="1769">
        <f>'Expenditures 15-22'!D50</f>
        <v>70982</v>
      </c>
      <c r="D791" s="2" t="str">
        <f t="shared" si="11"/>
        <v>Error?</v>
      </c>
    </row>
    <row r="792" spans="1:4" x14ac:dyDescent="0.2">
      <c r="A792" s="5">
        <v>731</v>
      </c>
      <c r="B792" s="1769">
        <f>'Expenditures 15-22'!D53</f>
        <v>131571</v>
      </c>
      <c r="C792" s="2" t="s">
        <v>569</v>
      </c>
      <c r="D792" s="2" t="str">
        <f t="shared" si="11"/>
        <v>Error?</v>
      </c>
    </row>
    <row r="793" spans="1:4" x14ac:dyDescent="0.2">
      <c r="A793" s="5">
        <v>732</v>
      </c>
      <c r="B793" s="1769">
        <f>'Expenditures 15-22'!D55</f>
        <v>90021</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90021</v>
      </c>
      <c r="C795" s="2" t="s">
        <v>569</v>
      </c>
      <c r="D795" s="2" t="str">
        <f t="shared" si="11"/>
        <v>Error?</v>
      </c>
    </row>
    <row r="796" spans="1:4" x14ac:dyDescent="0.2">
      <c r="A796" s="5">
        <v>735</v>
      </c>
      <c r="B796" s="1769">
        <f>'Expenditures 15-22'!D59</f>
        <v>0</v>
      </c>
      <c r="D796" s="2" t="str">
        <f t="shared" si="11"/>
        <v>Error?</v>
      </c>
    </row>
    <row r="797" spans="1:4" x14ac:dyDescent="0.2">
      <c r="A797" s="5">
        <v>736</v>
      </c>
      <c r="B797" s="1769">
        <f>'Expenditures 15-22'!D60</f>
        <v>18377</v>
      </c>
      <c r="D797" s="2" t="str">
        <f t="shared" si="11"/>
        <v>Error?</v>
      </c>
    </row>
    <row r="798" spans="1:4" x14ac:dyDescent="0.2">
      <c r="A798" s="5">
        <v>737</v>
      </c>
      <c r="B798" s="1769">
        <f>'Expenditures 15-22'!D61</f>
        <v>0</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318</v>
      </c>
      <c r="D800" s="2" t="str">
        <f t="shared" si="11"/>
        <v>Error?</v>
      </c>
    </row>
    <row r="801" spans="1:4" x14ac:dyDescent="0.2">
      <c r="A801" s="5">
        <v>740</v>
      </c>
      <c r="B801" s="1769">
        <f>'Expenditures 15-22'!D64</f>
        <v>0</v>
      </c>
      <c r="D801" s="2" t="str">
        <f t="shared" si="11"/>
        <v>Error?</v>
      </c>
    </row>
    <row r="802" spans="1:4" x14ac:dyDescent="0.2">
      <c r="A802" s="10">
        <v>741</v>
      </c>
      <c r="B802" s="1769"/>
      <c r="D802" s="2" t="str">
        <f t="shared" si="11"/>
        <v>OK</v>
      </c>
    </row>
    <row r="803" spans="1:4" x14ac:dyDescent="0.2">
      <c r="A803" s="5">
        <v>742</v>
      </c>
      <c r="B803" s="1769">
        <f>'Expenditures 15-22'!D65</f>
        <v>18695</v>
      </c>
      <c r="C803" s="2" t="s">
        <v>569</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10</v>
      </c>
      <c r="D805" s="2" t="str">
        <f t="shared" si="11"/>
        <v>Error?</v>
      </c>
    </row>
    <row r="806" spans="1:4" x14ac:dyDescent="0.2">
      <c r="A806" s="5">
        <v>745</v>
      </c>
      <c r="B806" s="1769">
        <f>'Expenditures 15-22'!D69</f>
        <v>0</v>
      </c>
      <c r="D806" s="2" t="str">
        <f t="shared" si="11"/>
        <v>Error?</v>
      </c>
    </row>
    <row r="807" spans="1:4" x14ac:dyDescent="0.2">
      <c r="A807" s="5">
        <v>746</v>
      </c>
      <c r="B807" s="1769">
        <f>'Expenditures 15-22'!D70</f>
        <v>0</v>
      </c>
      <c r="D807" s="2" t="str">
        <f t="shared" si="11"/>
        <v>Error?</v>
      </c>
    </row>
    <row r="808" spans="1:4" x14ac:dyDescent="0.2">
      <c r="A808" s="10">
        <v>747</v>
      </c>
      <c r="B808" s="1769"/>
      <c r="D808" s="2" t="str">
        <f t="shared" si="11"/>
        <v>OK</v>
      </c>
    </row>
    <row r="809" spans="1:4" x14ac:dyDescent="0.2">
      <c r="A809" s="5">
        <v>748</v>
      </c>
      <c r="B809" s="1769">
        <f>'Expenditures 15-22'!D71</f>
        <v>8661</v>
      </c>
      <c r="D809" s="2" t="str">
        <f t="shared" si="11"/>
        <v>Error?</v>
      </c>
    </row>
    <row r="810" spans="1:4" x14ac:dyDescent="0.2">
      <c r="A810" s="10">
        <v>749</v>
      </c>
      <c r="B810" s="1769"/>
      <c r="D810" s="2" t="str">
        <f t="shared" si="11"/>
        <v>OK</v>
      </c>
    </row>
    <row r="811" spans="1:4" x14ac:dyDescent="0.2">
      <c r="A811" s="5">
        <v>750</v>
      </c>
      <c r="B811" s="1769">
        <f>'Expenditures 15-22'!D72</f>
        <v>8671</v>
      </c>
      <c r="C811" s="2" t="s">
        <v>569</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296583</v>
      </c>
      <c r="C813" s="2" t="s">
        <v>569</v>
      </c>
      <c r="D813" s="2" t="str">
        <f t="shared" si="11"/>
        <v>Error?</v>
      </c>
    </row>
    <row r="814" spans="1:4" x14ac:dyDescent="0.2">
      <c r="A814" s="5">
        <v>753</v>
      </c>
      <c r="B814" s="1769">
        <f>'Expenditures 15-22'!D75</f>
        <v>0</v>
      </c>
      <c r="D814" s="2" t="str">
        <f t="shared" si="11"/>
        <v>Error?</v>
      </c>
    </row>
    <row r="815" spans="1:4" x14ac:dyDescent="0.2">
      <c r="A815" s="5">
        <v>754</v>
      </c>
      <c r="B815" s="1769">
        <f>'Expenditures 15-22'!D114</f>
        <v>969863</v>
      </c>
      <c r="C815" s="2" t="s">
        <v>569</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9519</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0</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6642</v>
      </c>
      <c r="D834" s="2" t="str">
        <f t="shared" si="12"/>
        <v>Error?</v>
      </c>
    </row>
    <row r="835" spans="1:4" x14ac:dyDescent="0.2">
      <c r="A835" s="5">
        <v>774</v>
      </c>
      <c r="B835" s="1769">
        <f>'Expenditures 15-22'!E15</f>
        <v>0</v>
      </c>
      <c r="D835" s="2" t="str">
        <f t="shared" si="12"/>
        <v>Error?</v>
      </c>
    </row>
    <row r="836" spans="1:4" x14ac:dyDescent="0.2">
      <c r="A836" s="5">
        <v>775</v>
      </c>
      <c r="B836" s="1769">
        <f>'Expenditures 15-22'!E33</f>
        <v>21683</v>
      </c>
      <c r="C836" s="2" t="s">
        <v>569</v>
      </c>
      <c r="D836" s="2" t="str">
        <f t="shared" si="12"/>
        <v>Error?</v>
      </c>
    </row>
    <row r="837" spans="1:4" x14ac:dyDescent="0.2">
      <c r="A837" s="5">
        <v>776</v>
      </c>
      <c r="B837" s="1769">
        <f>'Expenditures 15-22'!E36</f>
        <v>0</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7405</v>
      </c>
      <c r="D839" s="2" t="str">
        <f t="shared" si="12"/>
        <v>Error?</v>
      </c>
    </row>
    <row r="840" spans="1:4" x14ac:dyDescent="0.2">
      <c r="A840" s="5">
        <v>779</v>
      </c>
      <c r="B840" s="1769">
        <f>'Expenditures 15-22'!E39</f>
        <v>1895</v>
      </c>
      <c r="D840" s="2" t="str">
        <f t="shared" si="12"/>
        <v>Error?</v>
      </c>
    </row>
    <row r="841" spans="1:4" x14ac:dyDescent="0.2">
      <c r="A841" s="5">
        <v>780</v>
      </c>
      <c r="B841" s="1769">
        <f>'Expenditures 15-22'!E40</f>
        <v>126578</v>
      </c>
      <c r="D841" s="2" t="str">
        <f t="shared" si="12"/>
        <v>Error?</v>
      </c>
    </row>
    <row r="842" spans="1:4" x14ac:dyDescent="0.2">
      <c r="A842" s="5">
        <v>781</v>
      </c>
      <c r="B842" s="1769">
        <f>'Expenditures 15-22'!E41</f>
        <v>0</v>
      </c>
      <c r="D842" s="2" t="str">
        <f t="shared" si="12"/>
        <v>Error?</v>
      </c>
    </row>
    <row r="843" spans="1:4" x14ac:dyDescent="0.2">
      <c r="A843" s="5">
        <v>782</v>
      </c>
      <c r="B843" s="1769">
        <f>'Expenditures 15-22'!E42</f>
        <v>135878</v>
      </c>
      <c r="C843" s="2" t="s">
        <v>569</v>
      </c>
      <c r="D843" s="2" t="str">
        <f t="shared" si="12"/>
        <v>Error?</v>
      </c>
    </row>
    <row r="844" spans="1:4" x14ac:dyDescent="0.2">
      <c r="A844" s="5">
        <v>783</v>
      </c>
      <c r="B844" s="1769">
        <f>'Expenditures 15-22'!E44</f>
        <v>100654</v>
      </c>
      <c r="D844" s="2" t="str">
        <f t="shared" si="12"/>
        <v>Error?</v>
      </c>
    </row>
    <row r="845" spans="1:4" x14ac:dyDescent="0.2">
      <c r="A845" s="5">
        <v>784</v>
      </c>
      <c r="B845" s="1769">
        <f>'Expenditures 15-22'!E45</f>
        <v>3472</v>
      </c>
      <c r="D845" s="2" t="str">
        <f t="shared" si="12"/>
        <v>Error?</v>
      </c>
    </row>
    <row r="846" spans="1:4" x14ac:dyDescent="0.2">
      <c r="A846" s="5">
        <v>785</v>
      </c>
      <c r="B846" s="1769">
        <f>'Expenditures 15-22'!E46</f>
        <v>0</v>
      </c>
      <c r="D846" s="2" t="str">
        <f t="shared" si="12"/>
        <v>Error?</v>
      </c>
    </row>
    <row r="847" spans="1:4" x14ac:dyDescent="0.2">
      <c r="A847" s="5">
        <v>786</v>
      </c>
      <c r="B847" s="1769">
        <f>'Expenditures 15-22'!E47</f>
        <v>104126</v>
      </c>
      <c r="C847" s="2" t="s">
        <v>569</v>
      </c>
      <c r="D847" s="2" t="str">
        <f t="shared" si="12"/>
        <v>Error?</v>
      </c>
    </row>
    <row r="848" spans="1:4" x14ac:dyDescent="0.2">
      <c r="A848" s="5">
        <v>787</v>
      </c>
      <c r="B848" s="1769">
        <f>'Expenditures 15-22'!E49</f>
        <v>110850</v>
      </c>
      <c r="D848" s="2" t="str">
        <f t="shared" si="12"/>
        <v>Error?</v>
      </c>
    </row>
    <row r="849" spans="1:4" x14ac:dyDescent="0.2">
      <c r="A849" s="5">
        <v>788</v>
      </c>
      <c r="B849" s="1769">
        <f>'Expenditures 15-22'!E50</f>
        <v>6765</v>
      </c>
      <c r="D849" s="2" t="str">
        <f t="shared" si="12"/>
        <v>Error?</v>
      </c>
    </row>
    <row r="850" spans="1:4" x14ac:dyDescent="0.2">
      <c r="A850" s="5">
        <v>789</v>
      </c>
      <c r="B850" s="1769">
        <f>'Expenditures 15-22'!E53</f>
        <v>121625</v>
      </c>
      <c r="C850" s="2" t="s">
        <v>569</v>
      </c>
      <c r="D850" s="2" t="str">
        <f t="shared" si="12"/>
        <v>Error?</v>
      </c>
    </row>
    <row r="851" spans="1:4" x14ac:dyDescent="0.2">
      <c r="A851" s="5">
        <v>790</v>
      </c>
      <c r="B851" s="1769">
        <f>'Expenditures 15-22'!E55</f>
        <v>568</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568</v>
      </c>
      <c r="C853" s="2" t="s">
        <v>569</v>
      </c>
      <c r="D853" s="2" t="str">
        <f t="shared" si="12"/>
        <v>Error?</v>
      </c>
    </row>
    <row r="854" spans="1:4" x14ac:dyDescent="0.2">
      <c r="A854" s="5">
        <v>793</v>
      </c>
      <c r="B854" s="1769">
        <f>'Expenditures 15-22'!E59</f>
        <v>84038</v>
      </c>
      <c r="D854" s="2" t="str">
        <f t="shared" si="12"/>
        <v>Error?</v>
      </c>
    </row>
    <row r="855" spans="1:4" x14ac:dyDescent="0.2">
      <c r="A855" s="5">
        <v>794</v>
      </c>
      <c r="B855" s="1769">
        <f>'Expenditures 15-22'!E60</f>
        <v>19492</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0</v>
      </c>
      <c r="D857" s="2" t="str">
        <f t="shared" si="12"/>
        <v>Error?</v>
      </c>
    </row>
    <row r="858" spans="1:4" x14ac:dyDescent="0.2">
      <c r="A858" s="5">
        <v>797</v>
      </c>
      <c r="B858" s="1769">
        <f>'Expenditures 15-22'!E63</f>
        <v>29502</v>
      </c>
      <c r="D858" s="2" t="str">
        <f t="shared" si="12"/>
        <v>Error?</v>
      </c>
    </row>
    <row r="859" spans="1:4" x14ac:dyDescent="0.2">
      <c r="A859" s="5">
        <v>798</v>
      </c>
      <c r="B859" s="1769">
        <f>'Expenditures 15-22'!E64</f>
        <v>0</v>
      </c>
      <c r="D859" s="2" t="str">
        <f t="shared" si="12"/>
        <v>Error?</v>
      </c>
    </row>
    <row r="860" spans="1:4" x14ac:dyDescent="0.2">
      <c r="A860" s="10">
        <v>799</v>
      </c>
      <c r="B860" s="1769"/>
      <c r="D860" s="2" t="str">
        <f t="shared" si="12"/>
        <v>OK</v>
      </c>
    </row>
    <row r="861" spans="1:4" x14ac:dyDescent="0.2">
      <c r="A861" s="5">
        <v>800</v>
      </c>
      <c r="B861" s="1769">
        <f>'Expenditures 15-22'!E65</f>
        <v>133032</v>
      </c>
      <c r="C861" s="2" t="s">
        <v>569</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0</v>
      </c>
      <c r="D863" s="2" t="str">
        <f t="shared" si="12"/>
        <v>Error?</v>
      </c>
    </row>
    <row r="864" spans="1:4" x14ac:dyDescent="0.2">
      <c r="A864" s="5">
        <v>803</v>
      </c>
      <c r="B864" s="1769">
        <f>'Expenditures 15-22'!E69</f>
        <v>0</v>
      </c>
      <c r="D864" s="2" t="str">
        <f t="shared" si="12"/>
        <v>Error?</v>
      </c>
    </row>
    <row r="865" spans="1:4" x14ac:dyDescent="0.2">
      <c r="A865" s="5">
        <v>804</v>
      </c>
      <c r="B865" s="1769">
        <f>'Expenditures 15-22'!E70</f>
        <v>0</v>
      </c>
      <c r="D865" s="2" t="str">
        <f t="shared" si="12"/>
        <v>Error?</v>
      </c>
    </row>
    <row r="866" spans="1:4" x14ac:dyDescent="0.2">
      <c r="A866" s="10">
        <v>805</v>
      </c>
      <c r="B866" s="1769"/>
      <c r="D866" s="2" t="str">
        <f t="shared" si="12"/>
        <v>OK</v>
      </c>
    </row>
    <row r="867" spans="1:4" x14ac:dyDescent="0.2">
      <c r="A867" s="5">
        <v>806</v>
      </c>
      <c r="B867" s="1769">
        <f>'Expenditures 15-22'!E71</f>
        <v>8372</v>
      </c>
      <c r="D867" s="2" t="str">
        <f t="shared" si="12"/>
        <v>Error?</v>
      </c>
    </row>
    <row r="868" spans="1:4" x14ac:dyDescent="0.2">
      <c r="A868" s="10">
        <v>807</v>
      </c>
      <c r="B868" s="1769"/>
      <c r="D868" s="2" t="str">
        <f t="shared" si="12"/>
        <v>OK</v>
      </c>
    </row>
    <row r="869" spans="1:4" x14ac:dyDescent="0.2">
      <c r="A869" s="5">
        <v>808</v>
      </c>
      <c r="B869" s="1769">
        <f>'Expenditures 15-22'!E72</f>
        <v>8372</v>
      </c>
      <c r="C869" s="2" t="s">
        <v>569</v>
      </c>
      <c r="D869" s="2" t="str">
        <f t="shared" si="12"/>
        <v>Error?</v>
      </c>
    </row>
    <row r="870" spans="1:4" x14ac:dyDescent="0.2">
      <c r="A870" s="5">
        <v>809</v>
      </c>
      <c r="B870" s="1769">
        <f>'Expenditures 15-22'!E73</f>
        <v>0</v>
      </c>
      <c r="D870" s="2" t="str">
        <f t="shared" si="12"/>
        <v>Error?</v>
      </c>
    </row>
    <row r="871" spans="1:4" x14ac:dyDescent="0.2">
      <c r="A871" s="5">
        <v>810</v>
      </c>
      <c r="B871" s="1769">
        <f>'Expenditures 15-22'!E74</f>
        <v>503601</v>
      </c>
      <c r="C871" s="2" t="s">
        <v>569</v>
      </c>
      <c r="D871" s="2" t="str">
        <f t="shared" si="12"/>
        <v>Error?</v>
      </c>
    </row>
    <row r="872" spans="1:4" x14ac:dyDescent="0.2">
      <c r="A872" s="5">
        <v>811</v>
      </c>
      <c r="B872" s="1769">
        <f>'Expenditures 15-22'!E75</f>
        <v>9943</v>
      </c>
      <c r="D872" s="2" t="str">
        <f t="shared" si="12"/>
        <v>Error?</v>
      </c>
    </row>
    <row r="873" spans="1:4" x14ac:dyDescent="0.2">
      <c r="A873" s="5">
        <v>812</v>
      </c>
      <c r="B873" s="1769">
        <f>'Expenditures 15-22'!E114</f>
        <v>601883</v>
      </c>
      <c r="C873" s="2" t="s">
        <v>569</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255972</v>
      </c>
      <c r="D879" s="2" t="str">
        <f t="shared" si="12"/>
        <v>Error?</v>
      </c>
    </row>
    <row r="880" spans="1:4" x14ac:dyDescent="0.2">
      <c r="A880" s="5">
        <v>819</v>
      </c>
      <c r="B880" s="1769">
        <f>'Expenditures 15-22'!F16</f>
        <v>0</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0</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0</v>
      </c>
      <c r="D891" s="2" t="str">
        <f t="shared" si="12"/>
        <v>Error?</v>
      </c>
    </row>
    <row r="892" spans="1:4" x14ac:dyDescent="0.2">
      <c r="A892" s="5">
        <v>831</v>
      </c>
      <c r="B892" s="1769">
        <f>'Expenditures 15-22'!F14</f>
        <v>1974</v>
      </c>
      <c r="D892" s="2" t="str">
        <f t="shared" si="12"/>
        <v>Error?</v>
      </c>
    </row>
    <row r="893" spans="1:4" x14ac:dyDescent="0.2">
      <c r="A893" s="5">
        <v>832</v>
      </c>
      <c r="B893" s="1769">
        <f>'Expenditures 15-22'!F15</f>
        <v>0</v>
      </c>
      <c r="D893" s="2" t="str">
        <f t="shared" si="12"/>
        <v>Error?</v>
      </c>
    </row>
    <row r="894" spans="1:4" x14ac:dyDescent="0.2">
      <c r="A894" s="5">
        <v>833</v>
      </c>
      <c r="B894" s="1769">
        <f>'Expenditures 15-22'!F33</f>
        <v>272983</v>
      </c>
      <c r="C894" s="2" t="s">
        <v>569</v>
      </c>
      <c r="D894" s="2" t="str">
        <f t="shared" si="12"/>
        <v>Error?</v>
      </c>
    </row>
    <row r="895" spans="1:4" x14ac:dyDescent="0.2">
      <c r="A895" s="5">
        <v>834</v>
      </c>
      <c r="B895" s="1769">
        <f>'Expenditures 15-22'!F36</f>
        <v>52</v>
      </c>
      <c r="D895" s="2" t="str">
        <f t="shared" ref="D895:D958" si="13">IF(ISBLANK(B895),"OK",IF(A895-B895=0,"OK","Error?"))</f>
        <v>Error?</v>
      </c>
    </row>
    <row r="896" spans="1:4" x14ac:dyDescent="0.2">
      <c r="A896" s="5">
        <v>835</v>
      </c>
      <c r="B896" s="1769">
        <f>'Expenditures 15-22'!F37</f>
        <v>0</v>
      </c>
      <c r="D896" s="2" t="str">
        <f t="shared" si="13"/>
        <v>Error?</v>
      </c>
    </row>
    <row r="897" spans="1:4" x14ac:dyDescent="0.2">
      <c r="A897" s="5">
        <v>836</v>
      </c>
      <c r="B897" s="1769">
        <f>'Expenditures 15-22'!F38</f>
        <v>4206</v>
      </c>
      <c r="D897" s="2" t="str">
        <f t="shared" si="13"/>
        <v>Error?</v>
      </c>
    </row>
    <row r="898" spans="1:4" x14ac:dyDescent="0.2">
      <c r="A898" s="5">
        <v>837</v>
      </c>
      <c r="B898" s="1769">
        <f>'Expenditures 15-22'!F39</f>
        <v>2928</v>
      </c>
      <c r="D898" s="2" t="str">
        <f t="shared" si="13"/>
        <v>Error?</v>
      </c>
    </row>
    <row r="899" spans="1:4" x14ac:dyDescent="0.2">
      <c r="A899" s="5">
        <v>838</v>
      </c>
      <c r="B899" s="1769">
        <f>'Expenditures 15-22'!F40</f>
        <v>0</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7186</v>
      </c>
      <c r="C901" s="2" t="s">
        <v>569</v>
      </c>
      <c r="D901" s="2" t="str">
        <f t="shared" si="13"/>
        <v>Error?</v>
      </c>
    </row>
    <row r="902" spans="1:4" x14ac:dyDescent="0.2">
      <c r="A902" s="5">
        <v>841</v>
      </c>
      <c r="B902" s="1769">
        <f>'Expenditures 15-22'!F44</f>
        <v>4707</v>
      </c>
      <c r="D902" s="2" t="str">
        <f t="shared" si="13"/>
        <v>Error?</v>
      </c>
    </row>
    <row r="903" spans="1:4" x14ac:dyDescent="0.2">
      <c r="A903" s="5">
        <v>842</v>
      </c>
      <c r="B903" s="1769">
        <f>'Expenditures 15-22'!F45</f>
        <v>4941</v>
      </c>
      <c r="D903" s="2" t="str">
        <f t="shared" si="13"/>
        <v>Error?</v>
      </c>
    </row>
    <row r="904" spans="1:4" x14ac:dyDescent="0.2">
      <c r="A904" s="5">
        <v>843</v>
      </c>
      <c r="B904" s="1769">
        <f>'Expenditures 15-22'!F46</f>
        <v>2260</v>
      </c>
      <c r="D904" s="2" t="str">
        <f t="shared" si="13"/>
        <v>Error?</v>
      </c>
    </row>
    <row r="905" spans="1:4" x14ac:dyDescent="0.2">
      <c r="A905" s="5">
        <v>844</v>
      </c>
      <c r="B905" s="1769">
        <f>'Expenditures 15-22'!F47</f>
        <v>11908</v>
      </c>
      <c r="C905" s="2" t="s">
        <v>569</v>
      </c>
      <c r="D905" s="2" t="str">
        <f t="shared" si="13"/>
        <v>Error?</v>
      </c>
    </row>
    <row r="906" spans="1:4" x14ac:dyDescent="0.2">
      <c r="A906" s="5">
        <v>845</v>
      </c>
      <c r="B906" s="1769">
        <f>'Expenditures 15-22'!F49</f>
        <v>2047</v>
      </c>
      <c r="D906" s="2" t="str">
        <f t="shared" si="13"/>
        <v>Error?</v>
      </c>
    </row>
    <row r="907" spans="1:4" x14ac:dyDescent="0.2">
      <c r="A907" s="5">
        <v>846</v>
      </c>
      <c r="B907" s="1769">
        <f>'Expenditures 15-22'!F50</f>
        <v>4091</v>
      </c>
      <c r="D907" s="2" t="str">
        <f t="shared" si="13"/>
        <v>Error?</v>
      </c>
    </row>
    <row r="908" spans="1:4" x14ac:dyDescent="0.2">
      <c r="A908" s="5">
        <v>847</v>
      </c>
      <c r="B908" s="1769">
        <f>'Expenditures 15-22'!F53</f>
        <v>6163</v>
      </c>
      <c r="C908" s="2" t="s">
        <v>569</v>
      </c>
      <c r="D908" s="2" t="str">
        <f t="shared" si="13"/>
        <v>Error?</v>
      </c>
    </row>
    <row r="909" spans="1:4" x14ac:dyDescent="0.2">
      <c r="A909" s="5">
        <v>848</v>
      </c>
      <c r="B909" s="1769">
        <f>'Expenditures 15-22'!F55</f>
        <v>3863</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3863</v>
      </c>
      <c r="C911" s="2" t="s">
        <v>569</v>
      </c>
      <c r="D911" s="2" t="str">
        <f t="shared" si="13"/>
        <v>Error?</v>
      </c>
    </row>
    <row r="912" spans="1:4" x14ac:dyDescent="0.2">
      <c r="A912" s="5">
        <v>851</v>
      </c>
      <c r="B912" s="1769">
        <f>'Expenditures 15-22'!F59</f>
        <v>1290</v>
      </c>
      <c r="D912" s="2" t="str">
        <f t="shared" si="13"/>
        <v>Error?</v>
      </c>
    </row>
    <row r="913" spans="1:4" x14ac:dyDescent="0.2">
      <c r="A913" s="5">
        <v>852</v>
      </c>
      <c r="B913" s="1769">
        <f>'Expenditures 15-22'!F60</f>
        <v>8406</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167733</v>
      </c>
      <c r="D916" s="2" t="str">
        <f t="shared" si="13"/>
        <v>Error?</v>
      </c>
    </row>
    <row r="917" spans="1:4" x14ac:dyDescent="0.2">
      <c r="A917" s="5">
        <v>856</v>
      </c>
      <c r="B917" s="1769">
        <f>'Expenditures 15-22'!F64</f>
        <v>0</v>
      </c>
      <c r="D917" s="2" t="str">
        <f t="shared" si="13"/>
        <v>Error?</v>
      </c>
    </row>
    <row r="918" spans="1:4" x14ac:dyDescent="0.2">
      <c r="A918" s="10">
        <v>857</v>
      </c>
      <c r="B918" s="1769"/>
      <c r="D918" s="2" t="str">
        <f t="shared" si="13"/>
        <v>OK</v>
      </c>
    </row>
    <row r="919" spans="1:4" x14ac:dyDescent="0.2">
      <c r="A919" s="5">
        <v>858</v>
      </c>
      <c r="B919" s="1769">
        <f>'Expenditures 15-22'!F65</f>
        <v>177429</v>
      </c>
      <c r="C919" s="2" t="s">
        <v>569</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5806</v>
      </c>
      <c r="D922" s="2" t="str">
        <f t="shared" si="13"/>
        <v>Error?</v>
      </c>
    </row>
    <row r="923" spans="1:4" x14ac:dyDescent="0.2">
      <c r="A923" s="5">
        <v>862</v>
      </c>
      <c r="B923" s="1769">
        <f>'Expenditures 15-22'!F70</f>
        <v>10342</v>
      </c>
      <c r="D923" s="2" t="str">
        <f t="shared" si="13"/>
        <v>Error?</v>
      </c>
    </row>
    <row r="924" spans="1:4" x14ac:dyDescent="0.2">
      <c r="A924" s="10">
        <v>863</v>
      </c>
      <c r="B924" s="1769"/>
      <c r="D924" s="2" t="str">
        <f t="shared" si="13"/>
        <v>OK</v>
      </c>
    </row>
    <row r="925" spans="1:4" x14ac:dyDescent="0.2">
      <c r="A925" s="5">
        <v>864</v>
      </c>
      <c r="B925" s="1769">
        <f>'Expenditures 15-22'!F71</f>
        <v>3722</v>
      </c>
      <c r="D925" s="2" t="str">
        <f t="shared" si="13"/>
        <v>Error?</v>
      </c>
    </row>
    <row r="926" spans="1:4" x14ac:dyDescent="0.2">
      <c r="A926" s="10">
        <v>865</v>
      </c>
      <c r="B926" s="1769"/>
      <c r="D926" s="2" t="str">
        <f t="shared" si="13"/>
        <v>OK</v>
      </c>
    </row>
    <row r="927" spans="1:4" x14ac:dyDescent="0.2">
      <c r="A927" s="5">
        <v>866</v>
      </c>
      <c r="B927" s="1769">
        <f>'Expenditures 15-22'!F72</f>
        <v>19870</v>
      </c>
      <c r="C927" s="2" t="s">
        <v>569</v>
      </c>
      <c r="D927" s="2" t="str">
        <f t="shared" si="13"/>
        <v>Error?</v>
      </c>
    </row>
    <row r="928" spans="1:4" x14ac:dyDescent="0.2">
      <c r="A928" s="5">
        <v>867</v>
      </c>
      <c r="B928" s="1769">
        <f>'Expenditures 15-22'!F73</f>
        <v>0</v>
      </c>
      <c r="D928" s="2" t="str">
        <f t="shared" si="13"/>
        <v>Error?</v>
      </c>
    </row>
    <row r="929" spans="1:4" x14ac:dyDescent="0.2">
      <c r="A929" s="5">
        <v>868</v>
      </c>
      <c r="B929" s="1769">
        <f>'Expenditures 15-22'!F74</f>
        <v>226419</v>
      </c>
      <c r="C929" s="2" t="s">
        <v>569</v>
      </c>
      <c r="D929" s="2" t="str">
        <f t="shared" si="13"/>
        <v>Error?</v>
      </c>
    </row>
    <row r="930" spans="1:4" x14ac:dyDescent="0.2">
      <c r="A930" s="5">
        <v>869</v>
      </c>
      <c r="B930" s="1769">
        <f>'Expenditures 15-22'!F75</f>
        <v>177</v>
      </c>
      <c r="D930" s="2" t="str">
        <f t="shared" si="13"/>
        <v>Error?</v>
      </c>
    </row>
    <row r="931" spans="1:4" x14ac:dyDescent="0.2">
      <c r="A931" s="5">
        <v>870</v>
      </c>
      <c r="B931" s="1769">
        <f>'Expenditures 15-22'!F114</f>
        <v>499579</v>
      </c>
      <c r="C931" s="2" t="s">
        <v>569</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3500</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3500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14000</v>
      </c>
      <c r="C952" s="2" t="s">
        <v>569</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0</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0</v>
      </c>
      <c r="C959" s="2" t="s">
        <v>569</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0</v>
      </c>
      <c r="C963" s="2" t="s">
        <v>569</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569</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569</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35999</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35999</v>
      </c>
      <c r="C977" s="2" t="s">
        <v>569</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9999</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0</v>
      </c>
      <c r="D983" s="2" t="str">
        <f t="shared" si="14"/>
        <v>Error?</v>
      </c>
    </row>
    <row r="984" spans="1:4" x14ac:dyDescent="0.2">
      <c r="A984" s="10">
        <v>923</v>
      </c>
      <c r="B984" s="1769"/>
      <c r="D984" s="2" t="str">
        <f t="shared" si="14"/>
        <v>OK</v>
      </c>
    </row>
    <row r="985" spans="1:4" x14ac:dyDescent="0.2">
      <c r="A985" s="5">
        <v>924</v>
      </c>
      <c r="B985" s="1769">
        <f>'Expenditures 15-22'!G72</f>
        <v>9999</v>
      </c>
      <c r="C985" s="2" t="s">
        <v>569</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45998</v>
      </c>
      <c r="C987" s="2" t="s">
        <v>569</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59998</v>
      </c>
      <c r="C989" s="2" t="s">
        <v>569</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0</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0</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272638</v>
      </c>
      <c r="C1010" s="2" t="s">
        <v>569</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0</v>
      </c>
      <c r="D1013" s="2" t="str">
        <f t="shared" si="14"/>
        <v>Error?</v>
      </c>
    </row>
    <row r="1014" spans="1:4" x14ac:dyDescent="0.2">
      <c r="A1014" s="5">
        <v>953</v>
      </c>
      <c r="B1014" s="1769">
        <f>'Expenditures 15-22'!H39</f>
        <v>0</v>
      </c>
      <c r="D1014" s="2" t="str">
        <f t="shared" si="14"/>
        <v>Error?</v>
      </c>
    </row>
    <row r="1015" spans="1:4" x14ac:dyDescent="0.2">
      <c r="A1015" s="5">
        <v>954</v>
      </c>
      <c r="B1015" s="1769">
        <f>'Expenditures 15-22'!H40</f>
        <v>0</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0</v>
      </c>
      <c r="C1017" s="2" t="s">
        <v>569</v>
      </c>
      <c r="D1017" s="2" t="str">
        <f t="shared" si="14"/>
        <v>Error?</v>
      </c>
    </row>
    <row r="1018" spans="1:4" x14ac:dyDescent="0.2">
      <c r="A1018" s="5">
        <v>957</v>
      </c>
      <c r="B1018" s="1769">
        <f>'Expenditures 15-22'!H44</f>
        <v>0</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0</v>
      </c>
      <c r="C1021" s="2" t="s">
        <v>569</v>
      </c>
      <c r="D1021" s="2" t="str">
        <f t="shared" si="14"/>
        <v>Error?</v>
      </c>
    </row>
    <row r="1022" spans="1:4" x14ac:dyDescent="0.2">
      <c r="A1022" s="5">
        <v>961</v>
      </c>
      <c r="B1022" s="1769">
        <f>'Expenditures 15-22'!H49</f>
        <v>10943</v>
      </c>
      <c r="D1022" s="2" t="str">
        <f t="shared" si="14"/>
        <v>Error?</v>
      </c>
    </row>
    <row r="1023" spans="1:4" x14ac:dyDescent="0.2">
      <c r="A1023" s="5">
        <v>962</v>
      </c>
      <c r="B1023" s="1769">
        <f>'Expenditures 15-22'!H50</f>
        <v>3135</v>
      </c>
      <c r="D1023" s="2" t="str">
        <f t="shared" ref="D1023:D1086" si="15">IF(ISBLANK(B1023),"OK",IF(A1023-B1023=0,"OK","Error?"))</f>
        <v>Error?</v>
      </c>
    </row>
    <row r="1024" spans="1:4" x14ac:dyDescent="0.2">
      <c r="A1024" s="5">
        <v>963</v>
      </c>
      <c r="B1024" s="1769">
        <f>'Expenditures 15-22'!H53</f>
        <v>14078</v>
      </c>
      <c r="C1024" s="2" t="s">
        <v>569</v>
      </c>
      <c r="D1024" s="2" t="str">
        <f t="shared" si="15"/>
        <v>Error?</v>
      </c>
    </row>
    <row r="1025" spans="1:4" x14ac:dyDescent="0.2">
      <c r="A1025" s="5">
        <v>964</v>
      </c>
      <c r="B1025" s="1769">
        <f>'Expenditures 15-22'!H55</f>
        <v>0</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0</v>
      </c>
      <c r="C1027" s="2" t="s">
        <v>569</v>
      </c>
      <c r="D1027" s="2" t="str">
        <f t="shared" si="15"/>
        <v>Error?</v>
      </c>
    </row>
    <row r="1028" spans="1:4" x14ac:dyDescent="0.2">
      <c r="A1028" s="5">
        <v>967</v>
      </c>
      <c r="B1028" s="1769">
        <f>'Expenditures 15-22'!H59</f>
        <v>1290</v>
      </c>
      <c r="D1028" s="2" t="str">
        <f t="shared" si="15"/>
        <v>Error?</v>
      </c>
    </row>
    <row r="1029" spans="1:4" x14ac:dyDescent="0.2">
      <c r="A1029" s="5">
        <v>968</v>
      </c>
      <c r="B1029" s="1769">
        <f>'Expenditures 15-22'!H60</f>
        <v>4452</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0</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5742</v>
      </c>
      <c r="C1035" s="2" t="s">
        <v>569</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0</v>
      </c>
      <c r="D1038" s="2" t="str">
        <f t="shared" si="15"/>
        <v>Error?</v>
      </c>
    </row>
    <row r="1039" spans="1:4" x14ac:dyDescent="0.2">
      <c r="A1039" s="5">
        <v>978</v>
      </c>
      <c r="B1039" s="1769">
        <f>'Expenditures 15-22'!H70</f>
        <v>0</v>
      </c>
      <c r="D1039" s="2" t="str">
        <f t="shared" si="15"/>
        <v>Error?</v>
      </c>
    </row>
    <row r="1040" spans="1:4" x14ac:dyDescent="0.2">
      <c r="A1040" s="10">
        <v>979</v>
      </c>
      <c r="B1040" s="1769"/>
      <c r="D1040" s="2" t="str">
        <f t="shared" si="15"/>
        <v>OK</v>
      </c>
    </row>
    <row r="1041" spans="1:5" x14ac:dyDescent="0.2">
      <c r="A1041" s="5">
        <v>980</v>
      </c>
      <c r="B1041" s="1769">
        <f>'Expenditures 15-22'!H71</f>
        <v>0</v>
      </c>
      <c r="D1041" s="2" t="str">
        <f t="shared" si="15"/>
        <v>Error?</v>
      </c>
    </row>
    <row r="1042" spans="1:5" x14ac:dyDescent="0.2">
      <c r="A1042" s="10">
        <v>981</v>
      </c>
      <c r="B1042" s="1769"/>
      <c r="D1042" s="2" t="str">
        <f t="shared" si="15"/>
        <v>OK</v>
      </c>
    </row>
    <row r="1043" spans="1:5" x14ac:dyDescent="0.2">
      <c r="A1043" s="5">
        <v>982</v>
      </c>
      <c r="B1043" s="1769">
        <f>'Expenditures 15-22'!H72</f>
        <v>0</v>
      </c>
      <c r="C1043" s="2" t="s">
        <v>569</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19820</v>
      </c>
      <c r="C1045" s="2" t="s">
        <v>569</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248995</v>
      </c>
      <c r="C1047" s="2" t="s">
        <v>569</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569</v>
      </c>
      <c r="D1053" s="2" t="str">
        <f t="shared" si="15"/>
        <v>Error?</v>
      </c>
    </row>
    <row r="1054" spans="1:5" x14ac:dyDescent="0.2">
      <c r="A1054" s="5">
        <v>993</v>
      </c>
      <c r="B1054" s="1769">
        <f>'Expenditures 15-22'!H114</f>
        <v>541453</v>
      </c>
      <c r="C1054" s="2" t="s">
        <v>569</v>
      </c>
      <c r="D1054" s="2" t="str">
        <f t="shared" si="15"/>
        <v>Error?</v>
      </c>
    </row>
    <row r="1055" spans="1:5" x14ac:dyDescent="0.2">
      <c r="A1055" s="10">
        <v>994</v>
      </c>
      <c r="B1055" s="1769"/>
      <c r="D1055" s="2" t="str">
        <f t="shared" si="15"/>
        <v>OK</v>
      </c>
    </row>
    <row r="1056" spans="1:5" x14ac:dyDescent="0.2">
      <c r="A1056" s="10">
        <v>995</v>
      </c>
      <c r="B1056" s="1769"/>
      <c r="C1056" s="2" t="s">
        <v>569</v>
      </c>
      <c r="D1056" s="4" t="s">
        <v>1997</v>
      </c>
      <c r="E1056" s="4" t="s">
        <v>1996</v>
      </c>
    </row>
    <row r="1057" spans="1:4" x14ac:dyDescent="0.2">
      <c r="A1057" s="10">
        <v>996</v>
      </c>
      <c r="B1057" s="1769"/>
      <c r="C1057" s="2" t="s">
        <v>569</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569</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569</v>
      </c>
      <c r="D1086" s="2" t="str">
        <f t="shared" si="15"/>
        <v>OK</v>
      </c>
    </row>
    <row r="1087" spans="1:4" x14ac:dyDescent="0.2">
      <c r="A1087" s="10">
        <v>1026</v>
      </c>
      <c r="B1087" s="1769"/>
      <c r="C1087" s="2" t="s">
        <v>569</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3800609</v>
      </c>
      <c r="C1093" s="2" t="s">
        <v>569</v>
      </c>
      <c r="D1093" s="2" t="str">
        <f t="shared" si="16"/>
        <v>Error?</v>
      </c>
    </row>
    <row r="1094" spans="1:4" x14ac:dyDescent="0.2">
      <c r="A1094" s="5">
        <v>1033</v>
      </c>
      <c r="B1094" s="1769">
        <f>'Expenditures 15-22'!K16</f>
        <v>0</v>
      </c>
      <c r="C1094" s="2" t="s">
        <v>569</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428084</v>
      </c>
      <c r="C1100" s="2" t="s">
        <v>569</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569</v>
      </c>
      <c r="D1104" s="2" t="str">
        <f t="shared" si="16"/>
        <v>Error?</v>
      </c>
    </row>
    <row r="1105" spans="1:4" x14ac:dyDescent="0.2">
      <c r="A1105" s="5">
        <v>1044</v>
      </c>
      <c r="B1105" s="1769">
        <f>'Expenditures 15-22'!K13</f>
        <v>0</v>
      </c>
      <c r="C1105" s="2" t="s">
        <v>569</v>
      </c>
      <c r="D1105" s="2" t="str">
        <f t="shared" si="16"/>
        <v>Error?</v>
      </c>
    </row>
    <row r="1106" spans="1:4" x14ac:dyDescent="0.2">
      <c r="A1106" s="5">
        <v>1045</v>
      </c>
      <c r="B1106" s="1769">
        <f>'Expenditures 15-22'!K14</f>
        <v>66683</v>
      </c>
      <c r="C1106" s="2" t="s">
        <v>569</v>
      </c>
      <c r="D1106" s="2" t="str">
        <f t="shared" si="16"/>
        <v>Error?</v>
      </c>
    </row>
    <row r="1107" spans="1:4" x14ac:dyDescent="0.2">
      <c r="A1107" s="5">
        <v>1046</v>
      </c>
      <c r="B1107" s="1769">
        <f>'Expenditures 15-22'!K15</f>
        <v>1680</v>
      </c>
      <c r="C1107" s="2" t="s">
        <v>569</v>
      </c>
      <c r="D1107" s="2" t="str">
        <f t="shared" si="16"/>
        <v>Error?</v>
      </c>
    </row>
    <row r="1108" spans="1:4" x14ac:dyDescent="0.2">
      <c r="A1108" s="5">
        <v>1047</v>
      </c>
      <c r="B1108" s="1769">
        <f>'Expenditures 15-22'!K33</f>
        <v>5610340</v>
      </c>
      <c r="C1108" s="2" t="s">
        <v>569</v>
      </c>
      <c r="D1108" s="2" t="str">
        <f t="shared" si="16"/>
        <v>Error?</v>
      </c>
    </row>
    <row r="1109" spans="1:4" x14ac:dyDescent="0.2">
      <c r="A1109" s="5">
        <v>1048</v>
      </c>
      <c r="B1109" s="1769">
        <f>'Expenditures 15-22'!K36</f>
        <v>95504</v>
      </c>
      <c r="C1109" s="2" t="s">
        <v>569</v>
      </c>
      <c r="D1109" s="2" t="str">
        <f t="shared" si="16"/>
        <v>Error?</v>
      </c>
    </row>
    <row r="1110" spans="1:4" x14ac:dyDescent="0.2">
      <c r="A1110" s="5">
        <v>1049</v>
      </c>
      <c r="B1110" s="1769">
        <f>'Expenditures 15-22'!K37</f>
        <v>0</v>
      </c>
      <c r="C1110" s="2" t="s">
        <v>569</v>
      </c>
      <c r="D1110" s="2" t="str">
        <f t="shared" si="16"/>
        <v>Error?</v>
      </c>
    </row>
    <row r="1111" spans="1:4" x14ac:dyDescent="0.2">
      <c r="A1111" s="5">
        <v>1050</v>
      </c>
      <c r="B1111" s="1769">
        <f>'Expenditures 15-22'!K38</f>
        <v>216750</v>
      </c>
      <c r="C1111" s="2" t="s">
        <v>569</v>
      </c>
      <c r="D1111" s="2" t="str">
        <f t="shared" si="16"/>
        <v>Error?</v>
      </c>
    </row>
    <row r="1112" spans="1:4" x14ac:dyDescent="0.2">
      <c r="A1112" s="5">
        <v>1051</v>
      </c>
      <c r="B1112" s="1769">
        <f>'Expenditures 15-22'!K39</f>
        <v>75715</v>
      </c>
      <c r="C1112" s="2" t="s">
        <v>569</v>
      </c>
      <c r="D1112" s="2" t="str">
        <f t="shared" si="16"/>
        <v>Error?</v>
      </c>
    </row>
    <row r="1113" spans="1:4" x14ac:dyDescent="0.2">
      <c r="A1113" s="5">
        <v>1052</v>
      </c>
      <c r="B1113" s="1769">
        <f>'Expenditures 15-22'!K40</f>
        <v>163702</v>
      </c>
      <c r="C1113" s="2" t="s">
        <v>569</v>
      </c>
      <c r="D1113" s="2" t="str">
        <f t="shared" si="16"/>
        <v>Error?</v>
      </c>
    </row>
    <row r="1114" spans="1:4" x14ac:dyDescent="0.2">
      <c r="A1114" s="5">
        <v>1053</v>
      </c>
      <c r="B1114" s="1769">
        <f>'Expenditures 15-22'!K41</f>
        <v>58631</v>
      </c>
      <c r="C1114" s="2" t="s">
        <v>569</v>
      </c>
      <c r="D1114" s="2" t="str">
        <f t="shared" si="16"/>
        <v>Error?</v>
      </c>
    </row>
    <row r="1115" spans="1:4" x14ac:dyDescent="0.2">
      <c r="A1115" s="5">
        <v>1054</v>
      </c>
      <c r="B1115" s="1769">
        <f>'Expenditures 15-22'!K42</f>
        <v>610302</v>
      </c>
      <c r="C1115" s="2" t="s">
        <v>569</v>
      </c>
      <c r="D1115" s="2" t="str">
        <f t="shared" si="16"/>
        <v>Error?</v>
      </c>
    </row>
    <row r="1116" spans="1:4" x14ac:dyDescent="0.2">
      <c r="A1116" s="5">
        <v>1055</v>
      </c>
      <c r="B1116" s="1769">
        <f>'Expenditures 15-22'!K44</f>
        <v>132418</v>
      </c>
      <c r="C1116" s="2" t="s">
        <v>569</v>
      </c>
      <c r="D1116" s="2" t="str">
        <f t="shared" si="16"/>
        <v>Error?</v>
      </c>
    </row>
    <row r="1117" spans="1:4" x14ac:dyDescent="0.2">
      <c r="A1117" s="5">
        <v>1056</v>
      </c>
      <c r="B1117" s="1769">
        <f>'Expenditures 15-22'!K45</f>
        <v>29305</v>
      </c>
      <c r="C1117" s="2" t="s">
        <v>569</v>
      </c>
      <c r="D1117" s="2" t="str">
        <f t="shared" si="16"/>
        <v>Error?</v>
      </c>
    </row>
    <row r="1118" spans="1:4" x14ac:dyDescent="0.2">
      <c r="A1118" s="5">
        <v>1057</v>
      </c>
      <c r="B1118" s="1769">
        <f>'Expenditures 15-22'!K46</f>
        <v>2260</v>
      </c>
      <c r="C1118" s="2" t="s">
        <v>569</v>
      </c>
      <c r="D1118" s="2" t="str">
        <f t="shared" si="16"/>
        <v>Error?</v>
      </c>
    </row>
    <row r="1119" spans="1:4" x14ac:dyDescent="0.2">
      <c r="A1119" s="5">
        <v>1058</v>
      </c>
      <c r="B1119" s="1769">
        <f>'Expenditures 15-22'!K47</f>
        <v>163983</v>
      </c>
      <c r="C1119" s="2" t="s">
        <v>569</v>
      </c>
      <c r="D1119" s="2" t="str">
        <f t="shared" si="16"/>
        <v>Error?</v>
      </c>
    </row>
    <row r="1120" spans="1:4" x14ac:dyDescent="0.2">
      <c r="A1120" s="5">
        <v>1059</v>
      </c>
      <c r="B1120" s="1769">
        <f>'Expenditures 15-22'!K49</f>
        <v>152145</v>
      </c>
      <c r="C1120" s="2" t="s">
        <v>569</v>
      </c>
      <c r="D1120" s="2" t="str">
        <f t="shared" si="16"/>
        <v>Error?</v>
      </c>
    </row>
    <row r="1121" spans="1:4" x14ac:dyDescent="0.2">
      <c r="A1121" s="5">
        <v>1060</v>
      </c>
      <c r="B1121" s="1769">
        <f>'Expenditures 15-22'!K50</f>
        <v>349400</v>
      </c>
      <c r="C1121" s="2" t="s">
        <v>569</v>
      </c>
      <c r="D1121" s="2" t="str">
        <f t="shared" si="16"/>
        <v>Error?</v>
      </c>
    </row>
    <row r="1122" spans="1:4" x14ac:dyDescent="0.2">
      <c r="A1122" s="5">
        <v>1061</v>
      </c>
      <c r="B1122" s="1769">
        <f>'Expenditures 15-22'!K53</f>
        <v>664824</v>
      </c>
      <c r="C1122" s="2" t="s">
        <v>569</v>
      </c>
      <c r="D1122" s="2" t="str">
        <f t="shared" si="16"/>
        <v>Error?</v>
      </c>
    </row>
    <row r="1123" spans="1:4" x14ac:dyDescent="0.2">
      <c r="A1123" s="5">
        <v>1062</v>
      </c>
      <c r="B1123" s="1769">
        <f>'Expenditures 15-22'!K55</f>
        <v>354967</v>
      </c>
      <c r="C1123" s="2" t="s">
        <v>569</v>
      </c>
      <c r="D1123" s="2" t="str">
        <f t="shared" si="16"/>
        <v>Error?</v>
      </c>
    </row>
    <row r="1124" spans="1:4" x14ac:dyDescent="0.2">
      <c r="A1124" s="5">
        <v>1063</v>
      </c>
      <c r="B1124" s="1769">
        <f>'Expenditures 15-22'!K56</f>
        <v>0</v>
      </c>
      <c r="C1124" s="2" t="s">
        <v>569</v>
      </c>
      <c r="D1124" s="2" t="str">
        <f t="shared" si="16"/>
        <v>Error?</v>
      </c>
    </row>
    <row r="1125" spans="1:4" x14ac:dyDescent="0.2">
      <c r="A1125" s="5">
        <v>1064</v>
      </c>
      <c r="B1125" s="1769">
        <f>'Expenditures 15-22'!K57</f>
        <v>354967</v>
      </c>
      <c r="C1125" s="2" t="s">
        <v>569</v>
      </c>
      <c r="D1125" s="2" t="str">
        <f t="shared" si="16"/>
        <v>Error?</v>
      </c>
    </row>
    <row r="1126" spans="1:4" x14ac:dyDescent="0.2">
      <c r="A1126" s="5">
        <v>1065</v>
      </c>
      <c r="B1126" s="1769">
        <f>'Expenditures 15-22'!K59</f>
        <v>170618</v>
      </c>
      <c r="C1126" s="2" t="s">
        <v>569</v>
      </c>
      <c r="D1126" s="2" t="str">
        <f t="shared" si="16"/>
        <v>Error?</v>
      </c>
    </row>
    <row r="1127" spans="1:4" x14ac:dyDescent="0.2">
      <c r="A1127" s="5">
        <v>1066</v>
      </c>
      <c r="B1127" s="1769">
        <f>'Expenditures 15-22'!K60</f>
        <v>118894</v>
      </c>
      <c r="C1127" s="2" t="s">
        <v>569</v>
      </c>
      <c r="D1127" s="2" t="str">
        <f t="shared" si="16"/>
        <v>Error?</v>
      </c>
    </row>
    <row r="1128" spans="1:4" x14ac:dyDescent="0.2">
      <c r="A1128" s="5">
        <v>1067</v>
      </c>
      <c r="B1128" s="1769">
        <f>'Expenditures 15-22'!K61</f>
        <v>0</v>
      </c>
      <c r="C1128" s="2" t="s">
        <v>569</v>
      </c>
      <c r="D1128" s="2" t="str">
        <f t="shared" si="16"/>
        <v>Error?</v>
      </c>
    </row>
    <row r="1129" spans="1:4" x14ac:dyDescent="0.2">
      <c r="A1129" s="5">
        <v>1068</v>
      </c>
      <c r="B1129" s="1769">
        <f>'Expenditures 15-22'!K62</f>
        <v>0</v>
      </c>
      <c r="C1129" s="2" t="s">
        <v>569</v>
      </c>
      <c r="D1129" s="2" t="str">
        <f t="shared" si="16"/>
        <v>Error?</v>
      </c>
    </row>
    <row r="1130" spans="1:4" x14ac:dyDescent="0.2">
      <c r="A1130" s="5">
        <v>1069</v>
      </c>
      <c r="B1130" s="1769">
        <f>'Expenditures 15-22'!K63</f>
        <v>305519</v>
      </c>
      <c r="C1130" s="2" t="s">
        <v>569</v>
      </c>
      <c r="D1130" s="2" t="str">
        <f t="shared" si="16"/>
        <v>Error?</v>
      </c>
    </row>
    <row r="1131" spans="1:4" x14ac:dyDescent="0.2">
      <c r="A1131" s="5">
        <v>1070</v>
      </c>
      <c r="B1131" s="1769">
        <f>'Expenditures 15-22'!K64</f>
        <v>0</v>
      </c>
      <c r="C1131" s="2" t="s">
        <v>569</v>
      </c>
      <c r="D1131" s="2" t="str">
        <f t="shared" si="16"/>
        <v>Error?</v>
      </c>
    </row>
    <row r="1132" spans="1:4" x14ac:dyDescent="0.2">
      <c r="A1132" s="10">
        <v>1071</v>
      </c>
      <c r="B1132" s="1769"/>
      <c r="D1132" s="2" t="str">
        <f t="shared" si="16"/>
        <v>OK</v>
      </c>
    </row>
    <row r="1133" spans="1:4" x14ac:dyDescent="0.2">
      <c r="A1133" s="5">
        <v>1072</v>
      </c>
      <c r="B1133" s="1769">
        <f>'Expenditures 15-22'!K65</f>
        <v>595031</v>
      </c>
      <c r="C1133" s="2" t="s">
        <v>569</v>
      </c>
      <c r="D1133" s="2" t="str">
        <f t="shared" si="16"/>
        <v>Error?</v>
      </c>
    </row>
    <row r="1134" spans="1:4" x14ac:dyDescent="0.2">
      <c r="A1134" s="5">
        <v>1073</v>
      </c>
      <c r="B1134" s="1769">
        <f>'Expenditures 15-22'!K67</f>
        <v>0</v>
      </c>
      <c r="C1134" s="2" t="s">
        <v>569</v>
      </c>
      <c r="D1134" s="2" t="str">
        <f t="shared" si="16"/>
        <v>Error?</v>
      </c>
    </row>
    <row r="1135" spans="1:4" x14ac:dyDescent="0.2">
      <c r="A1135" s="5">
        <v>1074</v>
      </c>
      <c r="B1135" s="1769">
        <f>'Expenditures 15-22'!K68</f>
        <v>363</v>
      </c>
      <c r="C1135" s="2" t="s">
        <v>569</v>
      </c>
      <c r="D1135" s="2" t="str">
        <f t="shared" si="16"/>
        <v>Error?</v>
      </c>
    </row>
    <row r="1136" spans="1:4" x14ac:dyDescent="0.2">
      <c r="A1136" s="5">
        <v>1075</v>
      </c>
      <c r="B1136" s="1769">
        <f>'Expenditures 15-22'!K69</f>
        <v>15805</v>
      </c>
      <c r="C1136" s="2" t="s">
        <v>569</v>
      </c>
      <c r="D1136" s="2" t="str">
        <f t="shared" si="16"/>
        <v>Error?</v>
      </c>
    </row>
    <row r="1137" spans="1:4" x14ac:dyDescent="0.2">
      <c r="A1137" s="5">
        <v>1076</v>
      </c>
      <c r="B1137" s="1769">
        <f>'Expenditures 15-22'!K70</f>
        <v>10342</v>
      </c>
      <c r="C1137" s="2" t="s">
        <v>569</v>
      </c>
      <c r="D1137" s="2" t="str">
        <f t="shared" si="16"/>
        <v>Error?</v>
      </c>
    </row>
    <row r="1138" spans="1:4" x14ac:dyDescent="0.2">
      <c r="A1138" s="10">
        <v>1077</v>
      </c>
      <c r="B1138" s="1769"/>
      <c r="D1138" s="2" t="str">
        <f t="shared" si="16"/>
        <v>OK</v>
      </c>
    </row>
    <row r="1139" spans="1:4" x14ac:dyDescent="0.2">
      <c r="A1139" s="5">
        <v>1078</v>
      </c>
      <c r="B1139" s="1769">
        <f>'Expenditures 15-22'!K71</f>
        <v>105151</v>
      </c>
      <c r="C1139" s="2" t="s">
        <v>569</v>
      </c>
      <c r="D1139" s="2" t="str">
        <f t="shared" si="16"/>
        <v>Error?</v>
      </c>
    </row>
    <row r="1140" spans="1:4" x14ac:dyDescent="0.2">
      <c r="A1140" s="10">
        <v>1079</v>
      </c>
      <c r="B1140" s="1769"/>
      <c r="D1140" s="2" t="str">
        <f t="shared" si="16"/>
        <v>OK</v>
      </c>
    </row>
    <row r="1141" spans="1:4" x14ac:dyDescent="0.2">
      <c r="A1141" s="5">
        <v>1080</v>
      </c>
      <c r="B1141" s="1769">
        <f>'Expenditures 15-22'!K72</f>
        <v>131661</v>
      </c>
      <c r="C1141" s="2" t="s">
        <v>569</v>
      </c>
      <c r="D1141" s="2" t="str">
        <f t="shared" si="16"/>
        <v>Error?</v>
      </c>
    </row>
    <row r="1142" spans="1:4" x14ac:dyDescent="0.2">
      <c r="A1142" s="5">
        <v>1081</v>
      </c>
      <c r="B1142" s="1769">
        <f>'Expenditures 15-22'!K73</f>
        <v>0</v>
      </c>
      <c r="C1142" s="2" t="s">
        <v>569</v>
      </c>
      <c r="D1142" s="2" t="str">
        <f t="shared" si="16"/>
        <v>Error?</v>
      </c>
    </row>
    <row r="1143" spans="1:4" x14ac:dyDescent="0.2">
      <c r="A1143" s="5">
        <v>1082</v>
      </c>
      <c r="B1143" s="1769">
        <f>'Expenditures 15-22'!K74</f>
        <v>2520768</v>
      </c>
      <c r="C1143" s="2" t="s">
        <v>569</v>
      </c>
      <c r="D1143" s="2" t="str">
        <f t="shared" si="16"/>
        <v>Error?</v>
      </c>
    </row>
    <row r="1144" spans="1:4" x14ac:dyDescent="0.2">
      <c r="A1144" s="5">
        <v>1083</v>
      </c>
      <c r="B1144" s="1769">
        <f>'Expenditures 15-22'!K75</f>
        <v>10120</v>
      </c>
      <c r="C1144" s="2" t="s">
        <v>569</v>
      </c>
      <c r="D1144" s="2" t="str">
        <f t="shared" si="16"/>
        <v>Error?</v>
      </c>
    </row>
    <row r="1145" spans="1:4" x14ac:dyDescent="0.2">
      <c r="A1145" s="5">
        <v>1084</v>
      </c>
      <c r="B1145" s="1769">
        <f>'Expenditures 15-22'!K102</f>
        <v>315651</v>
      </c>
      <c r="C1145" s="2" t="s">
        <v>569</v>
      </c>
      <c r="D1145" s="2" t="str">
        <f t="shared" si="16"/>
        <v>Error?</v>
      </c>
    </row>
    <row r="1146" spans="1:4" x14ac:dyDescent="0.2">
      <c r="A1146" s="5">
        <v>1085</v>
      </c>
      <c r="B1146" s="1769">
        <f>'Expenditures 15-22'!K105</f>
        <v>0</v>
      </c>
      <c r="C1146" s="2" t="s">
        <v>569</v>
      </c>
      <c r="D1146" s="2" t="str">
        <f t="shared" si="16"/>
        <v>Error?</v>
      </c>
    </row>
    <row r="1147" spans="1:4" x14ac:dyDescent="0.2">
      <c r="A1147" s="5">
        <v>1086</v>
      </c>
      <c r="B1147" s="1769">
        <f>'Expenditures 15-22'!K106</f>
        <v>0</v>
      </c>
      <c r="C1147" s="2" t="s">
        <v>569</v>
      </c>
      <c r="D1147" s="2" t="str">
        <f t="shared" si="16"/>
        <v>Error?</v>
      </c>
    </row>
    <row r="1148" spans="1:4" x14ac:dyDescent="0.2">
      <c r="A1148" s="10">
        <v>1087</v>
      </c>
      <c r="B1148" s="1769"/>
      <c r="C1148" s="2" t="s">
        <v>569</v>
      </c>
      <c r="D1148" s="2" t="str">
        <f t="shared" si="16"/>
        <v>OK</v>
      </c>
    </row>
    <row r="1149" spans="1:4" x14ac:dyDescent="0.2">
      <c r="A1149" s="5">
        <v>1088</v>
      </c>
      <c r="B1149" s="1769">
        <f>'Expenditures 15-22'!K109</f>
        <v>0</v>
      </c>
      <c r="C1149" s="2" t="s">
        <v>569</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569</v>
      </c>
      <c r="D1151" s="2" t="str">
        <f t="shared" ref="D1151:D1214" si="17">IF(ISBLANK(B1151),"OK",IF(A1151-B1151=0,"OK","Error?"))</f>
        <v>Error?</v>
      </c>
    </row>
    <row r="1152" spans="1:4" x14ac:dyDescent="0.2">
      <c r="A1152" s="5">
        <v>1091</v>
      </c>
      <c r="B1152" s="1769">
        <f>'Expenditures 15-22'!K114</f>
        <v>8456879</v>
      </c>
      <c r="C1152" s="2" t="s">
        <v>569</v>
      </c>
      <c r="D1152" s="2" t="str">
        <f t="shared" si="17"/>
        <v>Error?</v>
      </c>
    </row>
    <row r="1153" spans="1:4" x14ac:dyDescent="0.2">
      <c r="A1153" s="5">
        <v>1092</v>
      </c>
      <c r="B1153" s="1769">
        <f>'Expenditures 15-22'!K115</f>
        <v>-173815</v>
      </c>
      <c r="C1153" s="2" t="s">
        <v>569</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250069</v>
      </c>
      <c r="D1221" s="2" t="str">
        <f t="shared" si="18"/>
        <v>Error?</v>
      </c>
    </row>
    <row r="1222" spans="1:4" x14ac:dyDescent="0.2">
      <c r="A1222" s="10">
        <v>1161</v>
      </c>
      <c r="B1222" s="1769"/>
      <c r="D1222" s="2" t="str">
        <f t="shared" si="18"/>
        <v>OK</v>
      </c>
    </row>
    <row r="1223" spans="1:4" x14ac:dyDescent="0.2">
      <c r="A1223" s="5">
        <v>1162</v>
      </c>
      <c r="B1223" s="1769">
        <f>'Expenditures 15-22'!C127</f>
        <v>250069</v>
      </c>
      <c r="C1223" s="2" t="s">
        <v>569</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250069</v>
      </c>
      <c r="C1225" s="2" t="s">
        <v>569</v>
      </c>
      <c r="D1225" s="2" t="str">
        <f t="shared" si="18"/>
        <v>Error?</v>
      </c>
    </row>
    <row r="1226" spans="1:4" x14ac:dyDescent="0.2">
      <c r="A1226" s="5">
        <v>1165</v>
      </c>
      <c r="B1226" s="1769">
        <f>'Expenditures 15-22'!C151</f>
        <v>250069</v>
      </c>
      <c r="C1226" s="2" t="s">
        <v>569</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58575</v>
      </c>
      <c r="D1229" s="2" t="str">
        <f t="shared" si="18"/>
        <v>Error?</v>
      </c>
    </row>
    <row r="1230" spans="1:4" x14ac:dyDescent="0.2">
      <c r="A1230" s="10">
        <v>1169</v>
      </c>
      <c r="B1230" s="1769"/>
      <c r="D1230" s="2" t="str">
        <f t="shared" si="18"/>
        <v>OK</v>
      </c>
    </row>
    <row r="1231" spans="1:4" x14ac:dyDescent="0.2">
      <c r="A1231" s="5">
        <v>1170</v>
      </c>
      <c r="B1231" s="1769">
        <f>'Expenditures 15-22'!D127</f>
        <v>58575</v>
      </c>
      <c r="C1231" s="2" t="s">
        <v>569</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58575</v>
      </c>
      <c r="C1233" s="2" t="s">
        <v>569</v>
      </c>
      <c r="D1233" s="2" t="str">
        <f t="shared" si="18"/>
        <v>Error?</v>
      </c>
    </row>
    <row r="1234" spans="1:4" x14ac:dyDescent="0.2">
      <c r="A1234" s="5">
        <v>1173</v>
      </c>
      <c r="B1234" s="1769">
        <f>'Expenditures 15-22'!D151</f>
        <v>58575</v>
      </c>
      <c r="C1234" s="2" t="s">
        <v>569</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163764</v>
      </c>
      <c r="D1237" s="2" t="str">
        <f t="shared" si="18"/>
        <v>Error?</v>
      </c>
    </row>
    <row r="1238" spans="1:4" x14ac:dyDescent="0.2">
      <c r="A1238" s="10">
        <v>1177</v>
      </c>
      <c r="B1238" s="1769"/>
      <c r="D1238" s="2" t="str">
        <f t="shared" si="18"/>
        <v>OK</v>
      </c>
    </row>
    <row r="1239" spans="1:4" x14ac:dyDescent="0.2">
      <c r="A1239" s="5">
        <v>1178</v>
      </c>
      <c r="B1239" s="1769">
        <f>'Expenditures 15-22'!E127</f>
        <v>163764</v>
      </c>
      <c r="C1239" s="2" t="s">
        <v>569</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163764</v>
      </c>
      <c r="C1241" s="2" t="s">
        <v>569</v>
      </c>
      <c r="D1241" s="2" t="str">
        <f t="shared" si="18"/>
        <v>Error?</v>
      </c>
    </row>
    <row r="1242" spans="1:4" x14ac:dyDescent="0.2">
      <c r="A1242" s="5">
        <v>1181</v>
      </c>
      <c r="B1242" s="1769">
        <f>'Expenditures 15-22'!E151</f>
        <v>163764</v>
      </c>
      <c r="C1242" s="2" t="s">
        <v>569</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183781</v>
      </c>
      <c r="D1245" s="2" t="str">
        <f t="shared" si="18"/>
        <v>Error?</v>
      </c>
    </row>
    <row r="1246" spans="1:4" x14ac:dyDescent="0.2">
      <c r="A1246" s="10">
        <v>1185</v>
      </c>
      <c r="B1246" s="1769"/>
      <c r="D1246" s="2" t="str">
        <f t="shared" si="18"/>
        <v>OK</v>
      </c>
    </row>
    <row r="1247" spans="1:4" x14ac:dyDescent="0.2">
      <c r="A1247" s="5">
        <v>1186</v>
      </c>
      <c r="B1247" s="1769">
        <f>'Expenditures 15-22'!F127</f>
        <v>183781</v>
      </c>
      <c r="C1247" s="2" t="s">
        <v>569</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183781</v>
      </c>
      <c r="C1249" s="2" t="s">
        <v>569</v>
      </c>
      <c r="D1249" s="2" t="str">
        <f t="shared" si="18"/>
        <v>Error?</v>
      </c>
    </row>
    <row r="1250" spans="1:4" x14ac:dyDescent="0.2">
      <c r="A1250" s="5">
        <v>1189</v>
      </c>
      <c r="B1250" s="1769">
        <f>'Expenditures 15-22'!F151</f>
        <v>183781</v>
      </c>
      <c r="C1250" s="2" t="s">
        <v>569</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112225</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112225</v>
      </c>
      <c r="C1256" s="2" t="s">
        <v>569</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112225</v>
      </c>
      <c r="C1258" s="2" t="s">
        <v>569</v>
      </c>
      <c r="D1258" s="2" t="str">
        <f t="shared" si="18"/>
        <v>Error?</v>
      </c>
    </row>
    <row r="1259" spans="1:4" x14ac:dyDescent="0.2">
      <c r="A1259" s="5">
        <v>1198</v>
      </c>
      <c r="B1259" s="1769">
        <f>'Expenditures 15-22'!G151</f>
        <v>112225</v>
      </c>
      <c r="C1259" s="2" t="s">
        <v>569</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0</v>
      </c>
      <c r="D1262" s="2" t="str">
        <f t="shared" si="18"/>
        <v>Error?</v>
      </c>
    </row>
    <row r="1263" spans="1:4" x14ac:dyDescent="0.2">
      <c r="A1263" s="10">
        <v>1202</v>
      </c>
      <c r="B1263" s="1769"/>
      <c r="D1263" s="2" t="str">
        <f t="shared" si="18"/>
        <v>OK</v>
      </c>
    </row>
    <row r="1264" spans="1:4" x14ac:dyDescent="0.2">
      <c r="A1264" s="5">
        <v>1203</v>
      </c>
      <c r="B1264" s="1769">
        <f>'Expenditures 15-22'!H127</f>
        <v>0</v>
      </c>
      <c r="C1264" s="2" t="s">
        <v>569</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0</v>
      </c>
      <c r="C1266" s="2" t="s">
        <v>569</v>
      </c>
      <c r="D1266" s="2" t="str">
        <f t="shared" si="18"/>
        <v>Error?</v>
      </c>
    </row>
    <row r="1267" spans="1:4" x14ac:dyDescent="0.2">
      <c r="A1267" s="5">
        <v>1206</v>
      </c>
      <c r="B1267" s="1769">
        <f>'Expenditures 15-22'!H139</f>
        <v>0</v>
      </c>
      <c r="C1267" s="2" t="s">
        <v>569</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569</v>
      </c>
      <c r="D1272" s="2" t="str">
        <f t="shared" si="18"/>
        <v>Error?</v>
      </c>
    </row>
    <row r="1273" spans="1:4" x14ac:dyDescent="0.2">
      <c r="A1273" s="5">
        <v>1212</v>
      </c>
      <c r="B1273" s="1769">
        <f>'Expenditures 15-22'!H151</f>
        <v>0</v>
      </c>
      <c r="C1273" s="2" t="s">
        <v>569</v>
      </c>
      <c r="D1273" s="2" t="str">
        <f t="shared" si="18"/>
        <v>Error?</v>
      </c>
    </row>
    <row r="1274" spans="1:4" x14ac:dyDescent="0.2">
      <c r="A1274" s="5">
        <v>1213</v>
      </c>
      <c r="B1274" s="1769">
        <f>'Expenditures 15-22'!K122</f>
        <v>0</v>
      </c>
      <c r="C1274" s="2" t="s">
        <v>569</v>
      </c>
      <c r="D1274" s="2" t="str">
        <f t="shared" si="18"/>
        <v>Error?</v>
      </c>
    </row>
    <row r="1275" spans="1:4" x14ac:dyDescent="0.2">
      <c r="A1275" s="5">
        <v>1214</v>
      </c>
      <c r="B1275" s="1769">
        <f>'Expenditures 15-22'!K123</f>
        <v>0</v>
      </c>
      <c r="C1275" s="2" t="s">
        <v>569</v>
      </c>
      <c r="D1275" s="2" t="str">
        <f t="shared" si="18"/>
        <v>Error?</v>
      </c>
    </row>
    <row r="1276" spans="1:4" x14ac:dyDescent="0.2">
      <c r="A1276" s="5">
        <v>1215</v>
      </c>
      <c r="B1276" s="1769">
        <f>'Expenditures 15-22'!K124</f>
        <v>768414</v>
      </c>
      <c r="C1276" s="2" t="s">
        <v>569</v>
      </c>
      <c r="D1276" s="2" t="str">
        <f t="shared" si="18"/>
        <v>Error?</v>
      </c>
    </row>
    <row r="1277" spans="1:4" x14ac:dyDescent="0.2">
      <c r="A1277" s="5">
        <v>1216</v>
      </c>
      <c r="B1277" s="1769">
        <f>'Expenditures 15-22'!K126</f>
        <v>0</v>
      </c>
      <c r="C1277" s="2" t="s">
        <v>569</v>
      </c>
      <c r="D1277" s="2" t="str">
        <f t="shared" si="18"/>
        <v>Error?</v>
      </c>
    </row>
    <row r="1278" spans="1:4" x14ac:dyDescent="0.2">
      <c r="A1278" s="10">
        <v>1217</v>
      </c>
      <c r="B1278" s="1769"/>
      <c r="D1278" s="2" t="str">
        <f t="shared" si="18"/>
        <v>OK</v>
      </c>
    </row>
    <row r="1279" spans="1:4" x14ac:dyDescent="0.2">
      <c r="A1279" s="5">
        <v>1218</v>
      </c>
      <c r="B1279" s="1769">
        <f>'Expenditures 15-22'!K127</f>
        <v>768414</v>
      </c>
      <c r="C1279" s="2" t="s">
        <v>569</v>
      </c>
      <c r="D1279" s="2" t="str">
        <f t="shared" ref="D1279:D1342" si="19">IF(ISBLANK(B1279),"OK",IF(A1279-B1279=0,"OK","Error?"))</f>
        <v>Error?</v>
      </c>
    </row>
    <row r="1280" spans="1:4" x14ac:dyDescent="0.2">
      <c r="A1280" s="5">
        <v>1219</v>
      </c>
      <c r="B1280" s="1769">
        <f>'Expenditures 15-22'!K128</f>
        <v>0</v>
      </c>
      <c r="C1280" s="2" t="s">
        <v>569</v>
      </c>
      <c r="D1280" s="2" t="str">
        <f t="shared" si="19"/>
        <v>Error?</v>
      </c>
    </row>
    <row r="1281" spans="1:4" x14ac:dyDescent="0.2">
      <c r="A1281" s="5">
        <v>1220</v>
      </c>
      <c r="B1281" s="1769">
        <f>'Expenditures 15-22'!K129</f>
        <v>768414</v>
      </c>
      <c r="C1281" s="2" t="s">
        <v>569</v>
      </c>
      <c r="D1281" s="2" t="str">
        <f t="shared" si="19"/>
        <v>Error?</v>
      </c>
    </row>
    <row r="1282" spans="1:4" x14ac:dyDescent="0.2">
      <c r="A1282" s="5">
        <v>1221</v>
      </c>
      <c r="B1282" s="1769">
        <f>'Expenditures 15-22'!K139</f>
        <v>0</v>
      </c>
      <c r="C1282" s="2" t="s">
        <v>569</v>
      </c>
      <c r="D1282" s="2" t="str">
        <f t="shared" si="19"/>
        <v>Error?</v>
      </c>
    </row>
    <row r="1283" spans="1:4" x14ac:dyDescent="0.2">
      <c r="A1283" s="5">
        <v>1222</v>
      </c>
      <c r="B1283" s="1769">
        <f>'Expenditures 15-22'!K142</f>
        <v>0</v>
      </c>
      <c r="C1283" s="2" t="s">
        <v>569</v>
      </c>
      <c r="D1283" s="2" t="str">
        <f t="shared" si="19"/>
        <v>Error?</v>
      </c>
    </row>
    <row r="1284" spans="1:4" x14ac:dyDescent="0.2">
      <c r="A1284" s="5">
        <v>1223</v>
      </c>
      <c r="B1284" s="1769">
        <f>'Expenditures 15-22'!K143</f>
        <v>0</v>
      </c>
      <c r="C1284" s="2" t="s">
        <v>569</v>
      </c>
      <c r="D1284" s="2" t="str">
        <f t="shared" si="19"/>
        <v>Error?</v>
      </c>
    </row>
    <row r="1285" spans="1:4" x14ac:dyDescent="0.2">
      <c r="A1285" s="5">
        <v>1224</v>
      </c>
      <c r="B1285" s="1769">
        <f>'Expenditures 15-22'!K146</f>
        <v>0</v>
      </c>
      <c r="C1285" s="2" t="s">
        <v>569</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569</v>
      </c>
      <c r="D1287" s="2" t="str">
        <f t="shared" si="19"/>
        <v>Error?</v>
      </c>
    </row>
    <row r="1288" spans="1:4" x14ac:dyDescent="0.2">
      <c r="A1288" s="5">
        <v>1227</v>
      </c>
      <c r="B1288" s="1769">
        <f>'Expenditures 15-22'!K151</f>
        <v>768414</v>
      </c>
      <c r="C1288" s="2" t="s">
        <v>569</v>
      </c>
      <c r="D1288" s="2" t="str">
        <f t="shared" si="19"/>
        <v>Error?</v>
      </c>
    </row>
    <row r="1289" spans="1:4" x14ac:dyDescent="0.2">
      <c r="A1289" s="5">
        <v>1228</v>
      </c>
      <c r="B1289" s="1769">
        <f>'Expenditures 15-22'!K152</f>
        <v>12202</v>
      </c>
      <c r="C1289" s="2" t="s">
        <v>569</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569</v>
      </c>
      <c r="D1308" s="2" t="str">
        <f t="shared" si="19"/>
        <v>Error?</v>
      </c>
    </row>
    <row r="1309" spans="1:4" x14ac:dyDescent="0.2">
      <c r="A1309" s="5">
        <v>1248</v>
      </c>
      <c r="B1309" s="1769">
        <f>'Expenditures 15-22'!E174</f>
        <v>0</v>
      </c>
      <c r="C1309" s="2" t="s">
        <v>569</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300912</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569</v>
      </c>
      <c r="D1314" s="2" t="str">
        <f t="shared" si="19"/>
        <v>Error?</v>
      </c>
    </row>
    <row r="1315" spans="1:4" x14ac:dyDescent="0.2">
      <c r="A1315" s="5">
        <v>1254</v>
      </c>
      <c r="B1315" s="1769">
        <f>'Expenditures 15-22'!H170</f>
        <v>130000</v>
      </c>
      <c r="D1315" s="2" t="str">
        <f t="shared" si="19"/>
        <v>Error?</v>
      </c>
    </row>
    <row r="1316" spans="1:4" x14ac:dyDescent="0.2">
      <c r="A1316" s="5">
        <v>1255</v>
      </c>
      <c r="B1316" s="1769">
        <f>'Expenditures 15-22'!H171</f>
        <v>731</v>
      </c>
      <c r="D1316" s="2" t="str">
        <f t="shared" si="19"/>
        <v>Error?</v>
      </c>
    </row>
    <row r="1317" spans="1:4" x14ac:dyDescent="0.2">
      <c r="A1317" s="5">
        <v>1256</v>
      </c>
      <c r="B1317" s="1769">
        <f>'Expenditures 15-22'!H172</f>
        <v>431643</v>
      </c>
      <c r="C1317" s="2" t="s">
        <v>569</v>
      </c>
      <c r="D1317" s="2" t="str">
        <f t="shared" si="19"/>
        <v>Error?</v>
      </c>
    </row>
    <row r="1318" spans="1:4" x14ac:dyDescent="0.2">
      <c r="A1318" s="5">
        <v>1257</v>
      </c>
      <c r="B1318" s="1769">
        <f>'Expenditures 15-22'!H174</f>
        <v>431643</v>
      </c>
      <c r="C1318" s="2" t="s">
        <v>569</v>
      </c>
      <c r="D1318" s="2" t="str">
        <f t="shared" si="19"/>
        <v>Error?</v>
      </c>
    </row>
    <row r="1319" spans="1:4" x14ac:dyDescent="0.2">
      <c r="A1319" s="10">
        <v>1258</v>
      </c>
      <c r="B1319" s="1769"/>
      <c r="C1319" s="2" t="s">
        <v>569</v>
      </c>
      <c r="D1319" s="2" t="str">
        <f t="shared" si="19"/>
        <v>OK</v>
      </c>
    </row>
    <row r="1320" spans="1:4" x14ac:dyDescent="0.2">
      <c r="A1320" s="10">
        <v>1259</v>
      </c>
      <c r="B1320" s="1769"/>
      <c r="D1320" s="2" t="str">
        <f t="shared" si="19"/>
        <v>OK</v>
      </c>
    </row>
    <row r="1321" spans="1:4" x14ac:dyDescent="0.2">
      <c r="A1321" s="10">
        <v>1260</v>
      </c>
      <c r="B1321" s="1769"/>
      <c r="C1321" s="2" t="s">
        <v>569</v>
      </c>
      <c r="D1321" s="2" t="str">
        <f t="shared" si="19"/>
        <v>OK</v>
      </c>
    </row>
    <row r="1322" spans="1:4" x14ac:dyDescent="0.2">
      <c r="A1322" s="10">
        <v>1261</v>
      </c>
      <c r="B1322" s="1769"/>
      <c r="C1322" s="2" t="s">
        <v>569</v>
      </c>
      <c r="D1322" s="2" t="str">
        <f t="shared" si="19"/>
        <v>OK</v>
      </c>
    </row>
    <row r="1323" spans="1:4" x14ac:dyDescent="0.2">
      <c r="A1323" s="5">
        <v>1262</v>
      </c>
      <c r="B1323" s="1769">
        <f>'Expenditures 15-22'!K160</f>
        <v>0</v>
      </c>
      <c r="C1323" s="2" t="s">
        <v>569</v>
      </c>
      <c r="D1323" s="2" t="str">
        <f t="shared" si="19"/>
        <v>Error?</v>
      </c>
    </row>
    <row r="1324" spans="1:4" x14ac:dyDescent="0.2">
      <c r="A1324" s="5">
        <v>1263</v>
      </c>
      <c r="B1324" s="1769">
        <f>'Expenditures 15-22'!K163</f>
        <v>0</v>
      </c>
      <c r="C1324" s="2" t="s">
        <v>569</v>
      </c>
      <c r="D1324" s="2" t="str">
        <f t="shared" si="19"/>
        <v>Error?</v>
      </c>
    </row>
    <row r="1325" spans="1:4" x14ac:dyDescent="0.2">
      <c r="A1325" s="5">
        <v>1264</v>
      </c>
      <c r="B1325" s="1769">
        <f>'Expenditures 15-22'!K164</f>
        <v>0</v>
      </c>
      <c r="C1325" s="2" t="s">
        <v>569</v>
      </c>
      <c r="D1325" s="2" t="str">
        <f t="shared" si="19"/>
        <v>Error?</v>
      </c>
    </row>
    <row r="1326" spans="1:4" x14ac:dyDescent="0.2">
      <c r="A1326" s="5">
        <v>1265</v>
      </c>
      <c r="B1326" s="1769">
        <f>'Expenditures 15-22'!K169</f>
        <v>300912</v>
      </c>
      <c r="C1326" s="2" t="s">
        <v>569</v>
      </c>
      <c r="D1326" s="2" t="str">
        <f t="shared" si="19"/>
        <v>Error?</v>
      </c>
    </row>
    <row r="1327" spans="1:4" x14ac:dyDescent="0.2">
      <c r="A1327" s="5">
        <v>1266</v>
      </c>
      <c r="B1327" s="1769">
        <f>'Expenditures 15-22'!K167</f>
        <v>0</v>
      </c>
      <c r="C1327" s="2" t="s">
        <v>569</v>
      </c>
      <c r="D1327" s="2" t="str">
        <f t="shared" si="19"/>
        <v>Error?</v>
      </c>
    </row>
    <row r="1328" spans="1:4" x14ac:dyDescent="0.2">
      <c r="A1328" s="5">
        <v>1267</v>
      </c>
      <c r="B1328" s="1769">
        <f>'Expenditures 15-22'!K168</f>
        <v>0</v>
      </c>
      <c r="C1328" s="2" t="s">
        <v>569</v>
      </c>
      <c r="D1328" s="2" t="str">
        <f t="shared" si="19"/>
        <v>Error?</v>
      </c>
    </row>
    <row r="1329" spans="1:4" x14ac:dyDescent="0.2">
      <c r="A1329" s="5">
        <v>1268</v>
      </c>
      <c r="B1329" s="1769">
        <f>'Expenditures 15-22'!K170</f>
        <v>130000</v>
      </c>
      <c r="C1329" s="2" t="s">
        <v>569</v>
      </c>
      <c r="D1329" s="2" t="str">
        <f t="shared" si="19"/>
        <v>Error?</v>
      </c>
    </row>
    <row r="1330" spans="1:4" x14ac:dyDescent="0.2">
      <c r="A1330" s="5">
        <v>1269</v>
      </c>
      <c r="B1330" s="1769">
        <f>'Expenditures 15-22'!K171</f>
        <v>731</v>
      </c>
      <c r="C1330" s="2" t="s">
        <v>569</v>
      </c>
      <c r="D1330" s="2" t="str">
        <f t="shared" si="19"/>
        <v>Error?</v>
      </c>
    </row>
    <row r="1331" spans="1:4" x14ac:dyDescent="0.2">
      <c r="A1331" s="5">
        <v>1270</v>
      </c>
      <c r="B1331" s="1769">
        <f>'Expenditures 15-22'!K172</f>
        <v>431643</v>
      </c>
      <c r="C1331" s="2" t="s">
        <v>569</v>
      </c>
      <c r="D1331" s="2" t="str">
        <f t="shared" si="19"/>
        <v>Error?</v>
      </c>
    </row>
    <row r="1332" spans="1:4" x14ac:dyDescent="0.2">
      <c r="A1332" s="5">
        <v>1271</v>
      </c>
      <c r="B1332" s="1769">
        <f>'Expenditures 15-22'!K174</f>
        <v>431643</v>
      </c>
      <c r="C1332" s="2" t="s">
        <v>569</v>
      </c>
      <c r="D1332" s="2" t="str">
        <f t="shared" si="19"/>
        <v>Error?</v>
      </c>
    </row>
    <row r="1333" spans="1:4" x14ac:dyDescent="0.2">
      <c r="A1333" s="5">
        <v>1272</v>
      </c>
      <c r="B1333" s="1769">
        <f>'Expenditures 15-22'!K175</f>
        <v>876</v>
      </c>
      <c r="C1333" s="2" t="s">
        <v>569</v>
      </c>
      <c r="D1333" s="2" t="str">
        <f t="shared" si="19"/>
        <v>Error?</v>
      </c>
    </row>
    <row r="1334" spans="1:4" x14ac:dyDescent="0.2">
      <c r="A1334" s="10">
        <v>1273</v>
      </c>
      <c r="B1334" s="1769"/>
      <c r="D1334" s="2" t="str">
        <f t="shared" si="19"/>
        <v>OK</v>
      </c>
    </row>
    <row r="1335" spans="1:4" x14ac:dyDescent="0.2">
      <c r="A1335" s="5">
        <v>1274</v>
      </c>
      <c r="B1335" s="1769">
        <f>'Expenditures 15-22'!C182</f>
        <v>199580</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199580</v>
      </c>
      <c r="C1339" s="2" t="s">
        <v>569</v>
      </c>
      <c r="D1339" s="2" t="str">
        <f t="shared" si="19"/>
        <v>Error?</v>
      </c>
    </row>
    <row r="1340" spans="1:4" x14ac:dyDescent="0.2">
      <c r="A1340" s="5">
        <v>1279</v>
      </c>
      <c r="B1340" s="1769">
        <f>'Expenditures 15-22'!C210</f>
        <v>199580</v>
      </c>
      <c r="C1340" s="2" t="s">
        <v>569</v>
      </c>
      <c r="D1340" s="2" t="str">
        <f t="shared" si="19"/>
        <v>Error?</v>
      </c>
    </row>
    <row r="1341" spans="1:4" x14ac:dyDescent="0.2">
      <c r="A1341" s="5">
        <v>1280</v>
      </c>
      <c r="B1341" s="1769">
        <f>'Expenditures 15-22'!D182</f>
        <v>12196</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12196</v>
      </c>
      <c r="C1345" s="2" t="s">
        <v>569</v>
      </c>
      <c r="D1345" s="2" t="str">
        <f t="shared" si="20"/>
        <v>Error?</v>
      </c>
    </row>
    <row r="1346" spans="1:4" x14ac:dyDescent="0.2">
      <c r="A1346" s="5">
        <v>1285</v>
      </c>
      <c r="B1346" s="1769">
        <f>'Expenditures 15-22'!D210</f>
        <v>12196</v>
      </c>
      <c r="C1346" s="2" t="s">
        <v>569</v>
      </c>
      <c r="D1346" s="2" t="str">
        <f t="shared" si="20"/>
        <v>Error?</v>
      </c>
    </row>
    <row r="1347" spans="1:4" x14ac:dyDescent="0.2">
      <c r="A1347" s="5">
        <v>1286</v>
      </c>
      <c r="B1347" s="1769">
        <f>'Expenditures 15-22'!E182</f>
        <v>343017</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0</v>
      </c>
      <c r="D1350" s="2" t="str">
        <f t="shared" si="20"/>
        <v>Error?</v>
      </c>
    </row>
    <row r="1351" spans="1:4" x14ac:dyDescent="0.2">
      <c r="A1351" s="5">
        <v>1290</v>
      </c>
      <c r="B1351" s="1769">
        <f>'Expenditures 15-22'!E184</f>
        <v>343017</v>
      </c>
      <c r="C1351" s="2" t="s">
        <v>569</v>
      </c>
      <c r="D1351" s="2" t="str">
        <f t="shared" si="20"/>
        <v>Error?</v>
      </c>
    </row>
    <row r="1352" spans="1:4" x14ac:dyDescent="0.2">
      <c r="A1352" s="5">
        <v>1291</v>
      </c>
      <c r="B1352" s="1769">
        <f>'Expenditures 15-22'!E196</f>
        <v>0</v>
      </c>
      <c r="C1352" s="2" t="s">
        <v>569</v>
      </c>
      <c r="D1352" s="2" t="str">
        <f t="shared" si="20"/>
        <v>Error?</v>
      </c>
    </row>
    <row r="1353" spans="1:4" x14ac:dyDescent="0.2">
      <c r="A1353" s="5">
        <v>1292</v>
      </c>
      <c r="B1353" s="1769">
        <f>'Expenditures 15-22'!E210</f>
        <v>343017</v>
      </c>
      <c r="C1353" s="2" t="s">
        <v>569</v>
      </c>
      <c r="D1353" s="2" t="str">
        <f t="shared" si="20"/>
        <v>Error?</v>
      </c>
    </row>
    <row r="1354" spans="1:4" x14ac:dyDescent="0.2">
      <c r="A1354" s="5">
        <v>1293</v>
      </c>
      <c r="B1354" s="1769">
        <f>'Expenditures 15-22'!F182</f>
        <v>25881</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25881</v>
      </c>
      <c r="C1358" s="2" t="s">
        <v>569</v>
      </c>
      <c r="D1358" s="2" t="str">
        <f t="shared" si="20"/>
        <v>Error?</v>
      </c>
    </row>
    <row r="1359" spans="1:4" x14ac:dyDescent="0.2">
      <c r="A1359" s="5">
        <v>1298</v>
      </c>
      <c r="B1359" s="1769">
        <f>'Expenditures 15-22'!F210</f>
        <v>25881</v>
      </c>
      <c r="C1359" s="2" t="s">
        <v>569</v>
      </c>
      <c r="D1359" s="2" t="str">
        <f t="shared" si="20"/>
        <v>Error?</v>
      </c>
    </row>
    <row r="1360" spans="1:4" x14ac:dyDescent="0.2">
      <c r="A1360" s="5">
        <v>1299</v>
      </c>
      <c r="B1360" s="1769">
        <f>'Expenditures 15-22'!G182</f>
        <v>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0</v>
      </c>
      <c r="C1364" s="2" t="s">
        <v>569</v>
      </c>
      <c r="D1364" s="2" t="str">
        <f t="shared" si="20"/>
        <v>Error?</v>
      </c>
    </row>
    <row r="1365" spans="1:4" x14ac:dyDescent="0.2">
      <c r="A1365" s="5">
        <v>1304</v>
      </c>
      <c r="B1365" s="1769">
        <f>'Expenditures 15-22'!G210</f>
        <v>0</v>
      </c>
      <c r="C1365" s="2" t="s">
        <v>569</v>
      </c>
      <c r="D1365" s="2" t="str">
        <f t="shared" si="20"/>
        <v>Error?</v>
      </c>
    </row>
    <row r="1366" spans="1:4" x14ac:dyDescent="0.2">
      <c r="A1366" s="5">
        <v>1305</v>
      </c>
      <c r="B1366" s="1769">
        <f>'Expenditures 15-22'!H182</f>
        <v>12</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12</v>
      </c>
      <c r="C1370" s="2" t="s">
        <v>569</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569</v>
      </c>
      <c r="D1375" s="2" t="str">
        <f t="shared" si="20"/>
        <v>Error?</v>
      </c>
    </row>
    <row r="1376" spans="1:4" x14ac:dyDescent="0.2">
      <c r="A1376" s="5">
        <v>1315</v>
      </c>
      <c r="B1376" s="1769">
        <f>'Expenditures 15-22'!H210</f>
        <v>12</v>
      </c>
      <c r="C1376" s="2" t="s">
        <v>569</v>
      </c>
      <c r="D1376" s="2" t="str">
        <f t="shared" si="20"/>
        <v>Error?</v>
      </c>
    </row>
    <row r="1377" spans="1:4" x14ac:dyDescent="0.2">
      <c r="A1377" s="5">
        <v>1316</v>
      </c>
      <c r="B1377" s="1769">
        <f>'Expenditures 15-22'!K182</f>
        <v>580686</v>
      </c>
      <c r="C1377" s="2" t="s">
        <v>569</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0</v>
      </c>
      <c r="C1380" s="2" t="s">
        <v>569</v>
      </c>
      <c r="D1380" s="2" t="str">
        <f t="shared" si="20"/>
        <v>Error?</v>
      </c>
    </row>
    <row r="1381" spans="1:4" x14ac:dyDescent="0.2">
      <c r="A1381" s="5">
        <v>1320</v>
      </c>
      <c r="B1381" s="1769">
        <f>'Expenditures 15-22'!K184</f>
        <v>580686</v>
      </c>
      <c r="C1381" s="2" t="s">
        <v>569</v>
      </c>
      <c r="D1381" s="2" t="str">
        <f t="shared" si="20"/>
        <v>Error?</v>
      </c>
    </row>
    <row r="1382" spans="1:4" x14ac:dyDescent="0.2">
      <c r="A1382" s="5">
        <v>1321</v>
      </c>
      <c r="B1382" s="1769">
        <f>'Expenditures 15-22'!K196</f>
        <v>0</v>
      </c>
      <c r="C1382" s="2" t="s">
        <v>569</v>
      </c>
      <c r="D1382" s="2" t="str">
        <f t="shared" si="20"/>
        <v>Error?</v>
      </c>
    </row>
    <row r="1383" spans="1:4" x14ac:dyDescent="0.2">
      <c r="A1383" s="5">
        <v>1322</v>
      </c>
      <c r="B1383" s="1769">
        <f>'Expenditures 15-22'!K199</f>
        <v>0</v>
      </c>
      <c r="C1383" s="2" t="s">
        <v>569</v>
      </c>
      <c r="D1383" s="2" t="str">
        <f t="shared" si="20"/>
        <v>Error?</v>
      </c>
    </row>
    <row r="1384" spans="1:4" x14ac:dyDescent="0.2">
      <c r="A1384" s="5">
        <v>1323</v>
      </c>
      <c r="B1384" s="1769">
        <f>'Expenditures 15-22'!K200</f>
        <v>0</v>
      </c>
      <c r="C1384" s="2" t="s">
        <v>569</v>
      </c>
      <c r="D1384" s="2" t="str">
        <f t="shared" si="20"/>
        <v>Error?</v>
      </c>
    </row>
    <row r="1385" spans="1:4" x14ac:dyDescent="0.2">
      <c r="A1385" s="5">
        <v>1324</v>
      </c>
      <c r="B1385" s="1769">
        <f>'Expenditures 15-22'!K203</f>
        <v>0</v>
      </c>
      <c r="C1385" s="2" t="s">
        <v>569</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569</v>
      </c>
      <c r="D1387" s="2" t="str">
        <f t="shared" si="20"/>
        <v>Error?</v>
      </c>
    </row>
    <row r="1388" spans="1:4" x14ac:dyDescent="0.2">
      <c r="A1388" s="5">
        <v>1327</v>
      </c>
      <c r="B1388" s="1769">
        <f>'Expenditures 15-22'!K210</f>
        <v>580686</v>
      </c>
      <c r="C1388" s="2" t="s">
        <v>569</v>
      </c>
      <c r="D1388" s="2" t="str">
        <f t="shared" si="20"/>
        <v>Error?</v>
      </c>
    </row>
    <row r="1389" spans="1:4" x14ac:dyDescent="0.2">
      <c r="A1389" s="5">
        <v>1328</v>
      </c>
      <c r="B1389" s="1769">
        <f>'Expenditures 15-22'!K211</f>
        <v>-199228</v>
      </c>
      <c r="C1389" s="2" t="s">
        <v>569</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0</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8415</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0</v>
      </c>
      <c r="D1407" s="2" t="str">
        <f t="shared" ref="D1407:D1470" si="21">IF(ISBLANK(B1407),"OK",IF(A1407-B1407=0,"OK","Error?"))</f>
        <v>Error?</v>
      </c>
    </row>
    <row r="1408" spans="1:4" x14ac:dyDescent="0.2">
      <c r="A1408" s="5">
        <v>1347</v>
      </c>
      <c r="B1408" s="1769">
        <f>'Expenditures 15-22'!D223</f>
        <v>1622</v>
      </c>
      <c r="D1408" s="2" t="str">
        <f t="shared" si="21"/>
        <v>Error?</v>
      </c>
    </row>
    <row r="1409" spans="1:4" x14ac:dyDescent="0.2">
      <c r="A1409" s="5">
        <v>1348</v>
      </c>
      <c r="B1409" s="1769">
        <f>'Expenditures 15-22'!D224</f>
        <v>24</v>
      </c>
      <c r="D1409" s="2" t="str">
        <f t="shared" si="21"/>
        <v>Error?</v>
      </c>
    </row>
    <row r="1410" spans="1:4" x14ac:dyDescent="0.2">
      <c r="A1410" s="5">
        <v>1349</v>
      </c>
      <c r="B1410" s="1769">
        <f>'Expenditures 15-22'!D229</f>
        <v>99725</v>
      </c>
      <c r="C1410" s="2" t="s">
        <v>569</v>
      </c>
      <c r="D1410" s="2" t="str">
        <f t="shared" si="21"/>
        <v>Error?</v>
      </c>
    </row>
    <row r="1411" spans="1:4" x14ac:dyDescent="0.2">
      <c r="A1411" s="5">
        <v>1350</v>
      </c>
      <c r="B1411" s="1769">
        <f>'Expenditures 15-22'!D232</f>
        <v>1148</v>
      </c>
      <c r="D1411" s="2" t="str">
        <f t="shared" si="21"/>
        <v>Error?</v>
      </c>
    </row>
    <row r="1412" spans="1:4" x14ac:dyDescent="0.2">
      <c r="A1412" s="5">
        <v>1351</v>
      </c>
      <c r="B1412" s="1769">
        <f>'Expenditures 15-22'!D233</f>
        <v>0</v>
      </c>
      <c r="D1412" s="2" t="str">
        <f t="shared" si="21"/>
        <v>Error?</v>
      </c>
    </row>
    <row r="1413" spans="1:4" x14ac:dyDescent="0.2">
      <c r="A1413" s="5">
        <v>1352</v>
      </c>
      <c r="B1413" s="1769">
        <f>'Expenditures 15-22'!D234</f>
        <v>23358</v>
      </c>
      <c r="D1413" s="2" t="str">
        <f t="shared" si="21"/>
        <v>Error?</v>
      </c>
    </row>
    <row r="1414" spans="1:4" x14ac:dyDescent="0.2">
      <c r="A1414" s="5">
        <v>1353</v>
      </c>
      <c r="B1414" s="1769">
        <f>'Expenditures 15-22'!D235</f>
        <v>866</v>
      </c>
      <c r="D1414" s="2" t="str">
        <f t="shared" si="21"/>
        <v>Error?</v>
      </c>
    </row>
    <row r="1415" spans="1:4" x14ac:dyDescent="0.2">
      <c r="A1415" s="5">
        <v>1354</v>
      </c>
      <c r="B1415" s="1769">
        <f>'Expenditures 15-22'!D236</f>
        <v>511</v>
      </c>
      <c r="D1415" s="2" t="str">
        <f t="shared" si="21"/>
        <v>Error?</v>
      </c>
    </row>
    <row r="1416" spans="1:4" x14ac:dyDescent="0.2">
      <c r="A1416" s="5">
        <v>1355</v>
      </c>
      <c r="B1416" s="1769">
        <f>'Expenditures 15-22'!D237</f>
        <v>8885</v>
      </c>
      <c r="D1416" s="2" t="str">
        <f t="shared" si="21"/>
        <v>Error?</v>
      </c>
    </row>
    <row r="1417" spans="1:4" x14ac:dyDescent="0.2">
      <c r="A1417" s="5">
        <v>1356</v>
      </c>
      <c r="B1417" s="1769">
        <f>'Expenditures 15-22'!D238</f>
        <v>34768</v>
      </c>
      <c r="C1417" s="2" t="s">
        <v>569</v>
      </c>
      <c r="D1417" s="2" t="str">
        <f t="shared" si="21"/>
        <v>Error?</v>
      </c>
    </row>
    <row r="1418" spans="1:4" x14ac:dyDescent="0.2">
      <c r="A1418" s="5">
        <v>1357</v>
      </c>
      <c r="B1418" s="1769">
        <f>'Expenditures 15-22'!D240</f>
        <v>589</v>
      </c>
      <c r="D1418" s="2" t="str">
        <f t="shared" si="21"/>
        <v>Error?</v>
      </c>
    </row>
    <row r="1419" spans="1:4" x14ac:dyDescent="0.2">
      <c r="A1419" s="5">
        <v>1358</v>
      </c>
      <c r="B1419" s="1769">
        <f>'Expenditures 15-22'!D241</f>
        <v>4235</v>
      </c>
      <c r="D1419" s="2" t="str">
        <f t="shared" si="21"/>
        <v>Error?</v>
      </c>
    </row>
    <row r="1420" spans="1:4" x14ac:dyDescent="0.2">
      <c r="A1420" s="5">
        <v>1359</v>
      </c>
      <c r="B1420" s="1769">
        <f>'Expenditures 15-22'!D242</f>
        <v>0</v>
      </c>
      <c r="D1420" s="2" t="str">
        <f t="shared" si="21"/>
        <v>Error?</v>
      </c>
    </row>
    <row r="1421" spans="1:4" x14ac:dyDescent="0.2">
      <c r="A1421" s="5">
        <v>1360</v>
      </c>
      <c r="B1421" s="1769">
        <f>'Expenditures 15-22'!D243</f>
        <v>4824</v>
      </c>
      <c r="C1421" s="2" t="s">
        <v>569</v>
      </c>
      <c r="D1421" s="2" t="str">
        <f t="shared" si="21"/>
        <v>Error?</v>
      </c>
    </row>
    <row r="1422" spans="1:4" x14ac:dyDescent="0.2">
      <c r="A1422" s="5">
        <v>1361</v>
      </c>
      <c r="B1422" s="1769">
        <f>'Expenditures 15-22'!D245</f>
        <v>96</v>
      </c>
      <c r="D1422" s="2" t="str">
        <f t="shared" si="21"/>
        <v>Error?</v>
      </c>
    </row>
    <row r="1423" spans="1:4" x14ac:dyDescent="0.2">
      <c r="A1423" s="5">
        <v>1362</v>
      </c>
      <c r="B1423" s="1769">
        <f>'Expenditures 15-22'!D246</f>
        <v>20676</v>
      </c>
      <c r="D1423" s="2" t="str">
        <f t="shared" si="21"/>
        <v>Error?</v>
      </c>
    </row>
    <row r="1424" spans="1:4" x14ac:dyDescent="0.2">
      <c r="A1424" s="5">
        <v>1363</v>
      </c>
      <c r="B1424" s="1769">
        <f>'Expenditures 15-22'!D257</f>
        <v>26815</v>
      </c>
      <c r="C1424" s="2" t="s">
        <v>569</v>
      </c>
      <c r="D1424" s="2" t="str">
        <f t="shared" si="21"/>
        <v>Error?</v>
      </c>
    </row>
    <row r="1425" spans="1:4" x14ac:dyDescent="0.2">
      <c r="A1425" s="5">
        <v>1364</v>
      </c>
      <c r="B1425" s="1769">
        <f>'Expenditures 15-22'!D259</f>
        <v>20457</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20457</v>
      </c>
      <c r="C1427" s="2" t="s">
        <v>569</v>
      </c>
      <c r="D1427" s="2" t="str">
        <f t="shared" si="21"/>
        <v>Error?</v>
      </c>
    </row>
    <row r="1428" spans="1:4" x14ac:dyDescent="0.2">
      <c r="A1428" s="5">
        <v>1367</v>
      </c>
      <c r="B1428" s="1769">
        <f>'Expenditures 15-22'!D263</f>
        <v>1218</v>
      </c>
      <c r="D1428" s="2" t="str">
        <f t="shared" si="21"/>
        <v>Error?</v>
      </c>
    </row>
    <row r="1429" spans="1:4" x14ac:dyDescent="0.2">
      <c r="A1429" s="5">
        <v>1368</v>
      </c>
      <c r="B1429" s="1769">
        <f>'Expenditures 15-22'!D264</f>
        <v>11027</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50066</v>
      </c>
      <c r="D1431" s="2" t="str">
        <f t="shared" si="21"/>
        <v>Error?</v>
      </c>
    </row>
    <row r="1432" spans="1:4" x14ac:dyDescent="0.2">
      <c r="A1432" s="5">
        <v>1371</v>
      </c>
      <c r="B1432" s="1769">
        <f>'Expenditures 15-22'!D267</f>
        <v>39748</v>
      </c>
      <c r="D1432" s="2" t="str">
        <f t="shared" si="21"/>
        <v>Error?</v>
      </c>
    </row>
    <row r="1433" spans="1:4" x14ac:dyDescent="0.2">
      <c r="A1433" s="5">
        <v>1372</v>
      </c>
      <c r="B1433" s="1769">
        <f>'Expenditures 15-22'!D268</f>
        <v>14341</v>
      </c>
      <c r="D1433" s="2" t="str">
        <f t="shared" si="21"/>
        <v>Error?</v>
      </c>
    </row>
    <row r="1434" spans="1:4" x14ac:dyDescent="0.2">
      <c r="A1434" s="5">
        <v>1373</v>
      </c>
      <c r="B1434" s="1769">
        <f>'Expenditures 15-22'!D269</f>
        <v>0</v>
      </c>
      <c r="D1434" s="2" t="str">
        <f t="shared" si="21"/>
        <v>Error?</v>
      </c>
    </row>
    <row r="1435" spans="1:4" x14ac:dyDescent="0.2">
      <c r="A1435" s="10">
        <v>1374</v>
      </c>
      <c r="B1435" s="1769"/>
      <c r="D1435" s="2" t="str">
        <f t="shared" si="21"/>
        <v>OK</v>
      </c>
    </row>
    <row r="1436" spans="1:4" x14ac:dyDescent="0.2">
      <c r="A1436" s="5">
        <v>1375</v>
      </c>
      <c r="B1436" s="1769">
        <f>'Expenditures 15-22'!D270</f>
        <v>116400</v>
      </c>
      <c r="C1436" s="2" t="s">
        <v>569</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5</v>
      </c>
      <c r="D1438" s="2" t="str">
        <f t="shared" si="21"/>
        <v>Error?</v>
      </c>
    </row>
    <row r="1439" spans="1:4" x14ac:dyDescent="0.2">
      <c r="A1439" s="5">
        <v>1378</v>
      </c>
      <c r="B1439" s="1769">
        <f>'Expenditures 15-22'!D274</f>
        <v>0</v>
      </c>
      <c r="D1439" s="2" t="str">
        <f t="shared" si="21"/>
        <v>Error?</v>
      </c>
    </row>
    <row r="1440" spans="1:4" x14ac:dyDescent="0.2">
      <c r="A1440" s="5">
        <v>1379</v>
      </c>
      <c r="B1440" s="1769">
        <f>'Expenditures 15-22'!D275</f>
        <v>0</v>
      </c>
      <c r="D1440" s="2" t="str">
        <f t="shared" si="21"/>
        <v>Error?</v>
      </c>
    </row>
    <row r="1441" spans="1:4" x14ac:dyDescent="0.2">
      <c r="A1441" s="10">
        <v>1380</v>
      </c>
      <c r="B1441" s="1769"/>
      <c r="D1441" s="2" t="str">
        <f t="shared" si="21"/>
        <v>OK</v>
      </c>
    </row>
    <row r="1442" spans="1:4" x14ac:dyDescent="0.2">
      <c r="A1442" s="5">
        <v>1381</v>
      </c>
      <c r="B1442" s="1769">
        <f>'Expenditures 15-22'!D276</f>
        <v>16200</v>
      </c>
      <c r="D1442" s="2" t="str">
        <f t="shared" si="21"/>
        <v>Error?</v>
      </c>
    </row>
    <row r="1443" spans="1:4" x14ac:dyDescent="0.2">
      <c r="A1443" s="10">
        <v>1382</v>
      </c>
      <c r="B1443" s="1769"/>
      <c r="D1443" s="2" t="str">
        <f t="shared" si="21"/>
        <v>OK</v>
      </c>
    </row>
    <row r="1444" spans="1:4" x14ac:dyDescent="0.2">
      <c r="A1444" s="5">
        <v>1383</v>
      </c>
      <c r="B1444" s="1769">
        <f>'Expenditures 15-22'!D277</f>
        <v>16205</v>
      </c>
      <c r="C1444" s="2" t="s">
        <v>569</v>
      </c>
      <c r="D1444" s="2" t="str">
        <f t="shared" si="21"/>
        <v>Error?</v>
      </c>
    </row>
    <row r="1445" spans="1:4" x14ac:dyDescent="0.2">
      <c r="A1445" s="5">
        <v>1384</v>
      </c>
      <c r="B1445" s="1769">
        <f>'Expenditures 15-22'!D278</f>
        <v>0</v>
      </c>
      <c r="D1445" s="2" t="str">
        <f t="shared" si="21"/>
        <v>Error?</v>
      </c>
    </row>
    <row r="1446" spans="1:4" x14ac:dyDescent="0.2">
      <c r="A1446" s="5">
        <v>1385</v>
      </c>
      <c r="B1446" s="1769">
        <f>'Expenditures 15-22'!D279</f>
        <v>219469</v>
      </c>
      <c r="C1446" s="2" t="s">
        <v>569</v>
      </c>
      <c r="D1446" s="2" t="str">
        <f t="shared" si="21"/>
        <v>Error?</v>
      </c>
    </row>
    <row r="1447" spans="1:4" x14ac:dyDescent="0.2">
      <c r="A1447" s="5">
        <v>1386</v>
      </c>
      <c r="B1447" s="1769">
        <f>'Expenditures 15-22'!D280</f>
        <v>0</v>
      </c>
      <c r="D1447" s="2" t="str">
        <f t="shared" si="21"/>
        <v>Error?</v>
      </c>
    </row>
    <row r="1448" spans="1:4" x14ac:dyDescent="0.2">
      <c r="A1448" s="5">
        <v>1387</v>
      </c>
      <c r="B1448" s="1769">
        <f>'Expenditures 15-22'!D295</f>
        <v>324368</v>
      </c>
      <c r="C1448" s="2" t="s">
        <v>569</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569</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569</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0</v>
      </c>
      <c r="C1460" s="2" t="s">
        <v>569</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8415</v>
      </c>
      <c r="C1466" s="2" t="s">
        <v>569</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569</v>
      </c>
      <c r="D1470" s="2" t="str">
        <f t="shared" si="21"/>
        <v>Error?</v>
      </c>
    </row>
    <row r="1471" spans="1:4" x14ac:dyDescent="0.2">
      <c r="A1471" s="5">
        <v>1410</v>
      </c>
      <c r="B1471" s="1769">
        <f>'Expenditures 15-22'!K222</f>
        <v>0</v>
      </c>
      <c r="C1471" s="2" t="s">
        <v>569</v>
      </c>
      <c r="D1471" s="2" t="str">
        <f t="shared" ref="D1471:D1534" si="22">IF(ISBLANK(B1471),"OK",IF(A1471-B1471=0,"OK","Error?"))</f>
        <v>Error?</v>
      </c>
    </row>
    <row r="1472" spans="1:4" x14ac:dyDescent="0.2">
      <c r="A1472" s="5">
        <v>1411</v>
      </c>
      <c r="B1472" s="1769">
        <f>'Expenditures 15-22'!K223</f>
        <v>1622</v>
      </c>
      <c r="C1472" s="2" t="s">
        <v>569</v>
      </c>
      <c r="D1472" s="2" t="str">
        <f t="shared" si="22"/>
        <v>Error?</v>
      </c>
    </row>
    <row r="1473" spans="1:4" x14ac:dyDescent="0.2">
      <c r="A1473" s="5">
        <v>1412</v>
      </c>
      <c r="B1473" s="1769">
        <f>'Expenditures 15-22'!K224</f>
        <v>24</v>
      </c>
      <c r="C1473" s="2" t="s">
        <v>569</v>
      </c>
      <c r="D1473" s="2" t="str">
        <f t="shared" si="22"/>
        <v>Error?</v>
      </c>
    </row>
    <row r="1474" spans="1:4" x14ac:dyDescent="0.2">
      <c r="A1474" s="5">
        <v>1413</v>
      </c>
      <c r="B1474" s="1769">
        <f>'Expenditures 15-22'!K229</f>
        <v>99725</v>
      </c>
      <c r="C1474" s="2" t="s">
        <v>569</v>
      </c>
      <c r="D1474" s="2" t="str">
        <f t="shared" si="22"/>
        <v>Error?</v>
      </c>
    </row>
    <row r="1475" spans="1:4" x14ac:dyDescent="0.2">
      <c r="A1475" s="5">
        <v>1414</v>
      </c>
      <c r="B1475" s="1769">
        <f>'Expenditures 15-22'!K232</f>
        <v>1148</v>
      </c>
      <c r="C1475" s="2" t="s">
        <v>569</v>
      </c>
      <c r="D1475" s="2" t="str">
        <f t="shared" si="22"/>
        <v>Error?</v>
      </c>
    </row>
    <row r="1476" spans="1:4" x14ac:dyDescent="0.2">
      <c r="A1476" s="5">
        <v>1415</v>
      </c>
      <c r="B1476" s="1769">
        <f>'Expenditures 15-22'!K233</f>
        <v>0</v>
      </c>
      <c r="C1476" s="2" t="s">
        <v>569</v>
      </c>
      <c r="D1476" s="2" t="str">
        <f t="shared" si="22"/>
        <v>Error?</v>
      </c>
    </row>
    <row r="1477" spans="1:4" x14ac:dyDescent="0.2">
      <c r="A1477" s="5">
        <v>1416</v>
      </c>
      <c r="B1477" s="1769">
        <f>'Expenditures 15-22'!K234</f>
        <v>23358</v>
      </c>
      <c r="C1477" s="2" t="s">
        <v>569</v>
      </c>
      <c r="D1477" s="2" t="str">
        <f t="shared" si="22"/>
        <v>Error?</v>
      </c>
    </row>
    <row r="1478" spans="1:4" x14ac:dyDescent="0.2">
      <c r="A1478" s="5">
        <v>1417</v>
      </c>
      <c r="B1478" s="1769">
        <f>'Expenditures 15-22'!K235</f>
        <v>866</v>
      </c>
      <c r="C1478" s="2" t="s">
        <v>569</v>
      </c>
      <c r="D1478" s="2" t="str">
        <f t="shared" si="22"/>
        <v>Error?</v>
      </c>
    </row>
    <row r="1479" spans="1:4" x14ac:dyDescent="0.2">
      <c r="A1479" s="5">
        <v>1418</v>
      </c>
      <c r="B1479" s="1769">
        <f>'Expenditures 15-22'!K236</f>
        <v>511</v>
      </c>
      <c r="C1479" s="2" t="s">
        <v>569</v>
      </c>
      <c r="D1479" s="2" t="str">
        <f t="shared" si="22"/>
        <v>Error?</v>
      </c>
    </row>
    <row r="1480" spans="1:4" x14ac:dyDescent="0.2">
      <c r="A1480" s="5">
        <v>1419</v>
      </c>
      <c r="B1480" s="1769">
        <f>'Expenditures 15-22'!K237</f>
        <v>8885</v>
      </c>
      <c r="C1480" s="2" t="s">
        <v>569</v>
      </c>
      <c r="D1480" s="2" t="str">
        <f t="shared" si="22"/>
        <v>Error?</v>
      </c>
    </row>
    <row r="1481" spans="1:4" x14ac:dyDescent="0.2">
      <c r="A1481" s="5">
        <v>1420</v>
      </c>
      <c r="B1481" s="1769">
        <f>'Expenditures 15-22'!K238</f>
        <v>34768</v>
      </c>
      <c r="C1481" s="2" t="s">
        <v>569</v>
      </c>
      <c r="D1481" s="2" t="str">
        <f t="shared" si="22"/>
        <v>Error?</v>
      </c>
    </row>
    <row r="1482" spans="1:4" x14ac:dyDescent="0.2">
      <c r="A1482" s="5">
        <v>1421</v>
      </c>
      <c r="B1482" s="1769">
        <f>'Expenditures 15-22'!K240</f>
        <v>589</v>
      </c>
      <c r="C1482" s="2" t="s">
        <v>569</v>
      </c>
      <c r="D1482" s="2" t="str">
        <f t="shared" si="22"/>
        <v>Error?</v>
      </c>
    </row>
    <row r="1483" spans="1:4" x14ac:dyDescent="0.2">
      <c r="A1483" s="5">
        <v>1422</v>
      </c>
      <c r="B1483" s="1769">
        <f>'Expenditures 15-22'!K241</f>
        <v>4235</v>
      </c>
      <c r="C1483" s="2" t="s">
        <v>569</v>
      </c>
      <c r="D1483" s="2" t="str">
        <f t="shared" si="22"/>
        <v>Error?</v>
      </c>
    </row>
    <row r="1484" spans="1:4" x14ac:dyDescent="0.2">
      <c r="A1484" s="5">
        <v>1423</v>
      </c>
      <c r="B1484" s="1769">
        <f>'Expenditures 15-22'!K242</f>
        <v>0</v>
      </c>
      <c r="C1484" s="2" t="s">
        <v>569</v>
      </c>
      <c r="D1484" s="2" t="str">
        <f t="shared" si="22"/>
        <v>Error?</v>
      </c>
    </row>
    <row r="1485" spans="1:4" x14ac:dyDescent="0.2">
      <c r="A1485" s="5">
        <v>1424</v>
      </c>
      <c r="B1485" s="1769">
        <f>'Expenditures 15-22'!K243</f>
        <v>4824</v>
      </c>
      <c r="C1485" s="2" t="s">
        <v>569</v>
      </c>
      <c r="D1485" s="2" t="str">
        <f t="shared" si="22"/>
        <v>Error?</v>
      </c>
    </row>
    <row r="1486" spans="1:4" x14ac:dyDescent="0.2">
      <c r="A1486" s="5">
        <v>1425</v>
      </c>
      <c r="B1486" s="1769">
        <f>'Expenditures 15-22'!K245</f>
        <v>96</v>
      </c>
      <c r="C1486" s="2" t="s">
        <v>569</v>
      </c>
      <c r="D1486" s="2" t="str">
        <f t="shared" si="22"/>
        <v>Error?</v>
      </c>
    </row>
    <row r="1487" spans="1:4" x14ac:dyDescent="0.2">
      <c r="A1487" s="5">
        <v>1426</v>
      </c>
      <c r="B1487" s="1769">
        <f>'Expenditures 15-22'!K246</f>
        <v>20676</v>
      </c>
      <c r="C1487" s="2" t="s">
        <v>569</v>
      </c>
      <c r="D1487" s="2" t="str">
        <f t="shared" si="22"/>
        <v>Error?</v>
      </c>
    </row>
    <row r="1488" spans="1:4" x14ac:dyDescent="0.2">
      <c r="A1488" s="5">
        <v>1427</v>
      </c>
      <c r="B1488" s="1769">
        <f>'Expenditures 15-22'!K257</f>
        <v>26815</v>
      </c>
      <c r="C1488" s="2" t="s">
        <v>569</v>
      </c>
      <c r="D1488" s="2" t="str">
        <f t="shared" si="22"/>
        <v>Error?</v>
      </c>
    </row>
    <row r="1489" spans="1:4" x14ac:dyDescent="0.2">
      <c r="A1489" s="5">
        <v>1428</v>
      </c>
      <c r="B1489" s="1769">
        <f>'Expenditures 15-22'!K259</f>
        <v>20457</v>
      </c>
      <c r="C1489" s="2" t="s">
        <v>569</v>
      </c>
      <c r="D1489" s="2" t="str">
        <f t="shared" si="22"/>
        <v>Error?</v>
      </c>
    </row>
    <row r="1490" spans="1:4" x14ac:dyDescent="0.2">
      <c r="A1490" s="5">
        <v>1429</v>
      </c>
      <c r="B1490" s="1769">
        <f>'Expenditures 15-22'!K260</f>
        <v>0</v>
      </c>
      <c r="C1490" s="2" t="s">
        <v>569</v>
      </c>
      <c r="D1490" s="2" t="str">
        <f t="shared" si="22"/>
        <v>Error?</v>
      </c>
    </row>
    <row r="1491" spans="1:4" x14ac:dyDescent="0.2">
      <c r="A1491" s="5">
        <v>1430</v>
      </c>
      <c r="B1491" s="1769">
        <f>'Expenditures 15-22'!K261</f>
        <v>20457</v>
      </c>
      <c r="C1491" s="2" t="s">
        <v>569</v>
      </c>
      <c r="D1491" s="2" t="str">
        <f t="shared" si="22"/>
        <v>Error?</v>
      </c>
    </row>
    <row r="1492" spans="1:4" x14ac:dyDescent="0.2">
      <c r="A1492" s="5">
        <v>1431</v>
      </c>
      <c r="B1492" s="1769">
        <f>'Expenditures 15-22'!K263</f>
        <v>1218</v>
      </c>
      <c r="C1492" s="2" t="s">
        <v>569</v>
      </c>
      <c r="D1492" s="2" t="str">
        <f t="shared" si="22"/>
        <v>Error?</v>
      </c>
    </row>
    <row r="1493" spans="1:4" x14ac:dyDescent="0.2">
      <c r="A1493" s="5">
        <v>1432</v>
      </c>
      <c r="B1493" s="1769">
        <f>'Expenditures 15-22'!K264</f>
        <v>11027</v>
      </c>
      <c r="C1493" s="2" t="s">
        <v>569</v>
      </c>
      <c r="D1493" s="2" t="str">
        <f t="shared" si="22"/>
        <v>Error?</v>
      </c>
    </row>
    <row r="1494" spans="1:4" x14ac:dyDescent="0.2">
      <c r="A1494" s="5">
        <v>1433</v>
      </c>
      <c r="B1494" s="1769">
        <f>'Expenditures 15-22'!K265</f>
        <v>0</v>
      </c>
      <c r="C1494" s="2" t="s">
        <v>569</v>
      </c>
      <c r="D1494" s="2" t="str">
        <f t="shared" si="22"/>
        <v>Error?</v>
      </c>
    </row>
    <row r="1495" spans="1:4" x14ac:dyDescent="0.2">
      <c r="A1495" s="5">
        <v>1434</v>
      </c>
      <c r="B1495" s="1769">
        <f>'Expenditures 15-22'!K266</f>
        <v>50066</v>
      </c>
      <c r="C1495" s="2" t="s">
        <v>569</v>
      </c>
      <c r="D1495" s="2" t="str">
        <f t="shared" si="22"/>
        <v>Error?</v>
      </c>
    </row>
    <row r="1496" spans="1:4" x14ac:dyDescent="0.2">
      <c r="A1496" s="5">
        <v>1435</v>
      </c>
      <c r="B1496" s="1769">
        <f>'Expenditures 15-22'!K267</f>
        <v>39748</v>
      </c>
      <c r="C1496" s="2" t="s">
        <v>569</v>
      </c>
      <c r="D1496" s="2" t="str">
        <f t="shared" si="22"/>
        <v>Error?</v>
      </c>
    </row>
    <row r="1497" spans="1:4" x14ac:dyDescent="0.2">
      <c r="A1497" s="5">
        <v>1436</v>
      </c>
      <c r="B1497" s="1769">
        <f>'Expenditures 15-22'!K268</f>
        <v>14341</v>
      </c>
      <c r="C1497" s="2" t="s">
        <v>569</v>
      </c>
      <c r="D1497" s="2" t="str">
        <f t="shared" si="22"/>
        <v>Error?</v>
      </c>
    </row>
    <row r="1498" spans="1:4" x14ac:dyDescent="0.2">
      <c r="A1498" s="5">
        <v>1437</v>
      </c>
      <c r="B1498" s="1769">
        <f>'Expenditures 15-22'!K269</f>
        <v>0</v>
      </c>
      <c r="C1498" s="2" t="s">
        <v>569</v>
      </c>
      <c r="D1498" s="2" t="str">
        <f t="shared" si="22"/>
        <v>Error?</v>
      </c>
    </row>
    <row r="1499" spans="1:4" x14ac:dyDescent="0.2">
      <c r="A1499" s="10">
        <v>1438</v>
      </c>
      <c r="B1499" s="1769"/>
      <c r="D1499" s="2" t="str">
        <f t="shared" si="22"/>
        <v>OK</v>
      </c>
    </row>
    <row r="1500" spans="1:4" x14ac:dyDescent="0.2">
      <c r="A1500" s="5">
        <v>1439</v>
      </c>
      <c r="B1500" s="1769">
        <f>'Expenditures 15-22'!K270</f>
        <v>116400</v>
      </c>
      <c r="C1500" s="2" t="s">
        <v>569</v>
      </c>
      <c r="D1500" s="2" t="str">
        <f t="shared" si="22"/>
        <v>Error?</v>
      </c>
    </row>
    <row r="1501" spans="1:4" x14ac:dyDescent="0.2">
      <c r="A1501" s="5">
        <v>1440</v>
      </c>
      <c r="B1501" s="1769">
        <f>'Expenditures 15-22'!K272</f>
        <v>0</v>
      </c>
      <c r="C1501" s="2" t="s">
        <v>569</v>
      </c>
      <c r="D1501" s="2" t="str">
        <f t="shared" si="22"/>
        <v>Error?</v>
      </c>
    </row>
    <row r="1502" spans="1:4" x14ac:dyDescent="0.2">
      <c r="A1502" s="5">
        <v>1441</v>
      </c>
      <c r="B1502" s="1769">
        <f>'Expenditures 15-22'!K273</f>
        <v>5</v>
      </c>
      <c r="C1502" s="2" t="s">
        <v>569</v>
      </c>
      <c r="D1502" s="2" t="str">
        <f t="shared" si="22"/>
        <v>Error?</v>
      </c>
    </row>
    <row r="1503" spans="1:4" x14ac:dyDescent="0.2">
      <c r="A1503" s="5">
        <v>1442</v>
      </c>
      <c r="B1503" s="1769">
        <f>'Expenditures 15-22'!K274</f>
        <v>0</v>
      </c>
      <c r="C1503" s="2" t="s">
        <v>569</v>
      </c>
      <c r="D1503" s="2" t="str">
        <f t="shared" si="22"/>
        <v>Error?</v>
      </c>
    </row>
    <row r="1504" spans="1:4" x14ac:dyDescent="0.2">
      <c r="A1504" s="5">
        <v>1443</v>
      </c>
      <c r="B1504" s="1769">
        <f>'Expenditures 15-22'!K275</f>
        <v>0</v>
      </c>
      <c r="C1504" s="2" t="s">
        <v>569</v>
      </c>
      <c r="D1504" s="2" t="str">
        <f t="shared" si="22"/>
        <v>Error?</v>
      </c>
    </row>
    <row r="1505" spans="1:4" x14ac:dyDescent="0.2">
      <c r="A1505" s="10">
        <v>1444</v>
      </c>
      <c r="B1505" s="1769"/>
      <c r="D1505" s="2" t="str">
        <f t="shared" si="22"/>
        <v>OK</v>
      </c>
    </row>
    <row r="1506" spans="1:4" x14ac:dyDescent="0.2">
      <c r="A1506" s="5">
        <v>1445</v>
      </c>
      <c r="B1506" s="1769">
        <f>'Expenditures 15-22'!K276</f>
        <v>16200</v>
      </c>
      <c r="C1506" s="2" t="s">
        <v>569</v>
      </c>
      <c r="D1506" s="2" t="str">
        <f t="shared" si="22"/>
        <v>Error?</v>
      </c>
    </row>
    <row r="1507" spans="1:4" x14ac:dyDescent="0.2">
      <c r="A1507" s="10">
        <v>1446</v>
      </c>
      <c r="B1507" s="1769"/>
      <c r="D1507" s="2" t="str">
        <f t="shared" si="22"/>
        <v>OK</v>
      </c>
    </row>
    <row r="1508" spans="1:4" x14ac:dyDescent="0.2">
      <c r="A1508" s="5">
        <v>1447</v>
      </c>
      <c r="B1508" s="1769">
        <f>'Expenditures 15-22'!K277</f>
        <v>16205</v>
      </c>
      <c r="C1508" s="2" t="s">
        <v>569</v>
      </c>
      <c r="D1508" s="2" t="str">
        <f t="shared" si="22"/>
        <v>Error?</v>
      </c>
    </row>
    <row r="1509" spans="1:4" x14ac:dyDescent="0.2">
      <c r="A1509" s="5">
        <v>1448</v>
      </c>
      <c r="B1509" s="1769">
        <f>'Expenditures 15-22'!K278</f>
        <v>0</v>
      </c>
      <c r="C1509" s="2" t="s">
        <v>569</v>
      </c>
      <c r="D1509" s="2" t="str">
        <f t="shared" si="22"/>
        <v>Error?</v>
      </c>
    </row>
    <row r="1510" spans="1:4" x14ac:dyDescent="0.2">
      <c r="A1510" s="5">
        <v>1449</v>
      </c>
      <c r="B1510" s="1769">
        <f>'Expenditures 15-22'!K279</f>
        <v>219469</v>
      </c>
      <c r="C1510" s="2" t="s">
        <v>569</v>
      </c>
      <c r="D1510" s="2" t="str">
        <f t="shared" si="22"/>
        <v>Error?</v>
      </c>
    </row>
    <row r="1511" spans="1:4" x14ac:dyDescent="0.2">
      <c r="A1511" s="5">
        <v>1450</v>
      </c>
      <c r="B1511" s="1769">
        <f>'Expenditures 15-22'!K280</f>
        <v>0</v>
      </c>
      <c r="C1511" s="2" t="s">
        <v>569</v>
      </c>
      <c r="D1511" s="2" t="str">
        <f t="shared" si="22"/>
        <v>Error?</v>
      </c>
    </row>
    <row r="1512" spans="1:4" x14ac:dyDescent="0.2">
      <c r="A1512" s="5">
        <v>1451</v>
      </c>
      <c r="B1512" s="1769">
        <f>'Expenditures 15-22'!K288</f>
        <v>0</v>
      </c>
      <c r="C1512" s="2" t="s">
        <v>569</v>
      </c>
      <c r="D1512" s="2" t="str">
        <f t="shared" si="22"/>
        <v>Error?</v>
      </c>
    </row>
    <row r="1513" spans="1:4" x14ac:dyDescent="0.2">
      <c r="A1513" s="5">
        <v>1452</v>
      </c>
      <c r="B1513" s="1769">
        <f>'Expenditures 15-22'!K289</f>
        <v>0</v>
      </c>
      <c r="C1513" s="2" t="s">
        <v>569</v>
      </c>
      <c r="D1513" s="2" t="str">
        <f t="shared" si="22"/>
        <v>Error?</v>
      </c>
    </row>
    <row r="1514" spans="1:4" x14ac:dyDescent="0.2">
      <c r="A1514" s="5">
        <v>1453</v>
      </c>
      <c r="B1514" s="1769">
        <f>'Expenditures 15-22'!K292</f>
        <v>0</v>
      </c>
      <c r="C1514" s="2" t="s">
        <v>569</v>
      </c>
      <c r="D1514" s="2" t="str">
        <f t="shared" si="22"/>
        <v>Error?</v>
      </c>
    </row>
    <row r="1515" spans="1:4" x14ac:dyDescent="0.2">
      <c r="A1515" s="5">
        <v>1454</v>
      </c>
      <c r="B1515" s="1769">
        <f>'Expenditures 15-22'!K293</f>
        <v>0</v>
      </c>
      <c r="C1515" s="2" t="s">
        <v>569</v>
      </c>
      <c r="D1515" s="2" t="str">
        <f t="shared" si="22"/>
        <v>Error?</v>
      </c>
    </row>
    <row r="1516" spans="1:4" x14ac:dyDescent="0.2">
      <c r="A1516" s="10">
        <v>1455</v>
      </c>
      <c r="B1516" s="1769"/>
      <c r="D1516" s="2" t="str">
        <f t="shared" si="22"/>
        <v>OK</v>
      </c>
    </row>
    <row r="1517" spans="1:4" x14ac:dyDescent="0.2">
      <c r="A1517" s="5">
        <v>1456</v>
      </c>
      <c r="B1517" s="1769">
        <f>'Expenditures 15-22'!K295</f>
        <v>324368</v>
      </c>
      <c r="C1517" s="2" t="s">
        <v>569</v>
      </c>
      <c r="D1517" s="2" t="str">
        <f t="shared" si="22"/>
        <v>Error?</v>
      </c>
    </row>
    <row r="1518" spans="1:4" x14ac:dyDescent="0.2">
      <c r="A1518" s="5">
        <v>1457</v>
      </c>
      <c r="B1518" s="1769">
        <f>'Expenditures 15-22'!K296</f>
        <v>-39867</v>
      </c>
      <c r="C1518" s="2" t="s">
        <v>569</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569</v>
      </c>
      <c r="D1523" s="2" t="str">
        <f t="shared" si="22"/>
        <v>Error?</v>
      </c>
    </row>
    <row r="1524" spans="1:4" x14ac:dyDescent="0.2">
      <c r="A1524" s="5">
        <v>1463</v>
      </c>
      <c r="B1524" s="1769">
        <f>'Expenditures 15-22'!C312</f>
        <v>0</v>
      </c>
      <c r="C1524" s="2" t="s">
        <v>569</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569</v>
      </c>
      <c r="D1529" s="2" t="str">
        <f t="shared" si="22"/>
        <v>Error?</v>
      </c>
    </row>
    <row r="1530" spans="1:4" x14ac:dyDescent="0.2">
      <c r="A1530" s="5">
        <v>1469</v>
      </c>
      <c r="B1530" s="1769">
        <f>'Expenditures 15-22'!D312</f>
        <v>0</v>
      </c>
      <c r="C1530" s="2" t="s">
        <v>569</v>
      </c>
      <c r="D1530" s="2" t="str">
        <f t="shared" si="22"/>
        <v>Error?</v>
      </c>
    </row>
    <row r="1531" spans="1:4" x14ac:dyDescent="0.2">
      <c r="A1531" s="5">
        <v>1470</v>
      </c>
      <c r="B1531" s="1769">
        <f>'Expenditures 15-22'!E301</f>
        <v>0</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30596</v>
      </c>
      <c r="D1534" s="2" t="str">
        <f t="shared" si="22"/>
        <v>Error?</v>
      </c>
    </row>
    <row r="1535" spans="1:4" x14ac:dyDescent="0.2">
      <c r="A1535" s="5">
        <v>1474</v>
      </c>
      <c r="B1535" s="1769">
        <f>'Expenditures 15-22'!E303</f>
        <v>30596</v>
      </c>
      <c r="C1535" s="2" t="s">
        <v>569</v>
      </c>
      <c r="D1535" s="2" t="str">
        <f t="shared" ref="D1535:D1598" si="23">IF(ISBLANK(B1535),"OK",IF(A1535-B1535=0,"OK","Error?"))</f>
        <v>Error?</v>
      </c>
    </row>
    <row r="1536" spans="1:4" x14ac:dyDescent="0.2">
      <c r="A1536" s="5">
        <v>1475</v>
      </c>
      <c r="B1536" s="1769">
        <f>'Expenditures 15-22'!E312</f>
        <v>30596</v>
      </c>
      <c r="C1536" s="2" t="s">
        <v>569</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569</v>
      </c>
      <c r="D1541" s="2" t="str">
        <f t="shared" si="23"/>
        <v>Error?</v>
      </c>
    </row>
    <row r="1542" spans="1:4" x14ac:dyDescent="0.2">
      <c r="A1542" s="5">
        <v>1481</v>
      </c>
      <c r="B1542" s="1769">
        <f>'Expenditures 15-22'!F312</f>
        <v>0</v>
      </c>
      <c r="C1542" s="2" t="s">
        <v>569</v>
      </c>
      <c r="D1542" s="2" t="str">
        <f t="shared" si="23"/>
        <v>Error?</v>
      </c>
    </row>
    <row r="1543" spans="1:4" x14ac:dyDescent="0.2">
      <c r="A1543" s="5">
        <v>1482</v>
      </c>
      <c r="B1543" s="1769">
        <f>'Expenditures 15-22'!G301</f>
        <v>2396004</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2396004</v>
      </c>
      <c r="C1547" s="2" t="s">
        <v>569</v>
      </c>
      <c r="D1547" s="2" t="str">
        <f t="shared" si="23"/>
        <v>Error?</v>
      </c>
    </row>
    <row r="1548" spans="1:4" x14ac:dyDescent="0.2">
      <c r="A1548" s="5">
        <v>1487</v>
      </c>
      <c r="B1548" s="1769">
        <f>'Expenditures 15-22'!G312</f>
        <v>2396004</v>
      </c>
      <c r="C1548" s="2" t="s">
        <v>569</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569</v>
      </c>
      <c r="D1553" s="2" t="str">
        <f t="shared" si="23"/>
        <v>Error?</v>
      </c>
    </row>
    <row r="1554" spans="1:4" x14ac:dyDescent="0.2">
      <c r="A1554" s="5">
        <v>1493</v>
      </c>
      <c r="B1554" s="1769">
        <f>'Expenditures 15-22'!H312</f>
        <v>0</v>
      </c>
      <c r="C1554" s="2" t="s">
        <v>569</v>
      </c>
      <c r="D1554" s="2" t="str">
        <f t="shared" si="23"/>
        <v>Error?</v>
      </c>
    </row>
    <row r="1555" spans="1:4" x14ac:dyDescent="0.2">
      <c r="A1555" s="5">
        <v>1494</v>
      </c>
      <c r="B1555" s="1769">
        <f>'Expenditures 15-22'!K301</f>
        <v>2396004</v>
      </c>
      <c r="C1555" s="2" t="s">
        <v>569</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30596</v>
      </c>
      <c r="C1558" s="2" t="s">
        <v>569</v>
      </c>
      <c r="D1558" s="2" t="str">
        <f t="shared" si="23"/>
        <v>Error?</v>
      </c>
    </row>
    <row r="1559" spans="1:4" x14ac:dyDescent="0.2">
      <c r="A1559" s="5">
        <v>1498</v>
      </c>
      <c r="B1559" s="1769">
        <f>'Expenditures 15-22'!K303</f>
        <v>2426600</v>
      </c>
      <c r="C1559" s="2" t="s">
        <v>569</v>
      </c>
      <c r="D1559" s="2" t="str">
        <f t="shared" si="23"/>
        <v>Error?</v>
      </c>
    </row>
    <row r="1560" spans="1:4" x14ac:dyDescent="0.2">
      <c r="A1560" s="5">
        <v>1499</v>
      </c>
      <c r="B1560" s="1769">
        <f>'Expenditures 15-22'!K312</f>
        <v>2426600</v>
      </c>
      <c r="C1560" s="2" t="s">
        <v>569</v>
      </c>
      <c r="D1560" s="2" t="str">
        <f t="shared" si="23"/>
        <v>Error?</v>
      </c>
    </row>
    <row r="1561" spans="1:4" x14ac:dyDescent="0.2">
      <c r="A1561" s="5">
        <v>1500</v>
      </c>
      <c r="B1561" s="1769">
        <f>'Expenditures 15-22'!K313</f>
        <v>-2373805</v>
      </c>
      <c r="C1561" s="2" t="s">
        <v>569</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569</v>
      </c>
      <c r="D1569" s="2" t="str">
        <f t="shared" si="23"/>
        <v>OK</v>
      </c>
    </row>
    <row r="1570" spans="1:4" x14ac:dyDescent="0.2">
      <c r="A1570" s="10">
        <v>1509</v>
      </c>
      <c r="B1570" s="1769"/>
      <c r="C1570" s="2" t="s">
        <v>569</v>
      </c>
      <c r="D1570" s="2" t="str">
        <f t="shared" si="23"/>
        <v>OK</v>
      </c>
    </row>
    <row r="1571" spans="1:4" x14ac:dyDescent="0.2">
      <c r="A1571" s="10">
        <v>1510</v>
      </c>
      <c r="B1571" s="1769"/>
      <c r="D1571" s="2" t="str">
        <f t="shared" si="23"/>
        <v>OK</v>
      </c>
    </row>
    <row r="1572" spans="1:4" x14ac:dyDescent="0.2">
      <c r="A1572" s="10">
        <v>1511</v>
      </c>
      <c r="B1572" s="1769"/>
      <c r="C1572" s="2" t="s">
        <v>569</v>
      </c>
      <c r="D1572" s="2" t="str">
        <f t="shared" si="23"/>
        <v>OK</v>
      </c>
    </row>
    <row r="1573" spans="1:4" x14ac:dyDescent="0.2">
      <c r="A1573" s="10">
        <v>1512</v>
      </c>
      <c r="B1573" s="1769"/>
      <c r="C1573" s="2" t="s">
        <v>569</v>
      </c>
      <c r="D1573" s="2" t="str">
        <f t="shared" si="23"/>
        <v>OK</v>
      </c>
    </row>
    <row r="1574" spans="1:4" x14ac:dyDescent="0.2">
      <c r="A1574" s="10">
        <v>1513</v>
      </c>
      <c r="B1574" s="1769"/>
      <c r="C1574" s="2" t="s">
        <v>569</v>
      </c>
      <c r="D1574" s="2" t="str">
        <f t="shared" si="23"/>
        <v>OK</v>
      </c>
    </row>
    <row r="1575" spans="1:4" x14ac:dyDescent="0.2">
      <c r="A1575" s="10">
        <v>1514</v>
      </c>
      <c r="B1575" s="1769"/>
      <c r="C1575" s="2" t="s">
        <v>569</v>
      </c>
      <c r="D1575" s="2" t="str">
        <f t="shared" si="23"/>
        <v>OK</v>
      </c>
    </row>
    <row r="1576" spans="1:4" x14ac:dyDescent="0.2">
      <c r="A1576" s="10">
        <v>1515</v>
      </c>
      <c r="B1576" s="1769"/>
      <c r="C1576" s="2" t="s">
        <v>569</v>
      </c>
      <c r="D1576" s="2" t="str">
        <f t="shared" si="23"/>
        <v>OK</v>
      </c>
    </row>
    <row r="1577" spans="1:4" x14ac:dyDescent="0.2">
      <c r="A1577" s="10">
        <v>1516</v>
      </c>
      <c r="B1577" s="1769"/>
      <c r="C1577" s="2" t="s">
        <v>569</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1701868</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1528053</v>
      </c>
      <c r="C1630" s="2" t="s">
        <v>569</v>
      </c>
      <c r="D1630" s="2" t="str">
        <f t="shared" si="24"/>
        <v>Error?</v>
      </c>
    </row>
    <row r="1631" spans="1:4" x14ac:dyDescent="0.2">
      <c r="A1631" s="5">
        <v>1570</v>
      </c>
      <c r="B1631" s="1769">
        <f>'Acct Summary 7-8'!D79</f>
        <v>134786</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146988</v>
      </c>
      <c r="C1644" s="2" t="s">
        <v>569</v>
      </c>
      <c r="D1644" s="2" t="str">
        <f t="shared" si="24"/>
        <v>Error?</v>
      </c>
    </row>
    <row r="1645" spans="1:4" x14ac:dyDescent="0.2">
      <c r="A1645" s="5">
        <v>1584</v>
      </c>
      <c r="B1645" s="1769">
        <f>'Acct Summary 7-8'!E79</f>
        <v>206145</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207021</v>
      </c>
      <c r="C1658" s="2" t="s">
        <v>569</v>
      </c>
      <c r="D1658" s="2" t="str">
        <f t="shared" si="24"/>
        <v>Error?</v>
      </c>
    </row>
    <row r="1659" spans="1:4" x14ac:dyDescent="0.2">
      <c r="A1659" s="5">
        <v>1598</v>
      </c>
      <c r="B1659" s="1769">
        <f>'Acct Summary 7-8'!F79</f>
        <v>743293</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544065</v>
      </c>
      <c r="C1672" s="2" t="s">
        <v>569</v>
      </c>
      <c r="D1672" s="2" t="str">
        <f t="shared" si="25"/>
        <v>Error?</v>
      </c>
    </row>
    <row r="1673" spans="1:4" x14ac:dyDescent="0.2">
      <c r="A1673" s="5">
        <v>1612</v>
      </c>
      <c r="B1673" s="1769">
        <f>'Acct Summary 7-8'!G79</f>
        <v>147135</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107268</v>
      </c>
      <c r="C1686" s="2" t="s">
        <v>569</v>
      </c>
      <c r="D1686" s="2" t="str">
        <f t="shared" si="25"/>
        <v>Error?</v>
      </c>
    </row>
    <row r="1687" spans="1:4" x14ac:dyDescent="0.2">
      <c r="A1687" s="5">
        <v>1626</v>
      </c>
      <c r="B1687" s="1769">
        <f>'Acct Summary 7-8'!H79</f>
        <v>5100809</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2727004</v>
      </c>
      <c r="C1700" s="2" t="s">
        <v>569</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569</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4510206</v>
      </c>
      <c r="C1744" s="2" t="s">
        <v>569</v>
      </c>
      <c r="D1744" s="2" t="str">
        <f t="shared" si="26"/>
        <v>Error?</v>
      </c>
    </row>
    <row r="1745" spans="1:5" x14ac:dyDescent="0.2">
      <c r="A1745" s="5">
        <v>1684</v>
      </c>
      <c r="B1745" s="1769">
        <f>'Tax Sched 23'!B5</f>
        <v>724909</v>
      </c>
      <c r="C1745" s="2" t="s">
        <v>569</v>
      </c>
      <c r="D1745" s="2" t="str">
        <f t="shared" si="26"/>
        <v>Error?</v>
      </c>
    </row>
    <row r="1746" spans="1:5" x14ac:dyDescent="0.2">
      <c r="A1746" s="5">
        <v>1685</v>
      </c>
      <c r="B1746" s="1769">
        <f>'Tax Sched 23'!B6</f>
        <v>430220</v>
      </c>
      <c r="C1746" s="2" t="s">
        <v>569</v>
      </c>
      <c r="D1746" s="2" t="str">
        <f t="shared" si="26"/>
        <v>Error?</v>
      </c>
    </row>
    <row r="1747" spans="1:5" x14ac:dyDescent="0.2">
      <c r="A1747" s="5">
        <v>1686</v>
      </c>
      <c r="B1747" s="1769">
        <f>'Tax Sched 23'!B7</f>
        <v>68416</v>
      </c>
      <c r="C1747" s="2" t="s">
        <v>569</v>
      </c>
      <c r="D1747" s="2" t="str">
        <f t="shared" si="26"/>
        <v>Error?</v>
      </c>
    </row>
    <row r="1748" spans="1:5" x14ac:dyDescent="0.2">
      <c r="A1748" s="5">
        <v>1687</v>
      </c>
      <c r="B1748" s="1769">
        <f>'Tax Sched 23'!B8</f>
        <v>123327</v>
      </c>
      <c r="C1748" s="2" t="s">
        <v>569</v>
      </c>
      <c r="D1748" s="2" t="str">
        <f t="shared" si="26"/>
        <v>Error?</v>
      </c>
    </row>
    <row r="1749" spans="1:5" x14ac:dyDescent="0.2">
      <c r="A1749" s="5">
        <v>1688</v>
      </c>
      <c r="B1749" s="1769">
        <f>'Tax Sched 23'!B10</f>
        <v>13306</v>
      </c>
      <c r="C1749" s="2" t="s">
        <v>569</v>
      </c>
      <c r="D1749" s="2" t="str">
        <f t="shared" si="26"/>
        <v>Error?</v>
      </c>
    </row>
    <row r="1750" spans="1:5" x14ac:dyDescent="0.2">
      <c r="A1750" s="10">
        <v>1689</v>
      </c>
      <c r="B1750" s="1769"/>
      <c r="D1750" s="2" t="str">
        <f t="shared" si="26"/>
        <v>OK</v>
      </c>
      <c r="E1750" s="2" t="s">
        <v>186</v>
      </c>
    </row>
    <row r="1751" spans="1:5" x14ac:dyDescent="0.2">
      <c r="A1751" s="5">
        <v>1690</v>
      </c>
      <c r="B1751" s="1769">
        <f>'Tax Sched 23'!B9</f>
        <v>0</v>
      </c>
      <c r="C1751" s="2" t="s">
        <v>569</v>
      </c>
      <c r="D1751" s="2" t="str">
        <f t="shared" si="26"/>
        <v>Error?</v>
      </c>
    </row>
    <row r="1752" spans="1:5" x14ac:dyDescent="0.2">
      <c r="A1752" s="5">
        <v>1691</v>
      </c>
      <c r="B1752" s="1769">
        <f>'Tax Sched 23'!B11</f>
        <v>123327</v>
      </c>
      <c r="C1752" s="2" t="s">
        <v>569</v>
      </c>
      <c r="D1752" s="2" t="str">
        <f t="shared" si="26"/>
        <v>Error?</v>
      </c>
    </row>
    <row r="1753" spans="1:5" x14ac:dyDescent="0.2">
      <c r="A1753" s="5">
        <v>1692</v>
      </c>
      <c r="B1753" s="1769">
        <f>'Tax Sched 23'!B12</f>
        <v>0</v>
      </c>
      <c r="C1753" s="2" t="s">
        <v>569</v>
      </c>
      <c r="D1753" s="2" t="str">
        <f t="shared" si="26"/>
        <v>Error?</v>
      </c>
    </row>
    <row r="1754" spans="1:5" x14ac:dyDescent="0.2">
      <c r="A1754" s="5">
        <v>1693</v>
      </c>
      <c r="B1754" s="1769">
        <f>'Tax Sched 23'!B14</f>
        <v>22748</v>
      </c>
      <c r="C1754" s="2" t="s">
        <v>569</v>
      </c>
      <c r="D1754" s="2" t="str">
        <f t="shared" si="26"/>
        <v>Error?</v>
      </c>
    </row>
    <row r="1755" spans="1:5" x14ac:dyDescent="0.2">
      <c r="A1755" s="10">
        <v>1694</v>
      </c>
      <c r="B1755" s="1769"/>
      <c r="D1755" s="2" t="str">
        <f t="shared" si="26"/>
        <v>OK</v>
      </c>
    </row>
    <row r="1756" spans="1:5" x14ac:dyDescent="0.2">
      <c r="A1756" s="5">
        <v>1695</v>
      </c>
      <c r="B1756" s="1769">
        <f>'Tax Sched 23'!B15</f>
        <v>0</v>
      </c>
      <c r="C1756" s="2" t="s">
        <v>569</v>
      </c>
      <c r="D1756" s="2" t="str">
        <f t="shared" si="26"/>
        <v>Error?</v>
      </c>
    </row>
    <row r="1757" spans="1:5" x14ac:dyDescent="0.2">
      <c r="A1757" s="10">
        <v>1696</v>
      </c>
      <c r="B1757" s="1769"/>
      <c r="C1757" s="2" t="s">
        <v>569</v>
      </c>
      <c r="D1757" s="2" t="str">
        <f t="shared" si="26"/>
        <v>OK</v>
      </c>
    </row>
    <row r="1758" spans="1:5" x14ac:dyDescent="0.2">
      <c r="A1758" s="10">
        <v>1697</v>
      </c>
      <c r="B1758" s="1769"/>
      <c r="C1758" s="2" t="s">
        <v>569</v>
      </c>
      <c r="D1758" s="2" t="str">
        <f t="shared" si="26"/>
        <v>OK</v>
      </c>
    </row>
    <row r="1759" spans="1:5" x14ac:dyDescent="0.2">
      <c r="A1759" s="5">
        <v>1698</v>
      </c>
      <c r="B1759" s="1769">
        <f>'Tax Sched 23'!B19</f>
        <v>6171832</v>
      </c>
      <c r="C1759" s="2" t="s">
        <v>569</v>
      </c>
      <c r="D1759" s="2" t="str">
        <f t="shared" si="26"/>
        <v>Error?</v>
      </c>
    </row>
    <row r="1760" spans="1:5" x14ac:dyDescent="0.2">
      <c r="A1760" s="5">
        <v>1699</v>
      </c>
      <c r="B1760" s="1769">
        <f>'Tax Sched 23'!D4</f>
        <v>2304592</v>
      </c>
      <c r="C1760" s="2" t="s">
        <v>569</v>
      </c>
      <c r="D1760" s="2" t="str">
        <f t="shared" si="26"/>
        <v>Error?</v>
      </c>
    </row>
    <row r="1761" spans="1:7" x14ac:dyDescent="0.2">
      <c r="A1761" s="5">
        <v>1700</v>
      </c>
      <c r="B1761" s="1769">
        <f>'Tax Sched 23'!D5</f>
        <v>368256</v>
      </c>
      <c r="C1761" s="2" t="s">
        <v>569</v>
      </c>
      <c r="D1761" s="2" t="str">
        <f t="shared" si="26"/>
        <v>Error?</v>
      </c>
    </row>
    <row r="1762" spans="1:7" s="8" customFormat="1" x14ac:dyDescent="0.2">
      <c r="A1762" s="5">
        <v>1701</v>
      </c>
      <c r="B1762" s="1769">
        <f>'Tax Sched 23'!D6</f>
        <v>221898</v>
      </c>
      <c r="C1762" s="2" t="s">
        <v>569</v>
      </c>
      <c r="D1762" s="2" t="str">
        <f t="shared" si="26"/>
        <v>Error?</v>
      </c>
      <c r="E1762" s="9"/>
      <c r="G1762"/>
    </row>
    <row r="1763" spans="1:7" x14ac:dyDescent="0.2">
      <c r="A1763" s="5">
        <v>1702</v>
      </c>
      <c r="B1763" s="1769">
        <f>'Tax Sched 23'!D7</f>
        <v>35567</v>
      </c>
      <c r="C1763" s="2" t="s">
        <v>569</v>
      </c>
      <c r="D1763" s="2" t="str">
        <f t="shared" si="26"/>
        <v>Error?</v>
      </c>
    </row>
    <row r="1764" spans="1:7" x14ac:dyDescent="0.2">
      <c r="A1764" s="5">
        <v>1703</v>
      </c>
      <c r="B1764" s="1769">
        <f>'Tax Sched 23'!D8</f>
        <v>62320</v>
      </c>
      <c r="C1764" s="2" t="s">
        <v>569</v>
      </c>
      <c r="D1764" s="2" t="str">
        <f t="shared" si="26"/>
        <v>Error?</v>
      </c>
    </row>
    <row r="1765" spans="1:7" x14ac:dyDescent="0.2">
      <c r="A1765" s="5">
        <v>1704</v>
      </c>
      <c r="B1765" s="1769">
        <f>'Tax Sched 23'!D10</f>
        <v>1574</v>
      </c>
      <c r="C1765" s="2" t="s">
        <v>569</v>
      </c>
      <c r="D1765" s="2" t="str">
        <f t="shared" si="26"/>
        <v>Error?</v>
      </c>
    </row>
    <row r="1766" spans="1:7" x14ac:dyDescent="0.2">
      <c r="A1766" s="10">
        <v>1705</v>
      </c>
      <c r="B1766" s="1769"/>
      <c r="C1766" s="2" t="s">
        <v>569</v>
      </c>
      <c r="D1766" s="2" t="str">
        <f t="shared" si="26"/>
        <v>OK</v>
      </c>
    </row>
    <row r="1767" spans="1:7" x14ac:dyDescent="0.2">
      <c r="A1767" s="5">
        <v>1706</v>
      </c>
      <c r="B1767" s="1769">
        <f>'Tax Sched 23'!D9</f>
        <v>0</v>
      </c>
      <c r="C1767" s="2" t="s">
        <v>569</v>
      </c>
      <c r="D1767" s="2" t="str">
        <f t="shared" si="26"/>
        <v>Error?</v>
      </c>
    </row>
    <row r="1768" spans="1:7" x14ac:dyDescent="0.2">
      <c r="A1768" s="5">
        <v>1707</v>
      </c>
      <c r="B1768" s="1769">
        <f>'Tax Sched 23'!D11</f>
        <v>62320</v>
      </c>
      <c r="C1768" s="2" t="s">
        <v>569</v>
      </c>
      <c r="D1768" s="2" t="str">
        <f t="shared" si="26"/>
        <v>Error?</v>
      </c>
    </row>
    <row r="1769" spans="1:7" x14ac:dyDescent="0.2">
      <c r="A1769" s="5">
        <v>1708</v>
      </c>
      <c r="B1769" s="1769">
        <f>'Tax Sched 23'!D12</f>
        <v>0</v>
      </c>
      <c r="C1769" s="2" t="s">
        <v>569</v>
      </c>
      <c r="D1769" s="2" t="str">
        <f t="shared" si="26"/>
        <v>Error?</v>
      </c>
    </row>
    <row r="1770" spans="1:7" x14ac:dyDescent="0.2">
      <c r="A1770" s="5">
        <v>1709</v>
      </c>
      <c r="B1770" s="1769">
        <f>'Tax Sched 23'!D14</f>
        <v>11016</v>
      </c>
      <c r="C1770" s="2" t="s">
        <v>569</v>
      </c>
      <c r="D1770" s="2" t="str">
        <f t="shared" si="26"/>
        <v>Error?</v>
      </c>
    </row>
    <row r="1771" spans="1:7" x14ac:dyDescent="0.2">
      <c r="A1771" s="10">
        <v>1710</v>
      </c>
      <c r="B1771" s="1769"/>
      <c r="D1771" s="2" t="str">
        <f t="shared" si="26"/>
        <v>OK</v>
      </c>
    </row>
    <row r="1772" spans="1:7" x14ac:dyDescent="0.2">
      <c r="A1772" s="5">
        <v>1711</v>
      </c>
      <c r="B1772" s="1769">
        <f>'Tax Sched 23'!D15</f>
        <v>0</v>
      </c>
      <c r="C1772" s="2" t="s">
        <v>569</v>
      </c>
      <c r="D1772" s="2" t="str">
        <f t="shared" si="26"/>
        <v>Error?</v>
      </c>
    </row>
    <row r="1773" spans="1:7" x14ac:dyDescent="0.2">
      <c r="A1773" s="10">
        <v>1712</v>
      </c>
      <c r="B1773" s="1769"/>
      <c r="C1773" s="2" t="s">
        <v>569</v>
      </c>
      <c r="D1773" s="2" t="str">
        <f t="shared" si="26"/>
        <v>OK</v>
      </c>
    </row>
    <row r="1774" spans="1:7" x14ac:dyDescent="0.2">
      <c r="A1774" s="10">
        <v>1713</v>
      </c>
      <c r="B1774" s="1769"/>
      <c r="C1774" s="2" t="s">
        <v>569</v>
      </c>
      <c r="D1774" s="2" t="str">
        <f t="shared" si="26"/>
        <v>OK</v>
      </c>
      <c r="G1774" s="8"/>
    </row>
    <row r="1775" spans="1:7" x14ac:dyDescent="0.2">
      <c r="A1775" s="5">
        <v>1714</v>
      </c>
      <c r="B1775" s="1769">
        <f>'Tax Sched 23'!D19</f>
        <v>3147489</v>
      </c>
      <c r="C1775" s="2" t="s">
        <v>569</v>
      </c>
      <c r="D1775" s="2" t="str">
        <f t="shared" si="26"/>
        <v>Error?</v>
      </c>
    </row>
    <row r="1776" spans="1:7" x14ac:dyDescent="0.2">
      <c r="A1776" s="5">
        <v>1715</v>
      </c>
      <c r="B1776" s="1769">
        <f>'Tax Sched 23'!C4</f>
        <v>2205614</v>
      </c>
      <c r="D1776" s="2" t="str">
        <f t="shared" si="26"/>
        <v>Error?</v>
      </c>
    </row>
    <row r="1777" spans="1:4" x14ac:dyDescent="0.2">
      <c r="A1777" s="5">
        <v>1716</v>
      </c>
      <c r="B1777" s="1769">
        <f>'Tax Sched 23'!C5</f>
        <v>356653</v>
      </c>
      <c r="D1777" s="2" t="str">
        <f t="shared" si="26"/>
        <v>Error?</v>
      </c>
    </row>
    <row r="1778" spans="1:4" x14ac:dyDescent="0.2">
      <c r="A1778" s="5">
        <v>1717</v>
      </c>
      <c r="B1778" s="1769">
        <f>'Tax Sched 23'!C6</f>
        <v>208322</v>
      </c>
      <c r="D1778" s="2" t="str">
        <f t="shared" si="26"/>
        <v>Error?</v>
      </c>
    </row>
    <row r="1779" spans="1:4" x14ac:dyDescent="0.2">
      <c r="A1779" s="5">
        <v>1718</v>
      </c>
      <c r="B1779" s="1769">
        <f>'Tax Sched 23'!C7</f>
        <v>32849</v>
      </c>
      <c r="D1779" s="2" t="str">
        <f t="shared" si="26"/>
        <v>Error?</v>
      </c>
    </row>
    <row r="1780" spans="1:4" x14ac:dyDescent="0.2">
      <c r="A1780" s="5">
        <v>1719</v>
      </c>
      <c r="B1780" s="1769">
        <f>'Tax Sched 23'!C8</f>
        <v>61007</v>
      </c>
      <c r="D1780" s="2" t="str">
        <f t="shared" si="26"/>
        <v>Error?</v>
      </c>
    </row>
    <row r="1781" spans="1:4" x14ac:dyDescent="0.2">
      <c r="A1781" s="5">
        <v>1720</v>
      </c>
      <c r="B1781" s="1769">
        <f>'Tax Sched 23'!C10</f>
        <v>11732</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61007</v>
      </c>
      <c r="D1784" s="2" t="str">
        <f t="shared" si="26"/>
        <v>Error?</v>
      </c>
    </row>
    <row r="1785" spans="1:4" x14ac:dyDescent="0.2">
      <c r="A1785" s="5">
        <v>1724</v>
      </c>
      <c r="B1785" s="1769">
        <f>'Tax Sched 23'!C12</f>
        <v>0</v>
      </c>
      <c r="D1785" s="2" t="str">
        <f t="shared" si="26"/>
        <v>Error?</v>
      </c>
    </row>
    <row r="1786" spans="1:4" x14ac:dyDescent="0.2">
      <c r="A1786" s="5">
        <v>1725</v>
      </c>
      <c r="B1786" s="1769">
        <f>'Tax Sched 23'!C14</f>
        <v>11732</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3024343</v>
      </c>
      <c r="C1791" s="2" t="s">
        <v>569</v>
      </c>
      <c r="D1791" s="2" t="str">
        <f t="shared" ref="D1791:D1854" si="27">IF(ISBLANK(B1791),"OK",IF(A1791-B1791=0,"OK","Error?"))</f>
        <v>Error?</v>
      </c>
    </row>
    <row r="1792" spans="1:4" x14ac:dyDescent="0.2">
      <c r="A1792" s="5">
        <v>1731</v>
      </c>
      <c r="B1792" s="1769">
        <f>'Tax Sched 23'!F4</f>
        <v>2304564</v>
      </c>
      <c r="C1792" s="2" t="s">
        <v>569</v>
      </c>
      <c r="D1792" s="2" t="str">
        <f t="shared" si="27"/>
        <v>Error?</v>
      </c>
    </row>
    <row r="1793" spans="1:4" x14ac:dyDescent="0.2">
      <c r="A1793" s="5">
        <v>1732</v>
      </c>
      <c r="B1793" s="1769">
        <f>'Tax Sched 23'!F5</f>
        <v>368256</v>
      </c>
      <c r="C1793" s="2" t="s">
        <v>569</v>
      </c>
      <c r="D1793" s="2" t="str">
        <f t="shared" si="27"/>
        <v>Error?</v>
      </c>
    </row>
    <row r="1794" spans="1:4" x14ac:dyDescent="0.2">
      <c r="A1794" s="5">
        <v>1733</v>
      </c>
      <c r="B1794" s="1769">
        <f>'Tax Sched 23'!F6</f>
        <v>221898</v>
      </c>
      <c r="C1794" s="2" t="s">
        <v>569</v>
      </c>
      <c r="D1794" s="2" t="str">
        <f t="shared" si="27"/>
        <v>Error?</v>
      </c>
    </row>
    <row r="1795" spans="1:4" x14ac:dyDescent="0.2">
      <c r="A1795" s="5">
        <v>1734</v>
      </c>
      <c r="B1795" s="1769">
        <f>'Tax Sched 23'!F7</f>
        <v>35567</v>
      </c>
      <c r="C1795" s="2" t="s">
        <v>569</v>
      </c>
      <c r="D1795" s="2" t="str">
        <f t="shared" si="27"/>
        <v>Error?</v>
      </c>
    </row>
    <row r="1796" spans="1:4" x14ac:dyDescent="0.2">
      <c r="A1796" s="5">
        <v>1735</v>
      </c>
      <c r="B1796" s="1769">
        <f>'Tax Sched 23'!F8</f>
        <v>62320</v>
      </c>
      <c r="C1796" s="2" t="s">
        <v>569</v>
      </c>
      <c r="D1796" s="2" t="str">
        <f t="shared" si="27"/>
        <v>Error?</v>
      </c>
    </row>
    <row r="1797" spans="1:4" x14ac:dyDescent="0.2">
      <c r="A1797" s="5">
        <v>1736</v>
      </c>
      <c r="B1797" s="1769">
        <f>'Tax Sched 23'!F10</f>
        <v>1574</v>
      </c>
      <c r="C1797" s="2" t="s">
        <v>569</v>
      </c>
      <c r="D1797" s="2" t="str">
        <f t="shared" si="27"/>
        <v>Error?</v>
      </c>
    </row>
    <row r="1798" spans="1:4" x14ac:dyDescent="0.2">
      <c r="A1798" s="10">
        <v>1737</v>
      </c>
      <c r="B1798" s="1769"/>
      <c r="C1798" s="2" t="s">
        <v>569</v>
      </c>
      <c r="D1798" s="2" t="str">
        <f t="shared" si="27"/>
        <v>OK</v>
      </c>
    </row>
    <row r="1799" spans="1:4" x14ac:dyDescent="0.2">
      <c r="A1799" s="5">
        <v>1738</v>
      </c>
      <c r="B1799" s="1769">
        <f>'Tax Sched 23'!F9</f>
        <v>0</v>
      </c>
      <c r="C1799" s="2" t="s">
        <v>569</v>
      </c>
      <c r="D1799" s="2" t="str">
        <f t="shared" si="27"/>
        <v>Error?</v>
      </c>
    </row>
    <row r="1800" spans="1:4" x14ac:dyDescent="0.2">
      <c r="A1800" s="5">
        <v>1739</v>
      </c>
      <c r="B1800" s="1769">
        <f>'Tax Sched 23'!F11</f>
        <v>62320</v>
      </c>
      <c r="C1800" s="2" t="s">
        <v>569</v>
      </c>
      <c r="D1800" s="2" t="str">
        <f t="shared" si="27"/>
        <v>Error?</v>
      </c>
    </row>
    <row r="1801" spans="1:4" x14ac:dyDescent="0.2">
      <c r="A1801" s="5">
        <v>1740</v>
      </c>
      <c r="B1801" s="1769">
        <f>'Tax Sched 23'!F12</f>
        <v>0</v>
      </c>
      <c r="C1801" s="2" t="s">
        <v>569</v>
      </c>
      <c r="D1801" s="2" t="str">
        <f t="shared" si="27"/>
        <v>Error?</v>
      </c>
    </row>
    <row r="1802" spans="1:4" x14ac:dyDescent="0.2">
      <c r="A1802" s="5">
        <v>1741</v>
      </c>
      <c r="B1802" s="1769">
        <f>'Tax Sched 23'!F14</f>
        <v>11016</v>
      </c>
      <c r="C1802" s="2" t="s">
        <v>569</v>
      </c>
      <c r="D1802" s="2" t="str">
        <f t="shared" si="27"/>
        <v>Error?</v>
      </c>
    </row>
    <row r="1803" spans="1:4" x14ac:dyDescent="0.2">
      <c r="A1803" s="10">
        <v>1742</v>
      </c>
      <c r="B1803" s="1769"/>
      <c r="D1803" s="2" t="str">
        <f t="shared" si="27"/>
        <v>OK</v>
      </c>
    </row>
    <row r="1804" spans="1:4" x14ac:dyDescent="0.2">
      <c r="A1804" s="5">
        <v>1743</v>
      </c>
      <c r="B1804" s="1769">
        <f>'Tax Sched 23'!F15</f>
        <v>0</v>
      </c>
      <c r="C1804" s="2" t="s">
        <v>569</v>
      </c>
      <c r="D1804" s="2" t="str">
        <f t="shared" si="27"/>
        <v>Error?</v>
      </c>
    </row>
    <row r="1805" spans="1:4" x14ac:dyDescent="0.2">
      <c r="A1805" s="10">
        <v>1744</v>
      </c>
      <c r="B1805" s="1769"/>
      <c r="C1805" s="2" t="s">
        <v>569</v>
      </c>
      <c r="D1805" s="2" t="str">
        <f t="shared" si="27"/>
        <v>OK</v>
      </c>
    </row>
    <row r="1806" spans="1:4" x14ac:dyDescent="0.2">
      <c r="A1806" s="10">
        <v>1745</v>
      </c>
      <c r="B1806" s="1769"/>
      <c r="C1806" s="2" t="s">
        <v>569</v>
      </c>
      <c r="D1806" s="2" t="str">
        <f t="shared" si="27"/>
        <v>OK</v>
      </c>
    </row>
    <row r="1807" spans="1:4" x14ac:dyDescent="0.2">
      <c r="A1807" s="12">
        <v>1746</v>
      </c>
      <c r="B1807" s="1769">
        <f>'Tax Sched 23'!F19</f>
        <v>3147461</v>
      </c>
      <c r="C1807" s="2" t="s">
        <v>569</v>
      </c>
      <c r="D1807" s="2" t="str">
        <f t="shared" si="27"/>
        <v>Error?</v>
      </c>
    </row>
    <row r="1808" spans="1:4" x14ac:dyDescent="0.2">
      <c r="A1808" s="5">
        <v>1747</v>
      </c>
      <c r="B1808" s="1769">
        <f>'Tax Sched 23'!E4</f>
        <v>4510178</v>
      </c>
      <c r="D1808" s="2" t="str">
        <f t="shared" si="27"/>
        <v>Error?</v>
      </c>
    </row>
    <row r="1809" spans="1:4" x14ac:dyDescent="0.2">
      <c r="A1809" s="5">
        <v>1748</v>
      </c>
      <c r="B1809" s="1769">
        <f>'Tax Sched 23'!E5</f>
        <v>724909</v>
      </c>
      <c r="D1809" s="2" t="str">
        <f t="shared" si="27"/>
        <v>Error?</v>
      </c>
    </row>
    <row r="1810" spans="1:4" x14ac:dyDescent="0.2">
      <c r="A1810" s="5">
        <v>1749</v>
      </c>
      <c r="B1810" s="1769">
        <f>'Tax Sched 23'!E6</f>
        <v>430220</v>
      </c>
      <c r="D1810" s="2" t="str">
        <f t="shared" si="27"/>
        <v>Error?</v>
      </c>
    </row>
    <row r="1811" spans="1:4" x14ac:dyDescent="0.2">
      <c r="A1811" s="5">
        <v>1750</v>
      </c>
      <c r="B1811" s="1769">
        <f>'Tax Sched 23'!E7</f>
        <v>68416</v>
      </c>
      <c r="D1811" s="2" t="str">
        <f t="shared" si="27"/>
        <v>Error?</v>
      </c>
    </row>
    <row r="1812" spans="1:4" x14ac:dyDescent="0.2">
      <c r="A1812" s="5">
        <v>1751</v>
      </c>
      <c r="B1812" s="1769">
        <f>'Tax Sched 23'!E8</f>
        <v>123327</v>
      </c>
      <c r="D1812" s="2" t="str">
        <f t="shared" si="27"/>
        <v>Error?</v>
      </c>
    </row>
    <row r="1813" spans="1:4" x14ac:dyDescent="0.2">
      <c r="A1813" s="5">
        <v>1752</v>
      </c>
      <c r="B1813" s="1769">
        <f>'Tax Sched 23'!E10</f>
        <v>13306</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123327</v>
      </c>
      <c r="D1816" s="2" t="str">
        <f t="shared" si="27"/>
        <v>Error?</v>
      </c>
    </row>
    <row r="1817" spans="1:4" x14ac:dyDescent="0.2">
      <c r="A1817" s="5">
        <v>1756</v>
      </c>
      <c r="B1817" s="1769">
        <f>'Tax Sched 23'!E12</f>
        <v>0</v>
      </c>
      <c r="D1817" s="2" t="str">
        <f t="shared" si="27"/>
        <v>Error?</v>
      </c>
    </row>
    <row r="1818" spans="1:4" x14ac:dyDescent="0.2">
      <c r="A1818" s="5">
        <v>1757</v>
      </c>
      <c r="B1818" s="1769">
        <f>'Tax Sched 23'!E14</f>
        <v>22748</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6171804</v>
      </c>
      <c r="C1823" s="2" t="s">
        <v>569</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569</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569</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569</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569</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569</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569</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569</v>
      </c>
      <c r="D1867" s="2" t="str">
        <f t="shared" si="28"/>
        <v>Error?</v>
      </c>
    </row>
    <row r="1868" spans="1:4" x14ac:dyDescent="0.2">
      <c r="A1868" s="5">
        <v>1807</v>
      </c>
      <c r="B1868" s="1769">
        <f>'Short-Term Long-Term Debt 24'!F7</f>
        <v>0</v>
      </c>
      <c r="C1868" s="2" t="s">
        <v>569</v>
      </c>
      <c r="D1868" s="2" t="str">
        <f t="shared" si="28"/>
        <v>Error?</v>
      </c>
    </row>
    <row r="1869" spans="1:4" x14ac:dyDescent="0.2">
      <c r="A1869" s="5">
        <v>1808</v>
      </c>
      <c r="B1869" s="1769">
        <f>'Short-Term Long-Term Debt 24'!F12</f>
        <v>0</v>
      </c>
      <c r="C1869" s="2" t="s">
        <v>569</v>
      </c>
      <c r="D1869" s="2" t="str">
        <f t="shared" si="28"/>
        <v>Error?</v>
      </c>
    </row>
    <row r="1870" spans="1:4" x14ac:dyDescent="0.2">
      <c r="A1870" s="5">
        <v>1809</v>
      </c>
      <c r="B1870" s="1769">
        <f>'Short-Term Long-Term Debt 24'!F11</f>
        <v>0</v>
      </c>
      <c r="C1870" s="2" t="s">
        <v>569</v>
      </c>
      <c r="D1870" s="2" t="str">
        <f t="shared" si="28"/>
        <v>Error?</v>
      </c>
    </row>
    <row r="1871" spans="1:4" x14ac:dyDescent="0.2">
      <c r="A1871" s="5">
        <v>1810</v>
      </c>
      <c r="B1871" s="1769">
        <f>'Short-Term Long-Term Debt 24'!F8</f>
        <v>0</v>
      </c>
      <c r="C1871" s="2" t="s">
        <v>569</v>
      </c>
      <c r="D1871" s="2" t="str">
        <f t="shared" si="28"/>
        <v>Error?</v>
      </c>
    </row>
    <row r="1872" spans="1:4" x14ac:dyDescent="0.2">
      <c r="A1872" s="5">
        <v>1811</v>
      </c>
      <c r="B1872" s="1769">
        <f>'Short-Term Long-Term Debt 24'!F9</f>
        <v>0</v>
      </c>
      <c r="C1872" s="2" t="s">
        <v>569</v>
      </c>
      <c r="D1872" s="2" t="str">
        <f t="shared" si="28"/>
        <v>Error?</v>
      </c>
    </row>
    <row r="1873" spans="1:4" x14ac:dyDescent="0.2">
      <c r="A1873" s="5">
        <v>1812</v>
      </c>
      <c r="B1873" s="1769">
        <f>'Short-Term Long-Term Debt 24'!F10</f>
        <v>0</v>
      </c>
      <c r="C1873" s="2" t="s">
        <v>569</v>
      </c>
      <c r="D1873" s="2" t="str">
        <f t="shared" si="28"/>
        <v>Error?</v>
      </c>
    </row>
    <row r="1874" spans="1:4" x14ac:dyDescent="0.2">
      <c r="A1874" s="5">
        <v>1813</v>
      </c>
      <c r="B1874" s="1769">
        <f>'Short-Term Long-Term Debt 24'!F14</f>
        <v>0</v>
      </c>
      <c r="C1874" s="2" t="s">
        <v>569</v>
      </c>
      <c r="D1874" s="2" t="str">
        <f t="shared" si="28"/>
        <v>Error?</v>
      </c>
    </row>
    <row r="1875" spans="1:4" x14ac:dyDescent="0.2">
      <c r="A1875" s="5">
        <v>1814</v>
      </c>
      <c r="B1875" s="1769">
        <f>'Short-Term Long-Term Debt 24'!F15</f>
        <v>0</v>
      </c>
      <c r="C1875" s="2" t="s">
        <v>569</v>
      </c>
      <c r="D1875" s="2" t="str">
        <f t="shared" si="28"/>
        <v>Error?</v>
      </c>
    </row>
    <row r="1876" spans="1:4" x14ac:dyDescent="0.2">
      <c r="A1876" s="5">
        <v>1815</v>
      </c>
      <c r="B1876" s="1769">
        <f>'Short-Term Long-Term Debt 24'!F17</f>
        <v>0</v>
      </c>
      <c r="C1876" s="2" t="s">
        <v>569</v>
      </c>
      <c r="D1876" s="2" t="str">
        <f t="shared" si="28"/>
        <v>Error?</v>
      </c>
    </row>
    <row r="1877" spans="1:4" x14ac:dyDescent="0.2">
      <c r="A1877" s="5">
        <v>1816</v>
      </c>
      <c r="B1877" s="1769">
        <f>'Short-Term Long-Term Debt 24'!F18</f>
        <v>0</v>
      </c>
      <c r="C1877" s="2" t="s">
        <v>569</v>
      </c>
      <c r="D1877" s="2" t="str">
        <f t="shared" si="28"/>
        <v>Error?</v>
      </c>
    </row>
    <row r="1878" spans="1:4" x14ac:dyDescent="0.2">
      <c r="A1878" s="5">
        <v>1817</v>
      </c>
      <c r="B1878" s="1769">
        <f>'Short-Term Long-Term Debt 24'!F20</f>
        <v>0</v>
      </c>
      <c r="C1878" s="2" t="s">
        <v>569</v>
      </c>
      <c r="D1878" s="2" t="str">
        <f t="shared" si="28"/>
        <v>Error?</v>
      </c>
    </row>
    <row r="1879" spans="1:4" x14ac:dyDescent="0.2">
      <c r="A1879" s="5">
        <v>1818</v>
      </c>
      <c r="B1879" s="1769">
        <f>'Short-Term Long-Term Debt 24'!F21</f>
        <v>0</v>
      </c>
      <c r="C1879" s="2" t="s">
        <v>569</v>
      </c>
      <c r="D1879" s="2" t="str">
        <f t="shared" si="28"/>
        <v>Error?</v>
      </c>
    </row>
    <row r="1880" spans="1:4" x14ac:dyDescent="0.2">
      <c r="A1880" s="5">
        <v>1819</v>
      </c>
      <c r="B1880" s="1769">
        <f>'Short-Term Long-Term Debt 24'!F23</f>
        <v>0</v>
      </c>
      <c r="C1880" s="2" t="s">
        <v>569</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5980000</v>
      </c>
      <c r="C1939" s="2" t="s">
        <v>569</v>
      </c>
      <c r="D1939" s="2" t="str">
        <f t="shared" si="29"/>
        <v>Error?</v>
      </c>
    </row>
    <row r="1940" spans="1:5" x14ac:dyDescent="0.2">
      <c r="A1940" s="5">
        <v>1879</v>
      </c>
      <c r="B1940" s="1769">
        <f>'Short-Term Long-Term Debt 24'!F49</f>
        <v>0</v>
      </c>
      <c r="C1940" s="2" t="s">
        <v>569</v>
      </c>
      <c r="D1940" s="2" t="str">
        <f t="shared" si="29"/>
        <v>Error?</v>
      </c>
    </row>
    <row r="1941" spans="1:5" x14ac:dyDescent="0.2">
      <c r="A1941" s="10">
        <v>1880</v>
      </c>
      <c r="B1941" s="1769"/>
      <c r="C1941" s="2" t="s">
        <v>569</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134</v>
      </c>
    </row>
    <row r="1953" spans="1:5" x14ac:dyDescent="0.2">
      <c r="A1953" s="5">
        <v>1892</v>
      </c>
      <c r="B1953" s="1769">
        <f>'Rest Tax Levies-Tort Im 25'!G12</f>
        <v>0</v>
      </c>
      <c r="C1953" s="2" t="s">
        <v>569</v>
      </c>
      <c r="D1953" s="2" t="str">
        <f t="shared" si="29"/>
        <v>Error?</v>
      </c>
    </row>
    <row r="1954" spans="1:5" x14ac:dyDescent="0.2">
      <c r="A1954" s="10">
        <v>1893</v>
      </c>
      <c r="B1954" s="1769"/>
      <c r="C1954" s="2" t="s">
        <v>569</v>
      </c>
      <c r="D1954" s="2" t="str">
        <f t="shared" si="29"/>
        <v>OK</v>
      </c>
      <c r="E1954" s="2" t="s">
        <v>134</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569</v>
      </c>
      <c r="D1957" s="2" t="str">
        <f t="shared" si="29"/>
        <v>Error?</v>
      </c>
    </row>
    <row r="1958" spans="1:5" x14ac:dyDescent="0.2">
      <c r="A1958" s="5">
        <v>1897</v>
      </c>
      <c r="B1958" s="1769">
        <f>'Rest Tax Levies-Tort Im 25'!G24</f>
        <v>0</v>
      </c>
      <c r="C1958" s="2" t="s">
        <v>569</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22748</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134</v>
      </c>
    </row>
    <row r="1977" spans="1:5" x14ac:dyDescent="0.2">
      <c r="A1977" s="5">
        <v>1916</v>
      </c>
      <c r="B1977" s="1769">
        <f>'Rest Tax Levies-Tort Im 25'!H12</f>
        <v>22748</v>
      </c>
      <c r="C1977" s="2" t="s">
        <v>569</v>
      </c>
      <c r="D1977" s="2" t="str">
        <f t="shared" si="29"/>
        <v>Error?</v>
      </c>
    </row>
    <row r="1978" spans="1:5" x14ac:dyDescent="0.2">
      <c r="A1978" s="10">
        <v>1917</v>
      </c>
      <c r="B1978" s="1769"/>
      <c r="C1978" s="2" t="s">
        <v>569</v>
      </c>
      <c r="D1978" s="2" t="str">
        <f t="shared" si="29"/>
        <v>OK</v>
      </c>
      <c r="E1978" s="2" t="s">
        <v>134</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134</v>
      </c>
    </row>
    <row r="1982" spans="1:5" x14ac:dyDescent="0.2">
      <c r="A1982" s="5">
        <v>1921</v>
      </c>
      <c r="B1982" s="1769">
        <f>'Rest Tax Levies-Tort Im 25'!H23</f>
        <v>22748</v>
      </c>
      <c r="C1982" s="2" t="s">
        <v>569</v>
      </c>
      <c r="D1982" s="2" t="str">
        <f t="shared" si="29"/>
        <v>Error?</v>
      </c>
    </row>
    <row r="1983" spans="1:5" x14ac:dyDescent="0.2">
      <c r="A1983" s="5">
        <v>1922</v>
      </c>
      <c r="B1983" s="1769">
        <f>'Rest Tax Levies-Tort Im 25'!H24</f>
        <v>0</v>
      </c>
      <c r="C1983" s="2" t="s">
        <v>569</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134</v>
      </c>
    </row>
    <row r="1990" spans="1:5" x14ac:dyDescent="0.2">
      <c r="A1990" s="5">
        <v>1929</v>
      </c>
      <c r="B1990" s="1769">
        <f>'Rest Tax Levies-Tort Im 25'!I12</f>
        <v>0</v>
      </c>
      <c r="C1990" s="2" t="s">
        <v>569</v>
      </c>
      <c r="D1990" s="2" t="str">
        <f t="shared" si="30"/>
        <v>Error?</v>
      </c>
    </row>
    <row r="1991" spans="1:5" x14ac:dyDescent="0.2">
      <c r="A1991" s="10">
        <v>1930</v>
      </c>
      <c r="B1991" s="1769"/>
      <c r="C1991" s="2" t="s">
        <v>569</v>
      </c>
      <c r="D1991" s="2" t="str">
        <f t="shared" si="30"/>
        <v>OK</v>
      </c>
      <c r="E1991" s="2" t="s">
        <v>134</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134</v>
      </c>
    </row>
    <row r="1995" spans="1:5" x14ac:dyDescent="0.2">
      <c r="A1995" s="5">
        <v>1934</v>
      </c>
      <c r="B1995" s="1769">
        <f>'Rest Tax Levies-Tort Im 25'!I23</f>
        <v>0</v>
      </c>
      <c r="C1995" s="2" t="s">
        <v>569</v>
      </c>
      <c r="D1995" s="2" t="str">
        <f t="shared" si="30"/>
        <v>Error?</v>
      </c>
    </row>
    <row r="1996" spans="1:5" x14ac:dyDescent="0.2">
      <c r="A1996" s="5">
        <v>1935</v>
      </c>
      <c r="B1996" s="1769">
        <f>'Rest Tax Levies-Tort Im 25'!I24</f>
        <v>0</v>
      </c>
      <c r="C1996" s="2" t="s">
        <v>569</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158453</v>
      </c>
      <c r="D2008" s="2" t="str">
        <f t="shared" si="30"/>
        <v>Error?</v>
      </c>
    </row>
    <row r="2009" spans="1:4" x14ac:dyDescent="0.2">
      <c r="A2009" s="5">
        <v>1948</v>
      </c>
      <c r="B2009" s="1769">
        <f>'Cap Outlay Deprec 26'!C8</f>
        <v>10248918</v>
      </c>
      <c r="D2009" s="2" t="str">
        <f t="shared" si="30"/>
        <v>Error?</v>
      </c>
    </row>
    <row r="2010" spans="1:4" x14ac:dyDescent="0.2">
      <c r="A2010" s="5">
        <v>1949</v>
      </c>
      <c r="B2010" s="1769">
        <f>'Cap Outlay Deprec 26'!C10</f>
        <v>198005</v>
      </c>
      <c r="D2010" s="2" t="str">
        <f t="shared" si="30"/>
        <v>Error?</v>
      </c>
    </row>
    <row r="2011" spans="1:4" x14ac:dyDescent="0.2">
      <c r="A2011" s="5">
        <v>1950</v>
      </c>
      <c r="B2011" s="1769">
        <f>'Cap Outlay Deprec 26'!C12</f>
        <v>1612647</v>
      </c>
      <c r="D2011" s="2" t="str">
        <f t="shared" si="30"/>
        <v>Error?</v>
      </c>
    </row>
    <row r="2012" spans="1:4" x14ac:dyDescent="0.2">
      <c r="A2012" s="5">
        <v>1951</v>
      </c>
      <c r="B2012" s="1769">
        <f>'Cap Outlay Deprec 26'!C13</f>
        <v>0</v>
      </c>
      <c r="D2012" s="2" t="str">
        <f t="shared" si="30"/>
        <v>Error?</v>
      </c>
    </row>
    <row r="2013" spans="1:4" x14ac:dyDescent="0.2">
      <c r="A2013" s="5">
        <v>1952</v>
      </c>
      <c r="B2013" s="1769">
        <f>'Cap Outlay Deprec 26'!C16</f>
        <v>13150713</v>
      </c>
      <c r="C2013" s="2" t="s">
        <v>569</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16106</v>
      </c>
      <c r="D2015" s="2" t="str">
        <f t="shared" si="30"/>
        <v>Error?</v>
      </c>
    </row>
    <row r="2016" spans="1:4" x14ac:dyDescent="0.2">
      <c r="A2016" s="5">
        <v>1955</v>
      </c>
      <c r="B2016" s="1769">
        <f>'Cap Outlay Deprec 26'!D10</f>
        <v>0</v>
      </c>
      <c r="D2016" s="2" t="str">
        <f t="shared" si="30"/>
        <v>Error?</v>
      </c>
    </row>
    <row r="2017" spans="1:4" x14ac:dyDescent="0.2">
      <c r="A2017" s="5">
        <v>1956</v>
      </c>
      <c r="B2017" s="1769">
        <f>'Cap Outlay Deprec 26'!D12</f>
        <v>156118</v>
      </c>
      <c r="D2017" s="2" t="str">
        <f t="shared" si="30"/>
        <v>Error?</v>
      </c>
    </row>
    <row r="2018" spans="1:4" x14ac:dyDescent="0.2">
      <c r="A2018" s="5">
        <v>1957</v>
      </c>
      <c r="B2018" s="1769">
        <f>'Cap Outlay Deprec 26'!D13</f>
        <v>0</v>
      </c>
      <c r="D2018" s="2" t="str">
        <f t="shared" si="30"/>
        <v>Error?</v>
      </c>
    </row>
    <row r="2019" spans="1:4" x14ac:dyDescent="0.2">
      <c r="A2019" s="5">
        <v>1958</v>
      </c>
      <c r="B2019" s="1769">
        <f>'Cap Outlay Deprec 26'!D16</f>
        <v>2568227</v>
      </c>
      <c r="C2019" s="2" t="s">
        <v>569</v>
      </c>
      <c r="D2019" s="2" t="str">
        <f t="shared" si="30"/>
        <v>Error?</v>
      </c>
    </row>
    <row r="2020" spans="1:4" x14ac:dyDescent="0.2">
      <c r="A2020" s="5">
        <v>1959</v>
      </c>
      <c r="B2020" s="1769">
        <f>'Cap Outlay Deprec 26'!E5</f>
        <v>0</v>
      </c>
      <c r="D2020" s="2" t="str">
        <f t="shared" si="30"/>
        <v>Error?</v>
      </c>
    </row>
    <row r="2021" spans="1:4" x14ac:dyDescent="0.2">
      <c r="A2021" s="5">
        <v>1960</v>
      </c>
      <c r="B2021" s="1769">
        <f>'Cap Outlay Deprec 26'!E8</f>
        <v>0</v>
      </c>
      <c r="D2021" s="2" t="str">
        <f t="shared" si="30"/>
        <v>Error?</v>
      </c>
    </row>
    <row r="2022" spans="1:4" x14ac:dyDescent="0.2">
      <c r="A2022" s="5">
        <v>1961</v>
      </c>
      <c r="B2022" s="1769">
        <f>'Cap Outlay Deprec 26'!E10</f>
        <v>0</v>
      </c>
      <c r="D2022" s="2" t="str">
        <f t="shared" si="30"/>
        <v>Error?</v>
      </c>
    </row>
    <row r="2023" spans="1:4" x14ac:dyDescent="0.2">
      <c r="A2023" s="5">
        <v>1962</v>
      </c>
      <c r="B2023" s="1769">
        <f>'Cap Outlay Deprec 26'!E12</f>
        <v>0</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0</v>
      </c>
      <c r="C2025" s="2" t="s">
        <v>569</v>
      </c>
      <c r="D2025" s="2" t="str">
        <f t="shared" si="30"/>
        <v>Error?</v>
      </c>
    </row>
    <row r="2026" spans="1:4" x14ac:dyDescent="0.2">
      <c r="A2026" s="5">
        <v>1965</v>
      </c>
      <c r="B2026" s="1769">
        <f>'Cap Outlay Deprec 26'!F5</f>
        <v>158453</v>
      </c>
      <c r="C2026" s="2" t="s">
        <v>569</v>
      </c>
      <c r="D2026" s="2" t="str">
        <f t="shared" si="30"/>
        <v>Error?</v>
      </c>
    </row>
    <row r="2027" spans="1:4" x14ac:dyDescent="0.2">
      <c r="A2027" s="5">
        <v>1966</v>
      </c>
      <c r="B2027" s="1769">
        <f>'Cap Outlay Deprec 26'!F8</f>
        <v>10265024</v>
      </c>
      <c r="C2027" s="2" t="s">
        <v>569</v>
      </c>
      <c r="D2027" s="2" t="str">
        <f t="shared" si="30"/>
        <v>Error?</v>
      </c>
    </row>
    <row r="2028" spans="1:4" x14ac:dyDescent="0.2">
      <c r="A2028" s="5">
        <v>1967</v>
      </c>
      <c r="B2028" s="1769">
        <f>'Cap Outlay Deprec 26'!F10</f>
        <v>198005</v>
      </c>
      <c r="C2028" s="2" t="s">
        <v>569</v>
      </c>
      <c r="D2028" s="2" t="str">
        <f t="shared" si="30"/>
        <v>Error?</v>
      </c>
    </row>
    <row r="2029" spans="1:4" x14ac:dyDescent="0.2">
      <c r="A2029" s="5">
        <v>1968</v>
      </c>
      <c r="B2029" s="1769">
        <f>'Cap Outlay Deprec 26'!F12</f>
        <v>1768765</v>
      </c>
      <c r="C2029" s="2" t="s">
        <v>569</v>
      </c>
      <c r="D2029" s="2" t="str">
        <f t="shared" si="30"/>
        <v>Error?</v>
      </c>
    </row>
    <row r="2030" spans="1:4" x14ac:dyDescent="0.2">
      <c r="A2030" s="5">
        <v>1969</v>
      </c>
      <c r="B2030" s="1769">
        <f>'Cap Outlay Deprec 26'!F13</f>
        <v>0</v>
      </c>
      <c r="C2030" s="2" t="s">
        <v>569</v>
      </c>
      <c r="D2030" s="2" t="str">
        <f t="shared" si="30"/>
        <v>Error?</v>
      </c>
    </row>
    <row r="2031" spans="1:4" x14ac:dyDescent="0.2">
      <c r="A2031" s="5">
        <v>1970</v>
      </c>
      <c r="B2031" s="1769">
        <f>'Cap Outlay Deprec 26'!F16</f>
        <v>15718940</v>
      </c>
      <c r="C2031" s="2" t="s">
        <v>569</v>
      </c>
      <c r="D2031" s="2" t="str">
        <f t="shared" si="30"/>
        <v>Error?</v>
      </c>
    </row>
    <row r="2032" spans="1:4" x14ac:dyDescent="0.2">
      <c r="A2032" s="10">
        <v>1971</v>
      </c>
      <c r="B2032" s="1769"/>
      <c r="D2032" s="2" t="str">
        <f t="shared" si="30"/>
        <v>OK</v>
      </c>
    </row>
    <row r="2033" spans="1:4" x14ac:dyDescent="0.2">
      <c r="A2033" s="5">
        <v>1972</v>
      </c>
      <c r="B2033" s="1769">
        <f>'Cap Outlay Deprec 26'!H8</f>
        <v>6519926</v>
      </c>
      <c r="D2033" s="2" t="str">
        <f t="shared" si="30"/>
        <v>Error?</v>
      </c>
    </row>
    <row r="2034" spans="1:4" x14ac:dyDescent="0.2">
      <c r="A2034" s="5">
        <v>1973</v>
      </c>
      <c r="B2034" s="1769">
        <f>'Cap Outlay Deprec 26'!H10</f>
        <v>175195</v>
      </c>
      <c r="D2034" s="2" t="str">
        <f t="shared" si="30"/>
        <v>Error?</v>
      </c>
    </row>
    <row r="2035" spans="1:4" x14ac:dyDescent="0.2">
      <c r="A2035" s="5">
        <v>1974</v>
      </c>
      <c r="B2035" s="1769">
        <f>'Cap Outlay Deprec 26'!H12</f>
        <v>1355730</v>
      </c>
      <c r="D2035" s="2" t="str">
        <f t="shared" si="30"/>
        <v>Error?</v>
      </c>
    </row>
    <row r="2036" spans="1:4" x14ac:dyDescent="0.2">
      <c r="A2036" s="5">
        <v>1975</v>
      </c>
      <c r="B2036" s="1769">
        <f>'Cap Outlay Deprec 26'!H13</f>
        <v>0</v>
      </c>
      <c r="D2036" s="2" t="str">
        <f t="shared" si="30"/>
        <v>Error?</v>
      </c>
    </row>
    <row r="2037" spans="1:4" x14ac:dyDescent="0.2">
      <c r="A2037" s="5">
        <v>1976</v>
      </c>
      <c r="B2037" s="1769">
        <f>'Cap Outlay Deprec 26'!H16</f>
        <v>8050851</v>
      </c>
      <c r="C2037" s="2" t="s">
        <v>569</v>
      </c>
      <c r="D2037" s="2" t="str">
        <f t="shared" si="30"/>
        <v>Error?</v>
      </c>
    </row>
    <row r="2038" spans="1:4" x14ac:dyDescent="0.2">
      <c r="A2038" s="10">
        <v>1977</v>
      </c>
      <c r="B2038" s="1769"/>
      <c r="D2038" s="2" t="str">
        <f t="shared" si="30"/>
        <v>OK</v>
      </c>
    </row>
    <row r="2039" spans="1:4" x14ac:dyDescent="0.2">
      <c r="A2039" s="5">
        <v>1978</v>
      </c>
      <c r="B2039" s="1769">
        <f>'Cap Outlay Deprec 26'!I8</f>
        <v>213821</v>
      </c>
      <c r="D2039" s="2" t="str">
        <f t="shared" si="30"/>
        <v>Error?</v>
      </c>
    </row>
    <row r="2040" spans="1:4" x14ac:dyDescent="0.2">
      <c r="A2040" s="5">
        <v>1979</v>
      </c>
      <c r="B2040" s="1769">
        <f>'Cap Outlay Deprec 26'!I10</f>
        <v>1307</v>
      </c>
      <c r="D2040" s="2" t="str">
        <f t="shared" si="30"/>
        <v>Error?</v>
      </c>
    </row>
    <row r="2041" spans="1:4" x14ac:dyDescent="0.2">
      <c r="A2041" s="5">
        <v>1980</v>
      </c>
      <c r="B2041" s="1769">
        <f>'Cap Outlay Deprec 26'!I12</f>
        <v>46913</v>
      </c>
      <c r="D2041" s="2" t="str">
        <f t="shared" si="30"/>
        <v>Error?</v>
      </c>
    </row>
    <row r="2042" spans="1:4" x14ac:dyDescent="0.2">
      <c r="A2042" s="5">
        <v>1981</v>
      </c>
      <c r="B2042" s="1769">
        <f>'Cap Outlay Deprec 26'!I13</f>
        <v>0</v>
      </c>
      <c r="D2042" s="2" t="str">
        <f t="shared" si="30"/>
        <v>Error?</v>
      </c>
    </row>
    <row r="2043" spans="1:4" x14ac:dyDescent="0.2">
      <c r="A2043" s="5">
        <v>1982</v>
      </c>
      <c r="B2043" s="1769">
        <f>'Cap Outlay Deprec 26'!I16</f>
        <v>262041</v>
      </c>
      <c r="C2043" s="2" t="s">
        <v>569</v>
      </c>
      <c r="D2043" s="2" t="str">
        <f t="shared" si="30"/>
        <v>Error?</v>
      </c>
    </row>
    <row r="2044" spans="1:4" x14ac:dyDescent="0.2">
      <c r="A2044" s="10">
        <v>1983</v>
      </c>
      <c r="B2044" s="1769"/>
      <c r="D2044" s="2" t="str">
        <f t="shared" si="30"/>
        <v>OK</v>
      </c>
    </row>
    <row r="2045" spans="1:4" x14ac:dyDescent="0.2">
      <c r="A2045" s="5">
        <v>1984</v>
      </c>
      <c r="B2045" s="1769">
        <f>'Cap Outlay Deprec 26'!J8</f>
        <v>0</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0</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0</v>
      </c>
      <c r="C2049" s="2" t="s">
        <v>569</v>
      </c>
      <c r="D2049" s="2" t="str">
        <f t="shared" si="31"/>
        <v>Error?</v>
      </c>
    </row>
    <row r="2050" spans="1:4" x14ac:dyDescent="0.2">
      <c r="A2050" s="10">
        <v>1989</v>
      </c>
      <c r="B2050" s="1769"/>
      <c r="D2050" s="2" t="str">
        <f t="shared" si="31"/>
        <v>OK</v>
      </c>
    </row>
    <row r="2051" spans="1:4" x14ac:dyDescent="0.2">
      <c r="A2051" s="5">
        <v>1990</v>
      </c>
      <c r="B2051" s="1769">
        <f>'Cap Outlay Deprec 26'!K8</f>
        <v>6733747</v>
      </c>
      <c r="C2051" s="2" t="s">
        <v>569</v>
      </c>
      <c r="D2051" s="2" t="str">
        <f t="shared" si="31"/>
        <v>Error?</v>
      </c>
    </row>
    <row r="2052" spans="1:4" x14ac:dyDescent="0.2">
      <c r="A2052" s="5">
        <v>1991</v>
      </c>
      <c r="B2052" s="1769">
        <f>'Cap Outlay Deprec 26'!K10</f>
        <v>176502</v>
      </c>
      <c r="C2052" s="2" t="s">
        <v>569</v>
      </c>
      <c r="D2052" s="2" t="str">
        <f t="shared" si="31"/>
        <v>Error?</v>
      </c>
    </row>
    <row r="2053" spans="1:4" x14ac:dyDescent="0.2">
      <c r="A2053" s="5">
        <v>1992</v>
      </c>
      <c r="B2053" s="1769">
        <f>'Cap Outlay Deprec 26'!K12</f>
        <v>1402643</v>
      </c>
      <c r="C2053" s="2" t="s">
        <v>569</v>
      </c>
      <c r="D2053" s="2" t="str">
        <f t="shared" si="31"/>
        <v>Error?</v>
      </c>
    </row>
    <row r="2054" spans="1:4" x14ac:dyDescent="0.2">
      <c r="A2054" s="5">
        <v>1993</v>
      </c>
      <c r="B2054" s="1769">
        <f>'Cap Outlay Deprec 26'!K13</f>
        <v>0</v>
      </c>
      <c r="C2054" s="2" t="s">
        <v>569</v>
      </c>
      <c r="D2054" s="2" t="str">
        <f t="shared" si="31"/>
        <v>Error?</v>
      </c>
    </row>
    <row r="2055" spans="1:4" x14ac:dyDescent="0.2">
      <c r="A2055" s="5">
        <v>1994</v>
      </c>
      <c r="B2055" s="1769">
        <f>'Cap Outlay Deprec 26'!K16</f>
        <v>8312892</v>
      </c>
      <c r="C2055" s="2" t="s">
        <v>569</v>
      </c>
      <c r="D2055" s="2" t="str">
        <f t="shared" si="31"/>
        <v>Error?</v>
      </c>
    </row>
    <row r="2056" spans="1:4" x14ac:dyDescent="0.2">
      <c r="A2056" s="5">
        <v>1995</v>
      </c>
      <c r="B2056" s="1769">
        <f>'Cap Outlay Deprec 26'!L5</f>
        <v>158453</v>
      </c>
      <c r="C2056" s="2" t="s">
        <v>569</v>
      </c>
      <c r="D2056" s="2" t="str">
        <f t="shared" si="31"/>
        <v>Error?</v>
      </c>
    </row>
    <row r="2057" spans="1:4" x14ac:dyDescent="0.2">
      <c r="A2057" s="5">
        <v>1996</v>
      </c>
      <c r="B2057" s="1769">
        <f>'Cap Outlay Deprec 26'!L8</f>
        <v>3531277</v>
      </c>
      <c r="C2057" s="2" t="s">
        <v>569</v>
      </c>
      <c r="D2057" s="2" t="str">
        <f t="shared" si="31"/>
        <v>Error?</v>
      </c>
    </row>
    <row r="2058" spans="1:4" x14ac:dyDescent="0.2">
      <c r="A2058" s="5">
        <v>1997</v>
      </c>
      <c r="B2058" s="1769">
        <f>'Cap Outlay Deprec 26'!L10</f>
        <v>21503</v>
      </c>
      <c r="C2058" s="2" t="s">
        <v>569</v>
      </c>
      <c r="D2058" s="2" t="str">
        <f t="shared" si="31"/>
        <v>Error?</v>
      </c>
    </row>
    <row r="2059" spans="1:4" x14ac:dyDescent="0.2">
      <c r="A2059" s="5">
        <v>1998</v>
      </c>
      <c r="B2059" s="1769">
        <f>'Cap Outlay Deprec 26'!L12</f>
        <v>366122</v>
      </c>
      <c r="C2059" s="2" t="s">
        <v>569</v>
      </c>
      <c r="D2059" s="2" t="str">
        <f t="shared" si="31"/>
        <v>Error?</v>
      </c>
    </row>
    <row r="2060" spans="1:4" x14ac:dyDescent="0.2">
      <c r="A2060" s="5">
        <v>1999</v>
      </c>
      <c r="B2060" s="1769">
        <f>'Cap Outlay Deprec 26'!L13</f>
        <v>0</v>
      </c>
      <c r="C2060" s="2" t="s">
        <v>569</v>
      </c>
      <c r="D2060" s="2" t="str">
        <f t="shared" si="31"/>
        <v>Error?</v>
      </c>
    </row>
    <row r="2061" spans="1:4" x14ac:dyDescent="0.2">
      <c r="A2061" s="5">
        <v>2000</v>
      </c>
      <c r="B2061" s="1769">
        <f>'Cap Outlay Deprec 26'!L16</f>
        <v>7406048</v>
      </c>
      <c r="C2061" s="2" t="s">
        <v>569</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569</v>
      </c>
      <c r="D2077" s="2" t="str">
        <f t="shared" si="31"/>
        <v>OK</v>
      </c>
    </row>
    <row r="2078" spans="1:4" x14ac:dyDescent="0.2">
      <c r="A2078" s="10">
        <v>2017</v>
      </c>
      <c r="B2078" s="1769"/>
      <c r="C2078" s="2" t="s">
        <v>569</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248995</v>
      </c>
      <c r="C2081" s="2" t="s">
        <v>569</v>
      </c>
      <c r="D2081" s="2" t="str">
        <f t="shared" si="31"/>
        <v>Error?</v>
      </c>
    </row>
    <row r="2082" spans="1:4" x14ac:dyDescent="0.2">
      <c r="A2082" s="10">
        <v>2021</v>
      </c>
      <c r="B2082" s="1769"/>
      <c r="C2082" s="2" t="s">
        <v>569</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569</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315651</v>
      </c>
      <c r="C2088" s="2" t="s">
        <v>569</v>
      </c>
      <c r="D2088" s="2" t="str">
        <f t="shared" si="31"/>
        <v>Error?</v>
      </c>
    </row>
    <row r="2089" spans="1:4" x14ac:dyDescent="0.2">
      <c r="A2089" s="5">
        <v>2028</v>
      </c>
      <c r="B2089" s="1769">
        <f>'Expenditures 15-22'!K92</f>
        <v>0</v>
      </c>
      <c r="C2089" s="2" t="s">
        <v>569</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569</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569</v>
      </c>
      <c r="D2093" s="2" t="str">
        <f t="shared" si="31"/>
        <v>Error?</v>
      </c>
    </row>
    <row r="2094" spans="1:4" x14ac:dyDescent="0.2">
      <c r="A2094" s="5">
        <v>2033</v>
      </c>
      <c r="B2094" s="1769">
        <f>'Expenditures 15-22'!K138</f>
        <v>0</v>
      </c>
      <c r="C2094" s="2" t="s">
        <v>569</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569</v>
      </c>
      <c r="D2099" s="2" t="str">
        <f t="shared" si="31"/>
        <v>OK</v>
      </c>
    </row>
    <row r="2100" spans="1:4" x14ac:dyDescent="0.2">
      <c r="A2100" s="10">
        <v>2039</v>
      </c>
      <c r="B2100" s="1769"/>
      <c r="D2100" s="2" t="str">
        <f t="shared" si="31"/>
        <v>OK</v>
      </c>
    </row>
    <row r="2101" spans="1:4" x14ac:dyDescent="0.2">
      <c r="A2101" s="10">
        <v>2040</v>
      </c>
      <c r="B2101" s="1769"/>
      <c r="C2101" s="2" t="s">
        <v>569</v>
      </c>
      <c r="D2101" s="2" t="str">
        <f t="shared" si="31"/>
        <v>OK</v>
      </c>
    </row>
    <row r="2102" spans="1:4" x14ac:dyDescent="0.2">
      <c r="A2102" s="5">
        <v>2041</v>
      </c>
      <c r="B2102" s="1769">
        <f>'Expenditures 15-22'!K310</f>
        <v>0</v>
      </c>
      <c r="C2102" s="2" t="s">
        <v>569</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569</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569</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0</v>
      </c>
      <c r="D2435" s="2" t="str">
        <f t="shared" si="37"/>
        <v>Error?</v>
      </c>
    </row>
    <row r="2436" spans="1:4" x14ac:dyDescent="0.2">
      <c r="A2436" s="10">
        <v>2375</v>
      </c>
      <c r="B2436" s="1769"/>
      <c r="D2436" s="2" t="str">
        <f t="shared" si="37"/>
        <v>OK</v>
      </c>
    </row>
    <row r="2437" spans="1:4" x14ac:dyDescent="0.2">
      <c r="A2437" s="5">
        <v>2376</v>
      </c>
      <c r="B2437" s="1769">
        <f>'Assets-Liab 5-6'!D38</f>
        <v>146988</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544065</v>
      </c>
      <c r="D2475" s="2" t="str">
        <f t="shared" si="37"/>
        <v>Error?</v>
      </c>
    </row>
    <row r="2476" spans="1:4" x14ac:dyDescent="0.2">
      <c r="A2476" s="10">
        <v>2415</v>
      </c>
      <c r="B2476" s="1769"/>
      <c r="D2476" s="2" t="str">
        <f t="shared" si="37"/>
        <v>OK</v>
      </c>
    </row>
    <row r="2477" spans="1:4" x14ac:dyDescent="0.2">
      <c r="A2477" s="5">
        <v>2416</v>
      </c>
      <c r="B2477" s="1769">
        <f>'Assets-Liab 5-6'!G38</f>
        <v>107268</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207021</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2727004</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4882033</v>
      </c>
      <c r="C2551" s="2" t="s">
        <v>569</v>
      </c>
      <c r="D2551" s="2" t="str">
        <f t="shared" si="38"/>
        <v>Error?</v>
      </c>
    </row>
    <row r="2552" spans="1:4" x14ac:dyDescent="0.2">
      <c r="A2552" s="10">
        <v>2491</v>
      </c>
      <c r="B2552" s="1769"/>
      <c r="D2552" s="2" t="str">
        <f t="shared" si="38"/>
        <v>OK</v>
      </c>
    </row>
    <row r="2553" spans="1:4" x14ac:dyDescent="0.2">
      <c r="A2553" s="5">
        <v>2492</v>
      </c>
      <c r="B2553" s="1769">
        <f>'Acct Summary 7-8'!C6</f>
        <v>2659991</v>
      </c>
      <c r="C2553" s="2" t="s">
        <v>569</v>
      </c>
      <c r="D2553" s="2" t="str">
        <f t="shared" si="38"/>
        <v>Error?</v>
      </c>
    </row>
    <row r="2554" spans="1:4" x14ac:dyDescent="0.2">
      <c r="A2554" s="5">
        <v>2493</v>
      </c>
      <c r="B2554" s="1769">
        <f>'Acct Summary 7-8'!C7</f>
        <v>741040</v>
      </c>
      <c r="C2554" s="2" t="s">
        <v>569</v>
      </c>
      <c r="D2554" s="2" t="str">
        <f t="shared" si="38"/>
        <v>Error?</v>
      </c>
    </row>
    <row r="2555" spans="1:4" x14ac:dyDescent="0.2">
      <c r="A2555" s="5">
        <v>2494</v>
      </c>
      <c r="B2555" s="1769">
        <f>'Acct Summary 7-8'!C8</f>
        <v>8283064</v>
      </c>
      <c r="C2555" s="2" t="s">
        <v>569</v>
      </c>
      <c r="D2555" s="2" t="str">
        <f t="shared" si="38"/>
        <v>Error?</v>
      </c>
    </row>
    <row r="2556" spans="1:4" x14ac:dyDescent="0.2">
      <c r="A2556" s="5">
        <v>2495</v>
      </c>
      <c r="B2556" s="1769">
        <f>'Acct Summary 7-8'!C12</f>
        <v>5610340</v>
      </c>
      <c r="C2556" s="2" t="s">
        <v>569</v>
      </c>
      <c r="D2556" s="2" t="str">
        <f t="shared" si="38"/>
        <v>Error?</v>
      </c>
    </row>
    <row r="2557" spans="1:4" x14ac:dyDescent="0.2">
      <c r="A2557" s="5">
        <v>2496</v>
      </c>
      <c r="B2557" s="1769">
        <f>'Acct Summary 7-8'!C13</f>
        <v>2520768</v>
      </c>
      <c r="C2557" s="2" t="s">
        <v>569</v>
      </c>
      <c r="D2557" s="2" t="str">
        <f t="shared" si="38"/>
        <v>Error?</v>
      </c>
    </row>
    <row r="2558" spans="1:4" x14ac:dyDescent="0.2">
      <c r="A2558" s="5">
        <v>2497</v>
      </c>
      <c r="B2558" s="1769">
        <f>'Acct Summary 7-8'!C14</f>
        <v>10120</v>
      </c>
      <c r="C2558" s="2" t="s">
        <v>569</v>
      </c>
      <c r="D2558" s="2" t="str">
        <f t="shared" si="38"/>
        <v>Error?</v>
      </c>
    </row>
    <row r="2559" spans="1:4" x14ac:dyDescent="0.2">
      <c r="A2559" s="5">
        <v>2498</v>
      </c>
      <c r="B2559" s="1769">
        <f>'Acct Summary 7-8'!C15</f>
        <v>315651</v>
      </c>
      <c r="C2559" s="2" t="s">
        <v>569</v>
      </c>
      <c r="D2559" s="2" t="str">
        <f t="shared" ref="D2559:D2622" si="39">IF(ISBLANK(B2559),"OK",IF(A2559-B2559=0,"OK","Error?"))</f>
        <v>Error?</v>
      </c>
    </row>
    <row r="2560" spans="1:4" x14ac:dyDescent="0.2">
      <c r="A2560" s="5">
        <v>2499</v>
      </c>
      <c r="B2560" s="1769">
        <f>'Acct Summary 7-8'!C16</f>
        <v>0</v>
      </c>
      <c r="C2560" s="2" t="s">
        <v>569</v>
      </c>
      <c r="D2560" s="2" t="str">
        <f t="shared" si="39"/>
        <v>Error?</v>
      </c>
    </row>
    <row r="2561" spans="1:4" x14ac:dyDescent="0.2">
      <c r="A2561" s="5">
        <v>2500</v>
      </c>
      <c r="B2561" s="1769">
        <f>'Acct Summary 7-8'!C17</f>
        <v>8456879</v>
      </c>
      <c r="C2561" s="2" t="s">
        <v>569</v>
      </c>
      <c r="D2561" s="2" t="str">
        <f t="shared" si="39"/>
        <v>Error?</v>
      </c>
    </row>
    <row r="2562" spans="1:4" x14ac:dyDescent="0.2">
      <c r="A2562" s="5">
        <v>2501</v>
      </c>
      <c r="B2562" s="1769">
        <f>'Acct Summary 7-8'!C20</f>
        <v>-173815</v>
      </c>
      <c r="C2562" s="2" t="s">
        <v>569</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730616</v>
      </c>
      <c r="C2564" s="2" t="s">
        <v>569</v>
      </c>
      <c r="D2564" s="2" t="str">
        <f t="shared" si="39"/>
        <v>Error?</v>
      </c>
    </row>
    <row r="2565" spans="1:4" x14ac:dyDescent="0.2">
      <c r="A2565" s="10">
        <v>2504</v>
      </c>
      <c r="B2565" s="1769"/>
      <c r="D2565" s="2" t="str">
        <f t="shared" si="39"/>
        <v>OK</v>
      </c>
    </row>
    <row r="2566" spans="1:4" x14ac:dyDescent="0.2">
      <c r="A2566" s="5">
        <v>2505</v>
      </c>
      <c r="B2566" s="1769">
        <f>'Acct Summary 7-8'!D6</f>
        <v>50000</v>
      </c>
      <c r="C2566" s="2" t="s">
        <v>569</v>
      </c>
      <c r="D2566" s="2" t="str">
        <f t="shared" si="39"/>
        <v>Error?</v>
      </c>
    </row>
    <row r="2567" spans="1:4" x14ac:dyDescent="0.2">
      <c r="A2567" s="5">
        <v>2506</v>
      </c>
      <c r="B2567" s="1769">
        <f>'Acct Summary 7-8'!D7</f>
        <v>0</v>
      </c>
      <c r="C2567" s="2" t="s">
        <v>569</v>
      </c>
      <c r="D2567" s="2" t="str">
        <f t="shared" si="39"/>
        <v>Error?</v>
      </c>
    </row>
    <row r="2568" spans="1:4" x14ac:dyDescent="0.2">
      <c r="A2568" s="5">
        <v>2507</v>
      </c>
      <c r="B2568" s="1769">
        <f>'Acct Summary 7-8'!D8</f>
        <v>780616</v>
      </c>
      <c r="C2568" s="2" t="s">
        <v>569</v>
      </c>
      <c r="D2568" s="2" t="str">
        <f t="shared" si="39"/>
        <v>Error?</v>
      </c>
    </row>
    <row r="2569" spans="1:4" x14ac:dyDescent="0.2">
      <c r="A2569" s="5">
        <v>2508</v>
      </c>
      <c r="B2569" s="1769">
        <f>'Acct Summary 7-8'!D13</f>
        <v>768414</v>
      </c>
      <c r="C2569" s="2" t="s">
        <v>569</v>
      </c>
      <c r="D2569" s="2" t="str">
        <f t="shared" si="39"/>
        <v>Error?</v>
      </c>
    </row>
    <row r="2570" spans="1:4" x14ac:dyDescent="0.2">
      <c r="A2570" s="5">
        <v>2509</v>
      </c>
      <c r="B2570" s="1769">
        <f>'Acct Summary 7-8'!D14</f>
        <v>0</v>
      </c>
      <c r="C2570" s="2" t="s">
        <v>569</v>
      </c>
      <c r="D2570" s="2" t="str">
        <f t="shared" si="39"/>
        <v>Error?</v>
      </c>
    </row>
    <row r="2571" spans="1:4" x14ac:dyDescent="0.2">
      <c r="A2571" s="5">
        <v>2510</v>
      </c>
      <c r="B2571" s="1769">
        <f>'Acct Summary 7-8'!D15</f>
        <v>0</v>
      </c>
      <c r="C2571" s="2" t="s">
        <v>569</v>
      </c>
      <c r="D2571" s="2" t="str">
        <f t="shared" si="39"/>
        <v>Error?</v>
      </c>
    </row>
    <row r="2572" spans="1:4" x14ac:dyDescent="0.2">
      <c r="A2572" s="5">
        <v>2511</v>
      </c>
      <c r="B2572" s="1769">
        <f>'Acct Summary 7-8'!D16</f>
        <v>0</v>
      </c>
      <c r="C2572" s="2" t="s">
        <v>569</v>
      </c>
      <c r="D2572" s="2" t="str">
        <f t="shared" si="39"/>
        <v>Error?</v>
      </c>
    </row>
    <row r="2573" spans="1:4" x14ac:dyDescent="0.2">
      <c r="A2573" s="5">
        <v>2512</v>
      </c>
      <c r="B2573" s="1769">
        <f>'Acct Summary 7-8'!D17</f>
        <v>768414</v>
      </c>
      <c r="C2573" s="2" t="s">
        <v>569</v>
      </c>
      <c r="D2573" s="2" t="str">
        <f t="shared" si="39"/>
        <v>Error?</v>
      </c>
    </row>
    <row r="2574" spans="1:4" x14ac:dyDescent="0.2">
      <c r="A2574" s="5">
        <v>2513</v>
      </c>
      <c r="B2574" s="1769">
        <f>'Acct Summary 7-8'!D20</f>
        <v>12202</v>
      </c>
      <c r="C2574" s="2" t="s">
        <v>569</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83209</v>
      </c>
      <c r="C2591" s="2" t="s">
        <v>569</v>
      </c>
      <c r="D2591" s="2" t="str">
        <f t="shared" si="39"/>
        <v>Error?</v>
      </c>
    </row>
    <row r="2592" spans="1:4" x14ac:dyDescent="0.2">
      <c r="A2592" s="10">
        <v>2531</v>
      </c>
      <c r="B2592" s="1769"/>
      <c r="D2592" s="2" t="str">
        <f t="shared" si="39"/>
        <v>OK</v>
      </c>
    </row>
    <row r="2593" spans="1:4" x14ac:dyDescent="0.2">
      <c r="A2593" s="5">
        <v>2532</v>
      </c>
      <c r="B2593" s="1769">
        <f>'Acct Summary 7-8'!F6</f>
        <v>298249</v>
      </c>
      <c r="C2593" s="2" t="s">
        <v>569</v>
      </c>
      <c r="D2593" s="2" t="str">
        <f t="shared" si="39"/>
        <v>Error?</v>
      </c>
    </row>
    <row r="2594" spans="1:4" x14ac:dyDescent="0.2">
      <c r="A2594" s="5">
        <v>2533</v>
      </c>
      <c r="B2594" s="1769">
        <f>'Acct Summary 7-8'!F7</f>
        <v>0</v>
      </c>
      <c r="C2594" s="2" t="s">
        <v>569</v>
      </c>
      <c r="D2594" s="2" t="str">
        <f t="shared" si="39"/>
        <v>Error?</v>
      </c>
    </row>
    <row r="2595" spans="1:4" x14ac:dyDescent="0.2">
      <c r="A2595" s="5">
        <v>2534</v>
      </c>
      <c r="B2595" s="1769">
        <f>'Acct Summary 7-8'!F8</f>
        <v>381458</v>
      </c>
      <c r="C2595" s="2" t="s">
        <v>569</v>
      </c>
      <c r="D2595" s="2" t="str">
        <f t="shared" si="39"/>
        <v>Error?</v>
      </c>
    </row>
    <row r="2596" spans="1:4" x14ac:dyDescent="0.2">
      <c r="A2596" s="5">
        <v>2535</v>
      </c>
      <c r="B2596" s="1769">
        <f>'Acct Summary 7-8'!F13</f>
        <v>580686</v>
      </c>
      <c r="C2596" s="2" t="s">
        <v>569</v>
      </c>
      <c r="D2596" s="2" t="str">
        <f t="shared" si="39"/>
        <v>Error?</v>
      </c>
    </row>
    <row r="2597" spans="1:4" x14ac:dyDescent="0.2">
      <c r="A2597" s="5">
        <v>2536</v>
      </c>
      <c r="B2597" s="1769">
        <f>'Acct Summary 7-8'!F14</f>
        <v>0</v>
      </c>
      <c r="C2597" s="2" t="s">
        <v>569</v>
      </c>
      <c r="D2597" s="2" t="str">
        <f t="shared" si="39"/>
        <v>Error?</v>
      </c>
    </row>
    <row r="2598" spans="1:4" x14ac:dyDescent="0.2">
      <c r="A2598" s="5">
        <v>2537</v>
      </c>
      <c r="B2598" s="1769">
        <f>'Acct Summary 7-8'!F15</f>
        <v>0</v>
      </c>
      <c r="C2598" s="2" t="s">
        <v>569</v>
      </c>
      <c r="D2598" s="2" t="str">
        <f t="shared" si="39"/>
        <v>Error?</v>
      </c>
    </row>
    <row r="2599" spans="1:4" x14ac:dyDescent="0.2">
      <c r="A2599" s="5">
        <v>2538</v>
      </c>
      <c r="B2599" s="1769">
        <f>'Acct Summary 7-8'!F16</f>
        <v>0</v>
      </c>
      <c r="C2599" s="2" t="s">
        <v>569</v>
      </c>
      <c r="D2599" s="2" t="str">
        <f t="shared" si="39"/>
        <v>Error?</v>
      </c>
    </row>
    <row r="2600" spans="1:4" x14ac:dyDescent="0.2">
      <c r="A2600" s="5">
        <v>2539</v>
      </c>
      <c r="B2600" s="1769">
        <f>'Acct Summary 7-8'!F17</f>
        <v>580686</v>
      </c>
      <c r="C2600" s="2" t="s">
        <v>569</v>
      </c>
      <c r="D2600" s="2" t="str">
        <f t="shared" si="39"/>
        <v>Error?</v>
      </c>
    </row>
    <row r="2601" spans="1:4" x14ac:dyDescent="0.2">
      <c r="A2601" s="5">
        <v>2540</v>
      </c>
      <c r="B2601" s="1769">
        <f>'Acct Summary 7-8'!F20</f>
        <v>-199228</v>
      </c>
      <c r="C2601" s="2" t="s">
        <v>569</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284501</v>
      </c>
      <c r="C2603" s="2" t="s">
        <v>569</v>
      </c>
      <c r="D2603" s="2" t="str">
        <f t="shared" si="39"/>
        <v>Error?</v>
      </c>
    </row>
    <row r="2604" spans="1:4" x14ac:dyDescent="0.2">
      <c r="A2604" s="5">
        <v>2543</v>
      </c>
      <c r="B2604" s="1769">
        <f>'Acct Summary 7-8'!G6</f>
        <v>0</v>
      </c>
      <c r="C2604" s="2" t="s">
        <v>569</v>
      </c>
      <c r="D2604" s="2" t="str">
        <f t="shared" si="39"/>
        <v>Error?</v>
      </c>
    </row>
    <row r="2605" spans="1:4" x14ac:dyDescent="0.2">
      <c r="A2605" s="5">
        <v>2544</v>
      </c>
      <c r="B2605" s="1769">
        <f>'Acct Summary 7-8'!G7</f>
        <v>0</v>
      </c>
      <c r="C2605" s="2" t="s">
        <v>569</v>
      </c>
      <c r="D2605" s="2" t="str">
        <f t="shared" si="39"/>
        <v>Error?</v>
      </c>
    </row>
    <row r="2606" spans="1:4" x14ac:dyDescent="0.2">
      <c r="A2606" s="5">
        <v>2545</v>
      </c>
      <c r="B2606" s="1769">
        <f>'Acct Summary 7-8'!G8</f>
        <v>284501</v>
      </c>
      <c r="C2606" s="2" t="s">
        <v>569</v>
      </c>
      <c r="D2606" s="2" t="str">
        <f t="shared" si="39"/>
        <v>Error?</v>
      </c>
    </row>
    <row r="2607" spans="1:4" x14ac:dyDescent="0.2">
      <c r="A2607" s="5">
        <v>2546</v>
      </c>
      <c r="B2607" s="1769">
        <f>'Acct Summary 7-8'!G12</f>
        <v>99725</v>
      </c>
      <c r="C2607" s="2" t="s">
        <v>569</v>
      </c>
      <c r="D2607" s="2" t="str">
        <f t="shared" si="39"/>
        <v>Error?</v>
      </c>
    </row>
    <row r="2608" spans="1:4" x14ac:dyDescent="0.2">
      <c r="A2608" s="5">
        <v>2547</v>
      </c>
      <c r="B2608" s="1769">
        <f>'Acct Summary 7-8'!G13</f>
        <v>219469</v>
      </c>
      <c r="C2608" s="2" t="s">
        <v>569</v>
      </c>
      <c r="D2608" s="2" t="str">
        <f t="shared" si="39"/>
        <v>Error?</v>
      </c>
    </row>
    <row r="2609" spans="1:4" x14ac:dyDescent="0.2">
      <c r="A2609" s="5">
        <v>2548</v>
      </c>
      <c r="B2609" s="1769">
        <f>'Acct Summary 7-8'!G14</f>
        <v>0</v>
      </c>
      <c r="C2609" s="2" t="s">
        <v>569</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569</v>
      </c>
      <c r="D2611" s="2" t="str">
        <f t="shared" si="39"/>
        <v>Error?</v>
      </c>
    </row>
    <row r="2612" spans="1:4" x14ac:dyDescent="0.2">
      <c r="A2612" s="5">
        <v>2551</v>
      </c>
      <c r="B2612" s="1769">
        <f>'Acct Summary 7-8'!G17</f>
        <v>324368</v>
      </c>
      <c r="C2612" s="2" t="s">
        <v>569</v>
      </c>
      <c r="D2612" s="2" t="str">
        <f t="shared" si="39"/>
        <v>Error?</v>
      </c>
    </row>
    <row r="2613" spans="1:4" x14ac:dyDescent="0.2">
      <c r="A2613" s="5">
        <v>2552</v>
      </c>
      <c r="B2613" s="1769">
        <f>'Acct Summary 7-8'!G20</f>
        <v>-39867</v>
      </c>
      <c r="C2613" s="2" t="s">
        <v>569</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432519</v>
      </c>
      <c r="C2630" s="2" t="s">
        <v>569</v>
      </c>
      <c r="D2630" s="2" t="str">
        <f t="shared" si="40"/>
        <v>Error?</v>
      </c>
    </row>
    <row r="2631" spans="1:4" x14ac:dyDescent="0.2">
      <c r="A2631" s="5">
        <v>2570</v>
      </c>
      <c r="B2631" s="1769">
        <f>'Acct Summary 7-8'!E6</f>
        <v>0</v>
      </c>
      <c r="C2631" s="2" t="s">
        <v>569</v>
      </c>
      <c r="D2631" s="2" t="str">
        <f t="shared" si="40"/>
        <v>Error?</v>
      </c>
    </row>
    <row r="2632" spans="1:4" x14ac:dyDescent="0.2">
      <c r="A2632" s="5">
        <v>2571</v>
      </c>
      <c r="B2632" s="1769">
        <f>'Acct Summary 7-8'!E8</f>
        <v>432519</v>
      </c>
      <c r="C2632" s="2" t="s">
        <v>569</v>
      </c>
      <c r="D2632" s="2" t="str">
        <f t="shared" si="40"/>
        <v>Error?</v>
      </c>
    </row>
    <row r="2633" spans="1:4" x14ac:dyDescent="0.2">
      <c r="A2633" s="5">
        <v>2572</v>
      </c>
      <c r="B2633" s="1769">
        <f>'Acct Summary 7-8'!E15</f>
        <v>0</v>
      </c>
      <c r="C2633" s="2" t="s">
        <v>569</v>
      </c>
      <c r="D2633" s="2" t="str">
        <f t="shared" si="40"/>
        <v>Error?</v>
      </c>
    </row>
    <row r="2634" spans="1:4" x14ac:dyDescent="0.2">
      <c r="A2634" s="5">
        <v>2573</v>
      </c>
      <c r="B2634" s="1769">
        <f>'Acct Summary 7-8'!E16</f>
        <v>431643</v>
      </c>
      <c r="C2634" s="2" t="s">
        <v>569</v>
      </c>
      <c r="D2634" s="2" t="str">
        <f t="shared" si="40"/>
        <v>Error?</v>
      </c>
    </row>
    <row r="2635" spans="1:4" x14ac:dyDescent="0.2">
      <c r="A2635" s="5">
        <v>2574</v>
      </c>
      <c r="B2635" s="1769">
        <f>'Acct Summary 7-8'!E17</f>
        <v>431643</v>
      </c>
      <c r="C2635" s="2" t="s">
        <v>569</v>
      </c>
      <c r="D2635" s="2" t="str">
        <f t="shared" si="40"/>
        <v>Error?</v>
      </c>
    </row>
    <row r="2636" spans="1:4" x14ac:dyDescent="0.2">
      <c r="A2636" s="5">
        <v>2575</v>
      </c>
      <c r="B2636" s="1769">
        <f>'Acct Summary 7-8'!E20</f>
        <v>876</v>
      </c>
      <c r="C2636" s="2" t="s">
        <v>569</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569</v>
      </c>
      <c r="D2638" s="2" t="str">
        <f t="shared" si="40"/>
        <v>OK</v>
      </c>
    </row>
    <row r="2639" spans="1:4" x14ac:dyDescent="0.2">
      <c r="A2639" s="10">
        <v>2578</v>
      </c>
      <c r="B2639" s="1769"/>
      <c r="C2639" s="2" t="s">
        <v>569</v>
      </c>
      <c r="D2639" s="2" t="str">
        <f t="shared" si="40"/>
        <v>OK</v>
      </c>
    </row>
    <row r="2640" spans="1:4" x14ac:dyDescent="0.2">
      <c r="A2640" s="10">
        <v>2579</v>
      </c>
      <c r="B2640" s="1769"/>
      <c r="C2640" s="2" t="s">
        <v>569</v>
      </c>
      <c r="D2640" s="2" t="str">
        <f t="shared" si="40"/>
        <v>OK</v>
      </c>
    </row>
    <row r="2641" spans="1:4" x14ac:dyDescent="0.2">
      <c r="A2641" s="10">
        <v>2580</v>
      </c>
      <c r="B2641" s="1769"/>
      <c r="C2641" s="2" t="s">
        <v>569</v>
      </c>
      <c r="D2641" s="2" t="str">
        <f t="shared" si="40"/>
        <v>OK</v>
      </c>
    </row>
    <row r="2642" spans="1:4" x14ac:dyDescent="0.2">
      <c r="A2642" s="10">
        <v>2581</v>
      </c>
      <c r="B2642" s="1769"/>
      <c r="C2642" s="2" t="s">
        <v>569</v>
      </c>
      <c r="D2642" s="2" t="str">
        <f t="shared" si="40"/>
        <v>OK</v>
      </c>
    </row>
    <row r="2643" spans="1:4" x14ac:dyDescent="0.2">
      <c r="A2643" s="10">
        <v>2582</v>
      </c>
      <c r="B2643" s="1769"/>
      <c r="C2643" s="2" t="s">
        <v>569</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52795</v>
      </c>
      <c r="C2655" s="2" t="s">
        <v>569</v>
      </c>
      <c r="D2655" s="2" t="str">
        <f t="shared" si="40"/>
        <v>Error?</v>
      </c>
    </row>
    <row r="2656" spans="1:4" x14ac:dyDescent="0.2">
      <c r="A2656" s="5">
        <v>2595</v>
      </c>
      <c r="B2656" s="1769">
        <f>'Acct Summary 7-8'!H6</f>
        <v>0</v>
      </c>
      <c r="C2656" s="2" t="s">
        <v>569</v>
      </c>
      <c r="D2656" s="2" t="str">
        <f t="shared" si="40"/>
        <v>Error?</v>
      </c>
    </row>
    <row r="2657" spans="1:4" x14ac:dyDescent="0.2">
      <c r="A2657" s="5">
        <v>2596</v>
      </c>
      <c r="B2657" s="1769">
        <f>'Acct Summary 7-8'!H7</f>
        <v>0</v>
      </c>
      <c r="C2657" s="2" t="s">
        <v>569</v>
      </c>
      <c r="D2657" s="2" t="str">
        <f t="shared" si="40"/>
        <v>Error?</v>
      </c>
    </row>
    <row r="2658" spans="1:4" x14ac:dyDescent="0.2">
      <c r="A2658" s="5">
        <v>2597</v>
      </c>
      <c r="B2658" s="1769">
        <f>'Acct Summary 7-8'!H8</f>
        <v>52795</v>
      </c>
      <c r="C2658" s="2" t="s">
        <v>569</v>
      </c>
      <c r="D2658" s="2" t="str">
        <f t="shared" si="40"/>
        <v>Error?</v>
      </c>
    </row>
    <row r="2659" spans="1:4" x14ac:dyDescent="0.2">
      <c r="A2659" s="5">
        <v>2598</v>
      </c>
      <c r="B2659" s="1769">
        <f>'Acct Summary 7-8'!H13</f>
        <v>2426600</v>
      </c>
      <c r="C2659" s="2" t="s">
        <v>569</v>
      </c>
      <c r="D2659" s="2" t="str">
        <f t="shared" si="40"/>
        <v>Error?</v>
      </c>
    </row>
    <row r="2660" spans="1:4" x14ac:dyDescent="0.2">
      <c r="A2660" s="5">
        <v>2599</v>
      </c>
      <c r="B2660" s="1769">
        <f>'Acct Summary 7-8'!H15</f>
        <v>0</v>
      </c>
      <c r="C2660" s="2" t="s">
        <v>569</v>
      </c>
      <c r="D2660" s="2" t="str">
        <f t="shared" si="40"/>
        <v>Error?</v>
      </c>
    </row>
    <row r="2661" spans="1:4" x14ac:dyDescent="0.2">
      <c r="A2661" s="5">
        <v>2600</v>
      </c>
      <c r="B2661" s="1769">
        <f>'Acct Summary 7-8'!H17</f>
        <v>2426600</v>
      </c>
      <c r="C2661" s="2" t="s">
        <v>569</v>
      </c>
      <c r="D2661" s="2" t="str">
        <f t="shared" si="40"/>
        <v>Error?</v>
      </c>
    </row>
    <row r="2662" spans="1:4" x14ac:dyDescent="0.2">
      <c r="A2662" s="5">
        <v>2601</v>
      </c>
      <c r="B2662" s="1769">
        <f>'Acct Summary 7-8'!H20</f>
        <v>-2373805</v>
      </c>
      <c r="C2662" s="2" t="s">
        <v>569</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120327</v>
      </c>
      <c r="D2718" s="2" t="str">
        <f t="shared" si="41"/>
        <v>Error?</v>
      </c>
    </row>
    <row r="2719" spans="1:4" x14ac:dyDescent="0.2">
      <c r="A2719" s="5">
        <v>2658</v>
      </c>
      <c r="B2719" s="1769">
        <f>'Expenditures 15-22'!D51</f>
        <v>38917</v>
      </c>
      <c r="D2719" s="2" t="str">
        <f t="shared" si="41"/>
        <v>Error?</v>
      </c>
    </row>
    <row r="2720" spans="1:4" x14ac:dyDescent="0.2">
      <c r="A2720" s="5">
        <v>2659</v>
      </c>
      <c r="B2720" s="1769">
        <f>'Expenditures 15-22'!E51</f>
        <v>4010</v>
      </c>
      <c r="D2720" s="2" t="str">
        <f t="shared" si="41"/>
        <v>Error?</v>
      </c>
    </row>
    <row r="2721" spans="1:4" x14ac:dyDescent="0.2">
      <c r="A2721" s="5">
        <v>2660</v>
      </c>
      <c r="B2721" s="1769">
        <f>'Expenditures 15-22'!F51</f>
        <v>25</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0</v>
      </c>
      <c r="D2723" s="2" t="str">
        <f t="shared" si="41"/>
        <v>Error?</v>
      </c>
    </row>
    <row r="2724" spans="1:4" x14ac:dyDescent="0.2">
      <c r="A2724" s="5">
        <v>2663</v>
      </c>
      <c r="B2724" s="1769">
        <f>'Expenditures 15-22'!K51</f>
        <v>163279</v>
      </c>
      <c r="C2724" s="2" t="s">
        <v>569</v>
      </c>
      <c r="D2724" s="2" t="str">
        <f t="shared" si="41"/>
        <v>Error?</v>
      </c>
    </row>
    <row r="2725" spans="1:4" x14ac:dyDescent="0.2">
      <c r="A2725" s="5">
        <v>2664</v>
      </c>
      <c r="B2725" s="1769">
        <f>'Expenditures 15-22'!D247</f>
        <v>6043</v>
      </c>
      <c r="D2725" s="2" t="str">
        <f t="shared" si="41"/>
        <v>Error?</v>
      </c>
    </row>
    <row r="2726" spans="1:4" x14ac:dyDescent="0.2">
      <c r="A2726" s="5">
        <v>2665</v>
      </c>
      <c r="B2726" s="1769">
        <f>'Expenditures 15-22'!K247</f>
        <v>6043</v>
      </c>
      <c r="C2726" s="2" t="s">
        <v>569</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569</v>
      </c>
      <c r="D2733" s="2" t="str">
        <f t="shared" si="41"/>
        <v>Error?</v>
      </c>
    </row>
    <row r="2734" spans="1:4" x14ac:dyDescent="0.2">
      <c r="A2734" s="5">
        <v>2673</v>
      </c>
      <c r="B2734" s="1769">
        <f>'Short-Term Long-Term Debt 24'!F25</f>
        <v>0</v>
      </c>
      <c r="C2734" s="2" t="s">
        <v>569</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1997</v>
      </c>
      <c r="E2744" s="4" t="s">
        <v>134</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66656</v>
      </c>
      <c r="C2789" s="2" t="s">
        <v>569</v>
      </c>
      <c r="D2789" s="2" t="str">
        <f t="shared" si="42"/>
        <v>Error?</v>
      </c>
    </row>
    <row r="2790" spans="1:4" x14ac:dyDescent="0.2">
      <c r="A2790" s="5">
        <v>2729</v>
      </c>
      <c r="B2790" s="1769">
        <f>'Expenditures 15-22'!E102</f>
        <v>66656</v>
      </c>
      <c r="C2790" s="2" t="s">
        <v>569</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569</v>
      </c>
      <c r="D2795" s="2" t="str">
        <f t="shared" si="42"/>
        <v>Error?</v>
      </c>
    </row>
    <row r="2796" spans="1:4" x14ac:dyDescent="0.2">
      <c r="A2796" s="5">
        <v>2735</v>
      </c>
      <c r="B2796" s="1769">
        <f>'Expenditures 15-22'!K108</f>
        <v>0</v>
      </c>
      <c r="C2796" s="2" t="s">
        <v>569</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569</v>
      </c>
      <c r="D2804" s="2" t="str">
        <f t="shared" si="42"/>
        <v>OK</v>
      </c>
    </row>
    <row r="2805" spans="1:4" x14ac:dyDescent="0.2">
      <c r="A2805" s="5">
        <v>2744</v>
      </c>
      <c r="B2805" s="1769">
        <f>'Expenditures 15-22'!K130</f>
        <v>0</v>
      </c>
      <c r="C2805" s="2" t="s">
        <v>569</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569</v>
      </c>
      <c r="D2809" s="2" t="str">
        <f t="shared" si="42"/>
        <v>OK</v>
      </c>
    </row>
    <row r="2810" spans="1:4" x14ac:dyDescent="0.2">
      <c r="A2810" s="5">
        <v>2749</v>
      </c>
      <c r="B2810" s="1769">
        <f>'Expenditures 15-22'!K144</f>
        <v>0</v>
      </c>
      <c r="C2810" s="2" t="s">
        <v>569</v>
      </c>
      <c r="D2810" s="2" t="str">
        <f t="shared" si="42"/>
        <v>Error?</v>
      </c>
    </row>
    <row r="2811" spans="1:4" x14ac:dyDescent="0.2">
      <c r="A2811" s="5">
        <v>2750</v>
      </c>
      <c r="B2811" s="1769">
        <f>'Expenditures 15-22'!K145</f>
        <v>0</v>
      </c>
      <c r="C2811" s="2" t="s">
        <v>569</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569</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569</v>
      </c>
      <c r="D2818" s="2" t="str">
        <f t="shared" si="43"/>
        <v>Error?</v>
      </c>
    </row>
    <row r="2819" spans="1:4" x14ac:dyDescent="0.2">
      <c r="A2819" s="5">
        <v>2758</v>
      </c>
      <c r="B2819" s="1769">
        <f>'Expenditures 15-22'!K166</f>
        <v>0</v>
      </c>
      <c r="C2819" s="2" t="s">
        <v>569</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0</v>
      </c>
      <c r="C2823" s="2" t="s">
        <v>569</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569</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569</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103</v>
      </c>
    </row>
    <row r="2836" spans="1:5" x14ac:dyDescent="0.2">
      <c r="A2836" s="5">
        <v>2775</v>
      </c>
      <c r="B2836" s="1769">
        <f>'Expenditures 15-22'!K185</f>
        <v>0</v>
      </c>
      <c r="C2836" s="2" t="s">
        <v>569</v>
      </c>
      <c r="D2836" s="2" t="str">
        <f t="shared" si="43"/>
        <v>Error?</v>
      </c>
    </row>
    <row r="2837" spans="1:5" x14ac:dyDescent="0.2">
      <c r="A2837" s="12">
        <v>2776</v>
      </c>
      <c r="B2837" s="1769">
        <f>'Expenditures 15-22'!K194</f>
        <v>0</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569</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569</v>
      </c>
      <c r="D2841" s="2" t="str">
        <f t="shared" si="43"/>
        <v>Error?</v>
      </c>
    </row>
    <row r="2842" spans="1:5" x14ac:dyDescent="0.2">
      <c r="A2842" s="5">
        <v>2781</v>
      </c>
      <c r="B2842" s="1769">
        <f>'Expenditures 15-22'!K202</f>
        <v>0</v>
      </c>
      <c r="C2842" s="2" t="s">
        <v>569</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569</v>
      </c>
      <c r="D2845" s="2" t="str">
        <f t="shared" si="43"/>
        <v>Error?</v>
      </c>
    </row>
    <row r="2846" spans="1:5" x14ac:dyDescent="0.2">
      <c r="A2846" s="5">
        <v>2785</v>
      </c>
      <c r="B2846" s="1769">
        <f>'Expenditures 15-22'!K291</f>
        <v>0</v>
      </c>
      <c r="C2846" s="2" t="s">
        <v>569</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3328693</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0</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205013</v>
      </c>
      <c r="C2888" s="2" t="s">
        <v>569</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97290</v>
      </c>
      <c r="C2895" s="2" t="s">
        <v>569</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0</v>
      </c>
      <c r="D2908" s="2" t="str">
        <f t="shared" si="44"/>
        <v>Error?</v>
      </c>
    </row>
    <row r="2909" spans="1:4" x14ac:dyDescent="0.2">
      <c r="A2909" s="10">
        <v>2848</v>
      </c>
      <c r="B2909" s="1769"/>
      <c r="D2909" s="2" t="str">
        <f t="shared" si="44"/>
        <v>OK</v>
      </c>
    </row>
    <row r="2910" spans="1:4" x14ac:dyDescent="0.2">
      <c r="A2910" s="5">
        <v>2849</v>
      </c>
      <c r="B2910" s="1769">
        <f>'Assets-Liab 5-6'!I34</f>
        <v>0</v>
      </c>
      <c r="C2910" s="2" t="s">
        <v>569</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205013</v>
      </c>
      <c r="D2912" s="2" t="str">
        <f t="shared" si="44"/>
        <v>Error?</v>
      </c>
    </row>
    <row r="2913" spans="1:4" x14ac:dyDescent="0.2">
      <c r="A2913" s="5">
        <v>2852</v>
      </c>
      <c r="B2913" s="1769">
        <f>'Assets-Liab 5-6'!I41</f>
        <v>205013</v>
      </c>
      <c r="C2913" s="2" t="s">
        <v>569</v>
      </c>
      <c r="D2913" s="2" t="str">
        <f t="shared" si="44"/>
        <v>Error?</v>
      </c>
    </row>
    <row r="2914" spans="1:4" x14ac:dyDescent="0.2">
      <c r="A2914" s="5">
        <v>2853</v>
      </c>
      <c r="B2914" s="1769">
        <f>'Assets-Liab 5-6'!L33</f>
        <v>97290</v>
      </c>
      <c r="D2914" s="2" t="str">
        <f t="shared" si="44"/>
        <v>Error?</v>
      </c>
    </row>
    <row r="2915" spans="1:4" x14ac:dyDescent="0.2">
      <c r="A2915" s="10">
        <v>2854</v>
      </c>
      <c r="B2915" s="1769"/>
      <c r="D2915" s="2" t="str">
        <f t="shared" si="44"/>
        <v>OK</v>
      </c>
    </row>
    <row r="2916" spans="1:4" x14ac:dyDescent="0.2">
      <c r="A2916" s="5">
        <v>2855</v>
      </c>
      <c r="B2916" s="1769">
        <f>'Assets-Liab 5-6'!L34</f>
        <v>97290</v>
      </c>
      <c r="C2916" s="2" t="s">
        <v>569</v>
      </c>
      <c r="D2916" s="2" t="str">
        <f t="shared" si="44"/>
        <v>Error?</v>
      </c>
    </row>
    <row r="2917" spans="1:4" x14ac:dyDescent="0.2">
      <c r="A2917" s="5">
        <v>2856</v>
      </c>
      <c r="B2917" s="1769">
        <f>'Assets-Liab 5-6'!L41</f>
        <v>97290</v>
      </c>
      <c r="C2917" s="2" t="s">
        <v>569</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66656</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248995</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569</v>
      </c>
      <c r="D2973" s="2" t="str">
        <f t="shared" si="45"/>
        <v>Error?</v>
      </c>
    </row>
    <row r="2974" spans="1:4" x14ac:dyDescent="0.2">
      <c r="A2974" s="5">
        <v>2913</v>
      </c>
      <c r="B2974" s="1769">
        <f>'Expenditures 15-22'!K79</f>
        <v>315651</v>
      </c>
      <c r="C2974" s="2" t="s">
        <v>569</v>
      </c>
      <c r="D2974" s="2" t="str">
        <f t="shared" si="45"/>
        <v>Error?</v>
      </c>
    </row>
    <row r="2975" spans="1:4" x14ac:dyDescent="0.2">
      <c r="A2975" s="5">
        <v>2914</v>
      </c>
      <c r="B2975" s="1769">
        <f>'Expenditures 15-22'!K80</f>
        <v>0</v>
      </c>
      <c r="C2975" s="2" t="s">
        <v>569</v>
      </c>
      <c r="D2975" s="2" t="str">
        <f t="shared" si="45"/>
        <v>Error?</v>
      </c>
    </row>
    <row r="2976" spans="1:4" x14ac:dyDescent="0.2">
      <c r="A2976" s="5">
        <v>2915</v>
      </c>
      <c r="B2976" s="1769">
        <f>'Expenditures 15-22'!K81</f>
        <v>0</v>
      </c>
      <c r="C2976" s="2" t="s">
        <v>569</v>
      </c>
      <c r="D2976" s="2" t="str">
        <f t="shared" si="45"/>
        <v>Error?</v>
      </c>
    </row>
    <row r="2977" spans="1:4" x14ac:dyDescent="0.2">
      <c r="A2977" s="5">
        <v>2916</v>
      </c>
      <c r="B2977" s="1769">
        <f>'Expenditures 15-22'!K82</f>
        <v>0</v>
      </c>
      <c r="C2977" s="2" t="s">
        <v>569</v>
      </c>
      <c r="D2977" s="2" t="str">
        <f t="shared" si="45"/>
        <v>Error?</v>
      </c>
    </row>
    <row r="2978" spans="1:4" x14ac:dyDescent="0.2">
      <c r="A2978" s="5">
        <v>2917</v>
      </c>
      <c r="B2978" s="1769">
        <f>'Expenditures 15-22'!K83</f>
        <v>0</v>
      </c>
      <c r="C2978" s="2" t="s">
        <v>569</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569</v>
      </c>
      <c r="D2985" s="2" t="str">
        <f t="shared" si="45"/>
        <v>OK</v>
      </c>
    </row>
    <row r="2986" spans="1:4" x14ac:dyDescent="0.2">
      <c r="A2986" s="5">
        <v>2925</v>
      </c>
      <c r="B2986" s="1769">
        <f>'Expenditures 15-22'!K134</f>
        <v>0</v>
      </c>
      <c r="C2986" s="2" t="s">
        <v>569</v>
      </c>
      <c r="D2986" s="2" t="str">
        <f t="shared" si="45"/>
        <v>Error?</v>
      </c>
    </row>
    <row r="2987" spans="1:4" x14ac:dyDescent="0.2">
      <c r="A2987" s="5">
        <v>2926</v>
      </c>
      <c r="B2987" s="1769">
        <f>'Expenditures 15-22'!K135</f>
        <v>0</v>
      </c>
      <c r="C2987" s="2" t="s">
        <v>569</v>
      </c>
      <c r="D2987" s="2" t="str">
        <f t="shared" si="45"/>
        <v>Error?</v>
      </c>
    </row>
    <row r="2988" spans="1:4" x14ac:dyDescent="0.2">
      <c r="A2988" s="5">
        <v>2927</v>
      </c>
      <c r="B2988" s="1769">
        <f>'Expenditures 15-22'!K136</f>
        <v>0</v>
      </c>
      <c r="C2988" s="2" t="s">
        <v>569</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0</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569</v>
      </c>
      <c r="D3007" s="2" t="str">
        <f t="shared" ref="D3007:D3070" si="46">IF(ISBLANK(B3007),"OK",IF(A3007-B3007=0,"OK","Error?"))</f>
        <v>Error?</v>
      </c>
    </row>
    <row r="3008" spans="1:4" x14ac:dyDescent="0.2">
      <c r="A3008" s="5">
        <v>2947</v>
      </c>
      <c r="B3008" s="1769">
        <f>'Expenditures 15-22'!K189</f>
        <v>0</v>
      </c>
      <c r="C3008" s="2" t="s">
        <v>569</v>
      </c>
      <c r="D3008" s="2" t="str">
        <f t="shared" si="46"/>
        <v>Error?</v>
      </c>
    </row>
    <row r="3009" spans="1:5" x14ac:dyDescent="0.2">
      <c r="A3009" s="5">
        <v>2948</v>
      </c>
      <c r="B3009" s="1769">
        <f>'Expenditures 15-22'!K190</f>
        <v>0</v>
      </c>
      <c r="C3009" s="2" t="s">
        <v>569</v>
      </c>
      <c r="D3009" s="2" t="str">
        <f t="shared" si="46"/>
        <v>Error?</v>
      </c>
    </row>
    <row r="3010" spans="1:5" x14ac:dyDescent="0.2">
      <c r="A3010" s="5">
        <v>2949</v>
      </c>
      <c r="B3010" s="1769">
        <f>'Expenditures 15-22'!K191</f>
        <v>0</v>
      </c>
      <c r="C3010" s="2" t="s">
        <v>569</v>
      </c>
      <c r="D3010" s="2" t="str">
        <f t="shared" si="46"/>
        <v>Error?</v>
      </c>
    </row>
    <row r="3011" spans="1:5" x14ac:dyDescent="0.2">
      <c r="A3011" s="5">
        <v>2950</v>
      </c>
      <c r="B3011" s="1769">
        <f>'Expenditures 15-22'!K192</f>
        <v>0</v>
      </c>
      <c r="C3011" s="2" t="s">
        <v>569</v>
      </c>
      <c r="D3011" s="2" t="str">
        <f t="shared" si="46"/>
        <v>Error?</v>
      </c>
    </row>
    <row r="3012" spans="1:5" x14ac:dyDescent="0.2">
      <c r="A3012" s="5">
        <v>2951</v>
      </c>
      <c r="B3012" s="1769">
        <f>'Expenditures 15-22'!K193</f>
        <v>0</v>
      </c>
      <c r="C3012" s="2" t="s">
        <v>569</v>
      </c>
      <c r="D3012" s="2" t="str">
        <f t="shared" si="46"/>
        <v>Error?</v>
      </c>
    </row>
    <row r="3013" spans="1:5" x14ac:dyDescent="0.2">
      <c r="A3013" s="10">
        <v>2952</v>
      </c>
      <c r="B3013" s="1769"/>
      <c r="D3013" s="4" t="s">
        <v>1997</v>
      </c>
      <c r="E3013" s="4" t="s">
        <v>134</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101679</v>
      </c>
      <c r="D3055" s="2" t="str">
        <f t="shared" si="46"/>
        <v>Error?</v>
      </c>
    </row>
    <row r="3056" spans="1:4" x14ac:dyDescent="0.2">
      <c r="A3056" s="5">
        <v>2995</v>
      </c>
      <c r="B3056" s="1769">
        <f>'Expenditures 15-22'!D10</f>
        <v>31514</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165</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133358</v>
      </c>
      <c r="C3062" s="2" t="s">
        <v>569</v>
      </c>
      <c r="D3062" s="2" t="str">
        <f t="shared" si="46"/>
        <v>Error?</v>
      </c>
    </row>
    <row r="3063" spans="1:4" x14ac:dyDescent="0.2">
      <c r="A3063" s="10">
        <v>3002</v>
      </c>
      <c r="B3063" s="1769"/>
      <c r="D3063" s="2" t="str">
        <f t="shared" si="46"/>
        <v>OK</v>
      </c>
    </row>
    <row r="3064" spans="1:4" x14ac:dyDescent="0.2">
      <c r="A3064" s="5">
        <v>3003</v>
      </c>
      <c r="B3064" s="1769">
        <f>'Expenditures 15-22'!D219</f>
        <v>1468</v>
      </c>
      <c r="D3064" s="2" t="str">
        <f t="shared" si="46"/>
        <v>Error?</v>
      </c>
    </row>
    <row r="3065" spans="1:4" x14ac:dyDescent="0.2">
      <c r="A3065" s="5">
        <v>3004</v>
      </c>
      <c r="B3065" s="1769">
        <f>'Expenditures 15-22'!K219</f>
        <v>1468</v>
      </c>
      <c r="C3065" s="2" t="s">
        <v>569</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569</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15803</v>
      </c>
      <c r="C3225" s="2" t="s">
        <v>569</v>
      </c>
      <c r="D3225" s="2" t="str">
        <f t="shared" si="49"/>
        <v>Error?</v>
      </c>
    </row>
    <row r="3226" spans="1:4" x14ac:dyDescent="0.2">
      <c r="A3226" s="5">
        <v>3165</v>
      </c>
      <c r="B3226" s="1769">
        <f>'Acct Summary 7-8'!I8</f>
        <v>15803</v>
      </c>
      <c r="C3226" s="2" t="s">
        <v>569</v>
      </c>
      <c r="D3226" s="2" t="str">
        <f t="shared" si="49"/>
        <v>Error?</v>
      </c>
    </row>
    <row r="3227" spans="1:4" x14ac:dyDescent="0.2">
      <c r="A3227" s="5">
        <v>3166</v>
      </c>
      <c r="B3227" s="1769">
        <f>'Acct Summary 7-8'!I20</f>
        <v>15803</v>
      </c>
      <c r="C3227" s="2" t="s">
        <v>569</v>
      </c>
      <c r="D3227" s="2" t="str">
        <f t="shared" si="49"/>
        <v>Error?</v>
      </c>
    </row>
    <row r="3228" spans="1:4" x14ac:dyDescent="0.2">
      <c r="A3228" s="5">
        <v>3167</v>
      </c>
      <c r="B3228" s="1769">
        <f>'Acct Summary 7-8'!C43</f>
        <v>0</v>
      </c>
      <c r="D3228" s="2" t="str">
        <f t="shared" si="49"/>
        <v>Error?</v>
      </c>
    </row>
    <row r="3229" spans="1:4" x14ac:dyDescent="0.2">
      <c r="A3229" s="5">
        <v>3168</v>
      </c>
      <c r="B3229" s="1769">
        <f>'Acct Summary 7-8'!C44</f>
        <v>0</v>
      </c>
      <c r="C3229" s="2" t="s">
        <v>569</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0</v>
      </c>
      <c r="C3231" s="2" t="s">
        <v>569</v>
      </c>
      <c r="D3231" s="2" t="str">
        <f t="shared" si="49"/>
        <v>Error?</v>
      </c>
    </row>
    <row r="3232" spans="1:4" x14ac:dyDescent="0.2">
      <c r="A3232" s="5">
        <v>3171</v>
      </c>
      <c r="B3232" s="1769">
        <f>'Acct Summary 7-8'!C77</f>
        <v>0</v>
      </c>
      <c r="C3232" s="2" t="s">
        <v>569</v>
      </c>
      <c r="D3232" s="2" t="str">
        <f t="shared" si="49"/>
        <v>Error?</v>
      </c>
    </row>
    <row r="3233" spans="1:4" x14ac:dyDescent="0.2">
      <c r="A3233" s="5">
        <v>3172</v>
      </c>
      <c r="B3233" s="1769">
        <f>'Acct Summary 7-8'!C78</f>
        <v>-173815</v>
      </c>
      <c r="C3233" s="2" t="s">
        <v>569</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569</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569</v>
      </c>
      <c r="D3237" s="2" t="str">
        <f t="shared" si="49"/>
        <v>Error?</v>
      </c>
    </row>
    <row r="3238" spans="1:4" x14ac:dyDescent="0.2">
      <c r="A3238" s="5">
        <v>3177</v>
      </c>
      <c r="B3238" s="1769">
        <f>'Acct Summary 7-8'!D77</f>
        <v>0</v>
      </c>
      <c r="C3238" s="2" t="s">
        <v>569</v>
      </c>
      <c r="D3238" s="2" t="str">
        <f t="shared" si="49"/>
        <v>Error?</v>
      </c>
    </row>
    <row r="3239" spans="1:4" x14ac:dyDescent="0.2">
      <c r="A3239" s="5">
        <v>3178</v>
      </c>
      <c r="B3239" s="1769">
        <f>'Acct Summary 7-8'!D78</f>
        <v>12202</v>
      </c>
      <c r="C3239" s="2" t="s">
        <v>569</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569</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569</v>
      </c>
      <c r="D3254" s="2" t="str">
        <f t="shared" si="49"/>
        <v>Error?</v>
      </c>
    </row>
    <row r="3255" spans="1:4" x14ac:dyDescent="0.2">
      <c r="A3255" s="5">
        <v>3194</v>
      </c>
      <c r="B3255" s="1769">
        <f>'Acct Summary 7-8'!F77</f>
        <v>0</v>
      </c>
      <c r="C3255" s="2" t="s">
        <v>569</v>
      </c>
      <c r="D3255" s="2" t="str">
        <f t="shared" si="49"/>
        <v>Error?</v>
      </c>
    </row>
    <row r="3256" spans="1:4" x14ac:dyDescent="0.2">
      <c r="A3256" s="5">
        <v>3195</v>
      </c>
      <c r="B3256" s="1769">
        <f>'Acct Summary 7-8'!F78</f>
        <v>-199228</v>
      </c>
      <c r="C3256" s="2" t="s">
        <v>569</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569</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569</v>
      </c>
      <c r="D3260" s="2" t="str">
        <f t="shared" si="49"/>
        <v>Error?</v>
      </c>
    </row>
    <row r="3261" spans="1:4" x14ac:dyDescent="0.2">
      <c r="A3261" s="5">
        <v>3200</v>
      </c>
      <c r="B3261" s="1769">
        <f>'Acct Summary 7-8'!G77</f>
        <v>0</v>
      </c>
      <c r="C3261" s="2" t="s">
        <v>569</v>
      </c>
      <c r="D3261" s="2" t="str">
        <f t="shared" si="49"/>
        <v>Error?</v>
      </c>
    </row>
    <row r="3262" spans="1:4" x14ac:dyDescent="0.2">
      <c r="A3262" s="5">
        <v>3201</v>
      </c>
      <c r="B3262" s="1769">
        <f>'Acct Summary 7-8'!G78</f>
        <v>-39867</v>
      </c>
      <c r="C3262" s="2" t="s">
        <v>569</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0</v>
      </c>
      <c r="D3273" s="2" t="str">
        <f t="shared" si="50"/>
        <v>Error?</v>
      </c>
    </row>
    <row r="3274" spans="1:4" x14ac:dyDescent="0.2">
      <c r="A3274" s="5">
        <v>3213</v>
      </c>
      <c r="B3274" s="1769">
        <f>'Acct Summary 7-8'!E44</f>
        <v>0</v>
      </c>
      <c r="C3274" s="2" t="s">
        <v>569</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569</v>
      </c>
      <c r="D3276" s="2" t="str">
        <f t="shared" si="50"/>
        <v>Error?</v>
      </c>
    </row>
    <row r="3277" spans="1:4" x14ac:dyDescent="0.2">
      <c r="A3277" s="5">
        <v>3216</v>
      </c>
      <c r="B3277" s="1769">
        <f>'Acct Summary 7-8'!E77</f>
        <v>0</v>
      </c>
      <c r="C3277" s="2" t="s">
        <v>569</v>
      </c>
      <c r="D3277" s="2" t="str">
        <f t="shared" si="50"/>
        <v>Error?</v>
      </c>
    </row>
    <row r="3278" spans="1:4" x14ac:dyDescent="0.2">
      <c r="A3278" s="5">
        <v>3217</v>
      </c>
      <c r="B3278" s="1769">
        <f>'Acct Summary 7-8'!E78</f>
        <v>876</v>
      </c>
      <c r="C3278" s="2" t="s">
        <v>569</v>
      </c>
      <c r="D3278" s="2" t="str">
        <f t="shared" si="50"/>
        <v>Error?</v>
      </c>
    </row>
    <row r="3279" spans="1:4" x14ac:dyDescent="0.2">
      <c r="A3279" s="10">
        <v>3218</v>
      </c>
      <c r="B3279" s="1769"/>
      <c r="D3279" s="2" t="str">
        <f t="shared" si="50"/>
        <v>OK</v>
      </c>
    </row>
    <row r="3280" spans="1:4" x14ac:dyDescent="0.2">
      <c r="A3280" s="10">
        <v>3219</v>
      </c>
      <c r="B3280" s="1769"/>
      <c r="C3280" s="2" t="s">
        <v>569</v>
      </c>
      <c r="D3280" s="2" t="str">
        <f t="shared" si="50"/>
        <v>OK</v>
      </c>
    </row>
    <row r="3281" spans="1:4" x14ac:dyDescent="0.2">
      <c r="A3281" s="10">
        <v>3220</v>
      </c>
      <c r="B3281" s="1769"/>
      <c r="D3281" s="2" t="str">
        <f t="shared" si="50"/>
        <v>OK</v>
      </c>
    </row>
    <row r="3282" spans="1:4" x14ac:dyDescent="0.2">
      <c r="A3282" s="10">
        <v>3221</v>
      </c>
      <c r="B3282" s="1769"/>
      <c r="C3282" s="2" t="s">
        <v>569</v>
      </c>
      <c r="D3282" s="2" t="str">
        <f t="shared" si="50"/>
        <v>OK</v>
      </c>
    </row>
    <row r="3283" spans="1:4" x14ac:dyDescent="0.2">
      <c r="A3283" s="10">
        <v>3222</v>
      </c>
      <c r="B3283" s="1769"/>
      <c r="C3283" s="2" t="s">
        <v>569</v>
      </c>
      <c r="D3283" s="2" t="str">
        <f t="shared" si="50"/>
        <v>OK</v>
      </c>
    </row>
    <row r="3284" spans="1:4" x14ac:dyDescent="0.2">
      <c r="A3284" s="10">
        <v>3223</v>
      </c>
      <c r="B3284" s="1769"/>
      <c r="C3284" s="2" t="s">
        <v>569</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0</v>
      </c>
      <c r="D3295" s="2" t="str">
        <f t="shared" si="50"/>
        <v>Error?</v>
      </c>
    </row>
    <row r="3296" spans="1:4" x14ac:dyDescent="0.2">
      <c r="A3296" s="5">
        <v>3235</v>
      </c>
      <c r="B3296" s="1769">
        <f>'Acct Summary 7-8'!H44</f>
        <v>0</v>
      </c>
      <c r="C3296" s="2" t="s">
        <v>569</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569</v>
      </c>
      <c r="D3298" s="2" t="str">
        <f t="shared" si="50"/>
        <v>Error?</v>
      </c>
    </row>
    <row r="3299" spans="1:4" x14ac:dyDescent="0.2">
      <c r="A3299" s="5">
        <v>3238</v>
      </c>
      <c r="B3299" s="1769">
        <f>'Acct Summary 7-8'!H77</f>
        <v>0</v>
      </c>
      <c r="C3299" s="2" t="s">
        <v>569</v>
      </c>
      <c r="D3299" s="2" t="str">
        <f t="shared" si="50"/>
        <v>Error?</v>
      </c>
    </row>
    <row r="3300" spans="1:4" x14ac:dyDescent="0.2">
      <c r="A3300" s="5">
        <v>3239</v>
      </c>
      <c r="B3300" s="1769">
        <f>'Acct Summary 7-8'!H78</f>
        <v>-2373805</v>
      </c>
      <c r="C3300" s="2" t="s">
        <v>569</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569</v>
      </c>
      <c r="D3317" s="2" t="str">
        <f t="shared" si="50"/>
        <v>Error?</v>
      </c>
    </row>
    <row r="3318" spans="1:4" x14ac:dyDescent="0.2">
      <c r="A3318" s="5">
        <v>3257</v>
      </c>
      <c r="B3318" s="1769">
        <f>'Acct Summary 7-8'!I76</f>
        <v>0</v>
      </c>
      <c r="C3318" s="2" t="s">
        <v>569</v>
      </c>
      <c r="D3318" s="2" t="str">
        <f t="shared" si="50"/>
        <v>Error?</v>
      </c>
    </row>
    <row r="3319" spans="1:4" x14ac:dyDescent="0.2">
      <c r="A3319" s="5">
        <v>3258</v>
      </c>
      <c r="B3319" s="1769">
        <f>'Acct Summary 7-8'!I77</f>
        <v>0</v>
      </c>
      <c r="C3319" s="2" t="s">
        <v>569</v>
      </c>
      <c r="D3319" s="2" t="str">
        <f t="shared" si="50"/>
        <v>Error?</v>
      </c>
    </row>
    <row r="3320" spans="1:4" x14ac:dyDescent="0.2">
      <c r="A3320" s="5">
        <v>3259</v>
      </c>
      <c r="B3320" s="1769">
        <f>'Acct Summary 7-8'!I78</f>
        <v>15803</v>
      </c>
      <c r="C3320" s="2" t="s">
        <v>569</v>
      </c>
      <c r="D3320" s="2" t="str">
        <f t="shared" si="50"/>
        <v>Error?</v>
      </c>
    </row>
    <row r="3321" spans="1:4" x14ac:dyDescent="0.2">
      <c r="A3321" s="5">
        <v>3260</v>
      </c>
      <c r="B3321" s="1769">
        <f>'Acct Summary 7-8'!I79</f>
        <v>189210</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205013</v>
      </c>
      <c r="C3323" s="2" t="s">
        <v>569</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659836</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102299</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4632</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3538</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0</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770305</v>
      </c>
      <c r="C3380" s="2" t="s">
        <v>569</v>
      </c>
      <c r="D3380" s="2" t="str">
        <f t="shared" si="51"/>
        <v>Error?</v>
      </c>
    </row>
    <row r="3381" spans="1:4" x14ac:dyDescent="0.2">
      <c r="A3381" s="5">
        <v>3320</v>
      </c>
      <c r="B3381" s="1769">
        <f>'Expenditures 15-22'!K19</f>
        <v>0</v>
      </c>
      <c r="C3381" s="2" t="s">
        <v>569</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66284</v>
      </c>
      <c r="D3387" s="2" t="str">
        <f t="shared" si="51"/>
        <v>Error?</v>
      </c>
    </row>
    <row r="3388" spans="1:4" x14ac:dyDescent="0.2">
      <c r="A3388" s="5">
        <v>3327</v>
      </c>
      <c r="B3388" s="1769">
        <f>'Expenditures 15-22'!D217</f>
        <v>20553</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66284</v>
      </c>
      <c r="C3390" s="2" t="s">
        <v>569</v>
      </c>
      <c r="D3390" s="2" t="str">
        <f t="shared" si="51"/>
        <v>Error?</v>
      </c>
    </row>
    <row r="3391" spans="1:4" x14ac:dyDescent="0.2">
      <c r="A3391" s="5">
        <v>3330</v>
      </c>
      <c r="B3391" s="1769">
        <f>'Expenditures 15-22'!K217</f>
        <v>20553</v>
      </c>
      <c r="C3391" s="2" t="s">
        <v>569</v>
      </c>
      <c r="D3391" s="2" t="str">
        <f t="shared" ref="D3391:D3454" si="52">IF(ISBLANK(B3391),"OK",IF(A3391-B3391=0,"OK","Error?"))</f>
        <v>Error?</v>
      </c>
    </row>
    <row r="3392" spans="1:4" x14ac:dyDescent="0.2">
      <c r="A3392" s="5">
        <v>3331</v>
      </c>
      <c r="B3392" s="1769">
        <f>'Expenditures 15-22'!K228</f>
        <v>0</v>
      </c>
      <c r="C3392" s="2" t="s">
        <v>569</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569</v>
      </c>
      <c r="D3405" s="2" t="str">
        <f t="shared" si="52"/>
        <v>Error?</v>
      </c>
    </row>
    <row r="3406" spans="1:4" x14ac:dyDescent="0.2">
      <c r="A3406" s="5">
        <v>3345</v>
      </c>
      <c r="B3406" s="1769">
        <f>'Acct Summary 7-8'!D5</f>
        <v>0</v>
      </c>
      <c r="C3406" s="2" t="s">
        <v>569</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569</v>
      </c>
      <c r="D3408" s="2" t="str">
        <f t="shared" si="52"/>
        <v>Error?</v>
      </c>
    </row>
    <row r="3409" spans="1:4" x14ac:dyDescent="0.2">
      <c r="A3409" s="5">
        <v>3348</v>
      </c>
      <c r="B3409" s="1769">
        <f>'Acct Summary 7-8'!G5</f>
        <v>0</v>
      </c>
      <c r="C3409" s="2" t="s">
        <v>569</v>
      </c>
      <c r="D3409" s="2" t="str">
        <f t="shared" si="52"/>
        <v>Error?</v>
      </c>
    </row>
    <row r="3410" spans="1:4" x14ac:dyDescent="0.2">
      <c r="A3410" s="10">
        <v>3349</v>
      </c>
      <c r="B3410" s="1769"/>
      <c r="D3410" s="2" t="str">
        <f t="shared" si="52"/>
        <v>OK</v>
      </c>
    </row>
    <row r="3411" spans="1:4" x14ac:dyDescent="0.2">
      <c r="A3411" s="5">
        <v>3350</v>
      </c>
      <c r="B3411" s="1769">
        <f>'Assets-Liab 5-6'!C4</f>
        <v>1626775</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146988</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207021</v>
      </c>
      <c r="D3417" s="2" t="str">
        <f t="shared" si="52"/>
        <v>Error?</v>
      </c>
    </row>
    <row r="3418" spans="1:4" x14ac:dyDescent="0.2">
      <c r="A3418" s="10">
        <v>3357</v>
      </c>
      <c r="B3418" s="1769"/>
      <c r="D3418" s="2" t="str">
        <f t="shared" si="52"/>
        <v>OK</v>
      </c>
    </row>
    <row r="3419" spans="1:4" x14ac:dyDescent="0.2">
      <c r="A3419" s="5">
        <v>3358</v>
      </c>
      <c r="B3419" s="1769">
        <f>'Assets-Liab 5-6'!F4</f>
        <v>544065</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107268</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2727004</v>
      </c>
      <c r="D3425" s="2" t="str">
        <f t="shared" si="52"/>
        <v>Error?</v>
      </c>
    </row>
    <row r="3426" spans="1:4" x14ac:dyDescent="0.2">
      <c r="A3426" s="10">
        <v>3365</v>
      </c>
      <c r="B3426" s="1769"/>
      <c r="D3426" s="2" t="str">
        <f t="shared" si="52"/>
        <v>OK</v>
      </c>
    </row>
    <row r="3427" spans="1:4" x14ac:dyDescent="0.2">
      <c r="A3427" s="5">
        <v>3366</v>
      </c>
      <c r="B3427" s="1769">
        <f>'Assets-Liab 5-6'!I4</f>
        <v>205013</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97290</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569</v>
      </c>
      <c r="D3444" s="2" t="str">
        <f t="shared" si="52"/>
        <v>OK</v>
      </c>
    </row>
    <row r="3445" spans="1:4" x14ac:dyDescent="0.2">
      <c r="A3445" s="10">
        <v>3384</v>
      </c>
      <c r="B3445" s="1769"/>
      <c r="C3445" s="2" t="s">
        <v>569</v>
      </c>
      <c r="D3445" s="2" t="str">
        <f t="shared" si="52"/>
        <v>OK</v>
      </c>
    </row>
    <row r="3446" spans="1:4" x14ac:dyDescent="0.2">
      <c r="A3446" s="5">
        <v>3385</v>
      </c>
      <c r="B3446" s="1769">
        <f>'Tax Sched 23'!B16</f>
        <v>144988</v>
      </c>
      <c r="C3446" s="2" t="s">
        <v>569</v>
      </c>
      <c r="D3446" s="2" t="str">
        <f t="shared" si="52"/>
        <v>Error?</v>
      </c>
    </row>
    <row r="3447" spans="1:4" x14ac:dyDescent="0.2">
      <c r="A3447" s="5">
        <v>3386</v>
      </c>
      <c r="B3447" s="1769">
        <f>'Tax Sched 23'!D16</f>
        <v>74595</v>
      </c>
      <c r="C3447" s="2" t="s">
        <v>569</v>
      </c>
      <c r="D3447" s="2" t="str">
        <f t="shared" si="52"/>
        <v>Error?</v>
      </c>
    </row>
    <row r="3448" spans="1:4" x14ac:dyDescent="0.2">
      <c r="A3448" s="5">
        <v>3387</v>
      </c>
      <c r="B3448" s="1769">
        <f>'Tax Sched 23'!C16</f>
        <v>70393</v>
      </c>
      <c r="D3448" s="2" t="str">
        <f t="shared" si="52"/>
        <v>Error?</v>
      </c>
    </row>
    <row r="3449" spans="1:4" x14ac:dyDescent="0.2">
      <c r="A3449" s="5">
        <v>3388</v>
      </c>
      <c r="B3449" s="1769">
        <f>'Tax Sched 23'!F16</f>
        <v>74595</v>
      </c>
      <c r="C3449" s="2" t="s">
        <v>569</v>
      </c>
      <c r="D3449" s="2" t="str">
        <f t="shared" si="52"/>
        <v>Error?</v>
      </c>
    </row>
    <row r="3450" spans="1:4" x14ac:dyDescent="0.2">
      <c r="A3450" s="5">
        <v>3389</v>
      </c>
      <c r="B3450" s="1769">
        <f>'Tax Sched 23'!E16</f>
        <v>144988</v>
      </c>
      <c r="D3450" s="2" t="str">
        <f t="shared" si="52"/>
        <v>Error?</v>
      </c>
    </row>
    <row r="3451" spans="1:4" x14ac:dyDescent="0.2">
      <c r="A3451" s="5">
        <v>3390</v>
      </c>
      <c r="B3451" s="1769">
        <f>'Cap Outlay Deprec 26'!C15</f>
        <v>932690</v>
      </c>
      <c r="D3451" s="2" t="str">
        <f t="shared" si="52"/>
        <v>Error?</v>
      </c>
    </row>
    <row r="3452" spans="1:4" x14ac:dyDescent="0.2">
      <c r="A3452" s="5">
        <v>3391</v>
      </c>
      <c r="B3452" s="1769">
        <f>'Cap Outlay Deprec 26'!D15</f>
        <v>2396003</v>
      </c>
      <c r="D3452" s="2" t="str">
        <f t="shared" si="52"/>
        <v>Error?</v>
      </c>
    </row>
    <row r="3453" spans="1:4" x14ac:dyDescent="0.2">
      <c r="A3453" s="5">
        <v>3392</v>
      </c>
      <c r="B3453" s="1769">
        <f>'Cap Outlay Deprec 26'!E15</f>
        <v>0</v>
      </c>
      <c r="D3453" s="2" t="str">
        <f t="shared" si="52"/>
        <v>Error?</v>
      </c>
    </row>
    <row r="3454" spans="1:4" x14ac:dyDescent="0.2">
      <c r="A3454" s="5">
        <v>3393</v>
      </c>
      <c r="B3454" s="1769">
        <f>'Cap Outlay Deprec 26'!F15</f>
        <v>3328693</v>
      </c>
      <c r="C3454" s="2" t="s">
        <v>569</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3328693</v>
      </c>
      <c r="C3459" s="2" t="s">
        <v>569</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0</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0</v>
      </c>
      <c r="C3488" s="2" t="s">
        <v>569</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1997</v>
      </c>
      <c r="E3521" s="4" t="s">
        <v>134</v>
      </c>
    </row>
    <row r="3522" spans="1:5" x14ac:dyDescent="0.2">
      <c r="A3522" s="10">
        <v>3461</v>
      </c>
      <c r="B3522" s="1769"/>
      <c r="D3522" s="4" t="s">
        <v>1997</v>
      </c>
      <c r="E3522" s="4" t="s">
        <v>134</v>
      </c>
    </row>
    <row r="3523" spans="1:5" x14ac:dyDescent="0.2">
      <c r="A3523" s="10">
        <v>3462</v>
      </c>
      <c r="B3523" s="1769"/>
      <c r="D3523" s="4" t="s">
        <v>1997</v>
      </c>
      <c r="E3523" s="4" t="s">
        <v>134</v>
      </c>
    </row>
    <row r="3524" spans="1:5" x14ac:dyDescent="0.2">
      <c r="A3524" s="10">
        <v>3463</v>
      </c>
      <c r="B3524" s="1769"/>
      <c r="D3524" s="4" t="s">
        <v>1997</v>
      </c>
      <c r="E3524" s="4" t="s">
        <v>134</v>
      </c>
    </row>
    <row r="3525" spans="1:5" x14ac:dyDescent="0.2">
      <c r="A3525" s="10">
        <v>3464</v>
      </c>
      <c r="B3525" s="1769"/>
      <c r="D3525" s="4" t="s">
        <v>1997</v>
      </c>
      <c r="E3525" s="4" t="s">
        <v>134</v>
      </c>
    </row>
    <row r="3526" spans="1:5" x14ac:dyDescent="0.2">
      <c r="A3526" s="10">
        <v>3465</v>
      </c>
      <c r="B3526" s="1769"/>
      <c r="D3526" s="4" t="s">
        <v>1997</v>
      </c>
      <c r="E3526" s="4" t="s">
        <v>134</v>
      </c>
    </row>
    <row r="3527" spans="1:5" x14ac:dyDescent="0.2">
      <c r="A3527" s="10">
        <v>3466</v>
      </c>
      <c r="B3527" s="1769"/>
      <c r="D3527" s="4" t="s">
        <v>1997</v>
      </c>
      <c r="E3527" s="4" t="s">
        <v>134</v>
      </c>
    </row>
    <row r="3528" spans="1:5" x14ac:dyDescent="0.2">
      <c r="A3528" s="10">
        <v>3467</v>
      </c>
      <c r="B3528" s="1769"/>
      <c r="D3528" s="4" t="s">
        <v>1997</v>
      </c>
      <c r="E3528" s="4" t="s">
        <v>134</v>
      </c>
    </row>
    <row r="3529" spans="1:5" x14ac:dyDescent="0.2">
      <c r="A3529" s="10">
        <v>3468</v>
      </c>
      <c r="B3529" s="1769"/>
      <c r="D3529" s="4" t="s">
        <v>1997</v>
      </c>
      <c r="E3529" s="4" t="s">
        <v>134</v>
      </c>
    </row>
    <row r="3530" spans="1:5" x14ac:dyDescent="0.2">
      <c r="A3530" s="5">
        <v>3469</v>
      </c>
      <c r="B3530" s="1769">
        <f>'Acct Summary 7-8'!C36</f>
        <v>0</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0</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0</v>
      </c>
      <c r="C3552" s="2" t="s">
        <v>569</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0</v>
      </c>
      <c r="C3565" s="2" t="s">
        <v>569</v>
      </c>
      <c r="D3565" s="2" t="str">
        <f t="shared" si="54"/>
        <v>Error?</v>
      </c>
    </row>
    <row r="3566" spans="1:4" x14ac:dyDescent="0.2">
      <c r="A3566" s="5">
        <v>3505</v>
      </c>
      <c r="B3566" s="1769">
        <f>'Assets-Liab 5-6'!K38</f>
        <v>0</v>
      </c>
      <c r="D3566" s="2" t="str">
        <f t="shared" si="54"/>
        <v>Error?</v>
      </c>
    </row>
    <row r="3567" spans="1:4" x14ac:dyDescent="0.2">
      <c r="A3567" s="5">
        <v>3506</v>
      </c>
      <c r="B3567" s="1769">
        <f>'Assets-Liab 5-6'!K39</f>
        <v>0</v>
      </c>
      <c r="D3567" s="2" t="str">
        <f t="shared" si="54"/>
        <v>Error?</v>
      </c>
    </row>
    <row r="3568" spans="1:4" x14ac:dyDescent="0.2">
      <c r="A3568" s="5">
        <v>3507</v>
      </c>
      <c r="B3568" s="1769">
        <f>'Assets-Liab 5-6'!K41</f>
        <v>0</v>
      </c>
      <c r="C3568" s="2" t="s">
        <v>569</v>
      </c>
      <c r="D3568" s="2" t="str">
        <f t="shared" si="54"/>
        <v>Error?</v>
      </c>
    </row>
    <row r="3569" spans="1:4" x14ac:dyDescent="0.2">
      <c r="A3569" s="5">
        <v>3508</v>
      </c>
      <c r="B3569" s="1769">
        <f>'Acct Summary 7-8'!K4</f>
        <v>0</v>
      </c>
      <c r="C3569" s="2" t="s">
        <v>569</v>
      </c>
      <c r="D3569" s="2" t="str">
        <f t="shared" si="54"/>
        <v>Error?</v>
      </c>
    </row>
    <row r="3570" spans="1:4" x14ac:dyDescent="0.2">
      <c r="A3570" s="5">
        <v>3509</v>
      </c>
      <c r="B3570" s="1769">
        <f>'Acct Summary 7-8'!K6</f>
        <v>0</v>
      </c>
      <c r="C3570" s="2" t="s">
        <v>569</v>
      </c>
      <c r="D3570" s="2" t="str">
        <f t="shared" si="54"/>
        <v>Error?</v>
      </c>
    </row>
    <row r="3571" spans="1:4" x14ac:dyDescent="0.2">
      <c r="A3571" s="5">
        <v>3510</v>
      </c>
      <c r="B3571" s="1769">
        <f>'Acct Summary 7-8'!K8</f>
        <v>0</v>
      </c>
      <c r="C3571" s="2" t="s">
        <v>569</v>
      </c>
      <c r="D3571" s="2" t="str">
        <f t="shared" si="54"/>
        <v>Error?</v>
      </c>
    </row>
    <row r="3572" spans="1:4" x14ac:dyDescent="0.2">
      <c r="A3572" s="5">
        <v>3511</v>
      </c>
      <c r="B3572" s="1769">
        <f>'Acct Summary 7-8'!K13</f>
        <v>0</v>
      </c>
      <c r="C3572" s="2" t="s">
        <v>569</v>
      </c>
      <c r="D3572" s="2" t="str">
        <f t="shared" si="54"/>
        <v>Error?</v>
      </c>
    </row>
    <row r="3573" spans="1:4" x14ac:dyDescent="0.2">
      <c r="A3573" s="5">
        <v>3512</v>
      </c>
      <c r="B3573" s="1769">
        <f>'Acct Summary 7-8'!K15</f>
        <v>0</v>
      </c>
      <c r="C3573" s="2" t="s">
        <v>569</v>
      </c>
      <c r="D3573" s="2" t="str">
        <f t="shared" si="54"/>
        <v>Error?</v>
      </c>
    </row>
    <row r="3574" spans="1:4" x14ac:dyDescent="0.2">
      <c r="A3574" s="5">
        <v>3513</v>
      </c>
      <c r="B3574" s="1769">
        <f>'Acct Summary 7-8'!K16</f>
        <v>0</v>
      </c>
      <c r="C3574" s="2" t="s">
        <v>569</v>
      </c>
      <c r="D3574" s="2" t="str">
        <f t="shared" si="54"/>
        <v>Error?</v>
      </c>
    </row>
    <row r="3575" spans="1:4" x14ac:dyDescent="0.2">
      <c r="A3575" s="5">
        <v>3514</v>
      </c>
      <c r="B3575" s="1769">
        <f>'Acct Summary 7-8'!K17</f>
        <v>0</v>
      </c>
      <c r="C3575" s="2" t="s">
        <v>569</v>
      </c>
      <c r="D3575" s="2" t="str">
        <f t="shared" si="54"/>
        <v>Error?</v>
      </c>
    </row>
    <row r="3576" spans="1:4" x14ac:dyDescent="0.2">
      <c r="A3576" s="5">
        <v>3515</v>
      </c>
      <c r="B3576" s="1769">
        <f>'Acct Summary 7-8'!K20</f>
        <v>0</v>
      </c>
      <c r="C3576" s="2" t="s">
        <v>569</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569</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569</v>
      </c>
      <c r="D3586" s="2" t="str">
        <f t="shared" si="55"/>
        <v>Error?</v>
      </c>
    </row>
    <row r="3587" spans="1:4" x14ac:dyDescent="0.2">
      <c r="A3587" s="5">
        <v>3526</v>
      </c>
      <c r="B3587" s="1769">
        <f>'Acct Summary 7-8'!K77</f>
        <v>0</v>
      </c>
      <c r="C3587" s="2" t="s">
        <v>569</v>
      </c>
      <c r="D3587" s="2" t="str">
        <f t="shared" si="55"/>
        <v>Error?</v>
      </c>
    </row>
    <row r="3588" spans="1:4" x14ac:dyDescent="0.2">
      <c r="A3588" s="5">
        <v>3527</v>
      </c>
      <c r="B3588" s="1769">
        <f>'Acct Summary 7-8'!K78</f>
        <v>0</v>
      </c>
      <c r="C3588" s="2" t="s">
        <v>569</v>
      </c>
      <c r="D3588" s="2" t="str">
        <f t="shared" si="55"/>
        <v>Error?</v>
      </c>
    </row>
    <row r="3589" spans="1:4" x14ac:dyDescent="0.2">
      <c r="A3589" s="5">
        <v>3528</v>
      </c>
      <c r="B3589" s="1769">
        <f>'Acct Summary 7-8'!K79</f>
        <v>0</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0</v>
      </c>
      <c r="C3591" s="2" t="s">
        <v>569</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569</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569</v>
      </c>
      <c r="D3621" s="2" t="str">
        <f t="shared" si="55"/>
        <v>Error?</v>
      </c>
    </row>
    <row r="3622" spans="1:4" x14ac:dyDescent="0.2">
      <c r="A3622" s="5">
        <v>3561</v>
      </c>
      <c r="B3622" s="1769">
        <f>'Expenditures 15-22'!C367</f>
        <v>0</v>
      </c>
      <c r="C3622" s="2" t="s">
        <v>569</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569</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569</v>
      </c>
      <c r="D3628" s="2" t="str">
        <f t="shared" si="55"/>
        <v>Error?</v>
      </c>
    </row>
    <row r="3629" spans="1:4" x14ac:dyDescent="0.2">
      <c r="A3629" s="5">
        <v>3568</v>
      </c>
      <c r="B3629" s="1769">
        <f>'Expenditures 15-22'!D367</f>
        <v>0</v>
      </c>
      <c r="C3629" s="2" t="s">
        <v>569</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569</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569</v>
      </c>
      <c r="D3635" s="2" t="str">
        <f t="shared" si="55"/>
        <v>Error?</v>
      </c>
    </row>
    <row r="3636" spans="1:4" x14ac:dyDescent="0.2">
      <c r="A3636" s="5">
        <v>3575</v>
      </c>
      <c r="B3636" s="1769">
        <f>'Expenditures 15-22'!E367</f>
        <v>0</v>
      </c>
      <c r="C3636" s="2" t="s">
        <v>569</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569</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569</v>
      </c>
      <c r="D3642" s="2" t="str">
        <f t="shared" si="55"/>
        <v>Error?</v>
      </c>
    </row>
    <row r="3643" spans="1:4" x14ac:dyDescent="0.2">
      <c r="A3643" s="5">
        <v>3582</v>
      </c>
      <c r="B3643" s="1769">
        <f>'Expenditures 15-22'!F367</f>
        <v>0</v>
      </c>
      <c r="C3643" s="2" t="s">
        <v>569</v>
      </c>
      <c r="D3643" s="2" t="str">
        <f t="shared" si="55"/>
        <v>Error?</v>
      </c>
    </row>
    <row r="3644" spans="1:4" x14ac:dyDescent="0.2">
      <c r="A3644" s="10">
        <v>3583</v>
      </c>
      <c r="B3644" s="1769"/>
      <c r="D3644" s="2" t="str">
        <f t="shared" si="55"/>
        <v>OK</v>
      </c>
    </row>
    <row r="3645" spans="1:4" x14ac:dyDescent="0.2">
      <c r="A3645" s="5">
        <v>3584</v>
      </c>
      <c r="B3645" s="1769">
        <f>'Expenditures 15-22'!G348</f>
        <v>0</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0</v>
      </c>
      <c r="C3647" s="2" t="s">
        <v>569</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0</v>
      </c>
      <c r="C3649" s="2" t="s">
        <v>569</v>
      </c>
      <c r="D3649" s="2" t="str">
        <f t="shared" si="56"/>
        <v>Error?</v>
      </c>
    </row>
    <row r="3650" spans="1:4" x14ac:dyDescent="0.2">
      <c r="A3650" s="5">
        <v>3589</v>
      </c>
      <c r="B3650" s="1769">
        <f>'Expenditures 15-22'!G367</f>
        <v>0</v>
      </c>
      <c r="C3650" s="2" t="s">
        <v>569</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569</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569</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569</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569</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0</v>
      </c>
      <c r="C3668" s="2" t="s">
        <v>569</v>
      </c>
      <c r="D3668" s="2" t="str">
        <f t="shared" si="56"/>
        <v>Error?</v>
      </c>
    </row>
    <row r="3669" spans="1:4" x14ac:dyDescent="0.2">
      <c r="A3669" s="5">
        <v>3608</v>
      </c>
      <c r="B3669" s="1769">
        <f>'Expenditures 15-22'!K349</f>
        <v>0</v>
      </c>
      <c r="C3669" s="2" t="s">
        <v>569</v>
      </c>
      <c r="D3669" s="2" t="str">
        <f t="shared" si="56"/>
        <v>Error?</v>
      </c>
    </row>
    <row r="3670" spans="1:4" x14ac:dyDescent="0.2">
      <c r="A3670" s="5">
        <v>3609</v>
      </c>
      <c r="B3670" s="1769">
        <f>'Expenditures 15-22'!K350</f>
        <v>0</v>
      </c>
      <c r="C3670" s="2" t="s">
        <v>569</v>
      </c>
      <c r="D3670" s="2" t="str">
        <f t="shared" si="56"/>
        <v>Error?</v>
      </c>
    </row>
    <row r="3671" spans="1:4" x14ac:dyDescent="0.2">
      <c r="A3671" s="5">
        <v>3610</v>
      </c>
      <c r="B3671" s="1769">
        <f>'Expenditures 15-22'!K351</f>
        <v>0</v>
      </c>
      <c r="C3671" s="2" t="s">
        <v>569</v>
      </c>
      <c r="D3671" s="2" t="str">
        <f t="shared" si="56"/>
        <v>Error?</v>
      </c>
    </row>
    <row r="3672" spans="1:4" x14ac:dyDescent="0.2">
      <c r="A3672" s="5">
        <v>3611</v>
      </c>
      <c r="B3672" s="1769">
        <f>'Expenditures 15-22'!K352</f>
        <v>0</v>
      </c>
      <c r="C3672" s="2" t="s">
        <v>569</v>
      </c>
      <c r="D3672" s="2" t="str">
        <f t="shared" si="56"/>
        <v>Error?</v>
      </c>
    </row>
    <row r="3673" spans="1:4" x14ac:dyDescent="0.2">
      <c r="A3673" s="5">
        <v>3612</v>
      </c>
      <c r="B3673" s="1769">
        <f>'Expenditures 15-22'!K356</f>
        <v>0</v>
      </c>
      <c r="C3673" s="2" t="s">
        <v>569</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569</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0</v>
      </c>
      <c r="C3678" s="2" t="s">
        <v>569</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0</v>
      </c>
      <c r="C3681" s="2" t="s">
        <v>569</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569</v>
      </c>
      <c r="D3688" s="2" t="str">
        <f t="shared" si="56"/>
        <v>Error?</v>
      </c>
    </row>
    <row r="3689" spans="1:4" x14ac:dyDescent="0.2">
      <c r="A3689" s="5">
        <v>3628</v>
      </c>
      <c r="B3689" s="1769">
        <f>'Short-Term Long-Term Debt 24'!F19</f>
        <v>0</v>
      </c>
      <c r="C3689" s="2" t="s">
        <v>569</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569</v>
      </c>
      <c r="D3702" s="2" t="str">
        <f t="shared" si="56"/>
        <v>Error?</v>
      </c>
    </row>
    <row r="3703" spans="1:4" x14ac:dyDescent="0.2">
      <c r="A3703" s="5">
        <v>3642</v>
      </c>
      <c r="B3703" s="1769">
        <f>'Acct Summary 7-8'!K53</f>
        <v>0</v>
      </c>
      <c r="C3703" s="2" t="s">
        <v>569</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569</v>
      </c>
      <c r="D3717" s="2" t="str">
        <f t="shared" si="57"/>
        <v>Error?</v>
      </c>
    </row>
    <row r="3718" spans="1:4" x14ac:dyDescent="0.2">
      <c r="A3718" s="5">
        <v>3657</v>
      </c>
      <c r="B3718" s="1769">
        <f>'Acct Summary 7-8'!K7</f>
        <v>0</v>
      </c>
      <c r="C3718" s="2" t="s">
        <v>569</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5174</v>
      </c>
      <c r="D3721" s="2" t="str">
        <f t="shared" si="57"/>
        <v>Error?</v>
      </c>
    </row>
    <row r="3722" spans="1:4" x14ac:dyDescent="0.2">
      <c r="A3722" s="5">
        <v>3661</v>
      </c>
      <c r="B3722" s="1769">
        <f>'Expenditures 15-22'!D285</f>
        <v>5174</v>
      </c>
      <c r="C3722" s="2" t="s">
        <v>569</v>
      </c>
      <c r="D3722" s="2" t="str">
        <f t="shared" si="57"/>
        <v>Error?</v>
      </c>
    </row>
    <row r="3723" spans="1:4" x14ac:dyDescent="0.2">
      <c r="A3723" s="5">
        <v>3662</v>
      </c>
      <c r="B3723" s="1769">
        <f>'Expenditures 15-22'!K283</f>
        <v>5174</v>
      </c>
      <c r="C3723" s="2" t="s">
        <v>569</v>
      </c>
      <c r="D3723" s="2" t="str">
        <f t="shared" si="57"/>
        <v>Error?</v>
      </c>
    </row>
    <row r="3724" spans="1:4" x14ac:dyDescent="0.2">
      <c r="A3724" s="5">
        <v>3663</v>
      </c>
      <c r="B3724" s="1769">
        <f>'Expenditures 15-22'!K285</f>
        <v>5174</v>
      </c>
      <c r="C3724" s="2" t="s">
        <v>569</v>
      </c>
      <c r="D3724" s="2" t="str">
        <f t="shared" si="57"/>
        <v>Error?</v>
      </c>
    </row>
    <row r="3725" spans="1:4" x14ac:dyDescent="0.2">
      <c r="A3725" s="5">
        <v>3664</v>
      </c>
      <c r="B3725" s="1769">
        <f>'Tax Sched 23'!B13</f>
        <v>0</v>
      </c>
      <c r="C3725" s="2" t="s">
        <v>569</v>
      </c>
      <c r="D3725" s="2" t="str">
        <f t="shared" si="57"/>
        <v>Error?</v>
      </c>
    </row>
    <row r="3726" spans="1:4" x14ac:dyDescent="0.2">
      <c r="A3726" s="5">
        <v>3665</v>
      </c>
      <c r="B3726" s="1769">
        <f>'Tax Sched 23'!D13</f>
        <v>0</v>
      </c>
      <c r="C3726" s="2" t="s">
        <v>569</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569</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0</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569</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569</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569</v>
      </c>
      <c r="D4098" s="2" t="str">
        <f t="shared" si="63"/>
        <v>OK</v>
      </c>
    </row>
    <row r="4099" spans="1:4" x14ac:dyDescent="0.2">
      <c r="A4099" s="5">
        <v>4038</v>
      </c>
      <c r="B4099" s="1769">
        <f>'Expenditures 15-22'!K307</f>
        <v>0</v>
      </c>
      <c r="C4099" s="2" t="s">
        <v>569</v>
      </c>
      <c r="D4099" s="2" t="str">
        <f t="shared" si="63"/>
        <v>Error?</v>
      </c>
    </row>
    <row r="4100" spans="1:4" x14ac:dyDescent="0.2">
      <c r="A4100" s="5">
        <v>4039</v>
      </c>
      <c r="B4100" s="1769">
        <f>'Expenditures 15-22'!K308</f>
        <v>0</v>
      </c>
      <c r="C4100" s="2" t="s">
        <v>569</v>
      </c>
      <c r="D4100" s="2" t="str">
        <f t="shared" si="63"/>
        <v>Error?</v>
      </c>
    </row>
    <row r="4101" spans="1:4" x14ac:dyDescent="0.2">
      <c r="A4101" s="10">
        <v>4040</v>
      </c>
      <c r="B4101" s="1769"/>
      <c r="C4101" s="2" t="s">
        <v>569</v>
      </c>
      <c r="D4101" s="2" t="str">
        <f t="shared" si="63"/>
        <v>OK</v>
      </c>
    </row>
    <row r="4102" spans="1:4" x14ac:dyDescent="0.2">
      <c r="A4102" s="5">
        <v>4041</v>
      </c>
      <c r="B4102" s="1769">
        <f>'Tax Sched 23'!B17</f>
        <v>0</v>
      </c>
      <c r="C4102" s="2" t="s">
        <v>569</v>
      </c>
      <c r="D4102" s="2" t="str">
        <f t="shared" si="63"/>
        <v>Error?</v>
      </c>
    </row>
    <row r="4103" spans="1:4" x14ac:dyDescent="0.2">
      <c r="A4103" s="5">
        <v>4042</v>
      </c>
      <c r="B4103" s="1769">
        <f>'Tax Sched 23'!B18</f>
        <v>10385</v>
      </c>
      <c r="C4103" s="2" t="s">
        <v>569</v>
      </c>
      <c r="D4103" s="2" t="str">
        <f t="shared" si="63"/>
        <v>Error?</v>
      </c>
    </row>
    <row r="4104" spans="1:4" x14ac:dyDescent="0.2">
      <c r="A4104" s="5">
        <v>4043</v>
      </c>
      <c r="B4104" s="1769">
        <f>'Tax Sched 23'!D17</f>
        <v>0</v>
      </c>
      <c r="C4104" s="2" t="s">
        <v>569</v>
      </c>
      <c r="D4104" s="2" t="str">
        <f t="shared" si="63"/>
        <v>Error?</v>
      </c>
    </row>
    <row r="4105" spans="1:4" x14ac:dyDescent="0.2">
      <c r="A4105" s="5">
        <v>4044</v>
      </c>
      <c r="B4105" s="1769">
        <f>'Tax Sched 23'!D18</f>
        <v>5351</v>
      </c>
      <c r="C4105" s="2" t="s">
        <v>569</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5034</v>
      </c>
      <c r="D4107" s="2" t="str">
        <f t="shared" si="63"/>
        <v>Error?</v>
      </c>
    </row>
    <row r="4108" spans="1:4" x14ac:dyDescent="0.2">
      <c r="A4108" s="5">
        <v>4047</v>
      </c>
      <c r="B4108" s="1769">
        <f>'Tax Sched 23'!F17</f>
        <v>0</v>
      </c>
      <c r="C4108" s="2" t="s">
        <v>569</v>
      </c>
      <c r="D4108" s="2" t="str">
        <f t="shared" si="63"/>
        <v>Error?</v>
      </c>
    </row>
    <row r="4109" spans="1:4" x14ac:dyDescent="0.2">
      <c r="A4109" s="5">
        <v>4048</v>
      </c>
      <c r="B4109" s="1769">
        <f>'Tax Sched 23'!F18</f>
        <v>5351</v>
      </c>
      <c r="C4109" s="2" t="s">
        <v>569</v>
      </c>
      <c r="D4109" s="2" t="str">
        <f t="shared" si="63"/>
        <v>Error?</v>
      </c>
    </row>
    <row r="4110" spans="1:4" x14ac:dyDescent="0.2">
      <c r="A4110" s="5">
        <v>4049</v>
      </c>
      <c r="B4110" s="1769">
        <f>'Tax Sched 23'!E17</f>
        <v>0</v>
      </c>
      <c r="C4110" s="2" t="s">
        <v>569</v>
      </c>
      <c r="D4110" s="2" t="str">
        <f t="shared" si="63"/>
        <v>Error?</v>
      </c>
    </row>
    <row r="4111" spans="1:4" x14ac:dyDescent="0.2">
      <c r="A4111" s="5">
        <v>4050</v>
      </c>
      <c r="B4111" s="1769">
        <f>'Tax Sched 23'!E18</f>
        <v>10385</v>
      </c>
      <c r="D4111" s="2" t="str">
        <f t="shared" si="63"/>
        <v>Error?</v>
      </c>
    </row>
    <row r="4112" spans="1:4" x14ac:dyDescent="0.2">
      <c r="A4112" s="10">
        <v>4051</v>
      </c>
      <c r="B4112" s="1769"/>
      <c r="D4112" s="2" t="str">
        <f t="shared" si="63"/>
        <v>OK</v>
      </c>
    </row>
    <row r="4113" spans="1:4" x14ac:dyDescent="0.2">
      <c r="A4113" s="5">
        <v>4052</v>
      </c>
      <c r="B4113" s="1769">
        <f>'Acct Summary 7-8'!C9</f>
        <v>3420115</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11703179</v>
      </c>
      <c r="C4122" s="2" t="s">
        <v>569</v>
      </c>
      <c r="D4122" s="2" t="str">
        <f t="shared" si="63"/>
        <v>Error?</v>
      </c>
    </row>
    <row r="4123" spans="1:4" x14ac:dyDescent="0.2">
      <c r="A4123" s="5">
        <v>4062</v>
      </c>
      <c r="B4123" s="1769">
        <f>'Acct Summary 7-8'!D10</f>
        <v>780616</v>
      </c>
      <c r="C4123" s="2" t="s">
        <v>569</v>
      </c>
      <c r="D4123" s="2" t="str">
        <f t="shared" si="63"/>
        <v>Error?</v>
      </c>
    </row>
    <row r="4124" spans="1:4" x14ac:dyDescent="0.2">
      <c r="A4124" s="5">
        <v>4063</v>
      </c>
      <c r="B4124" s="1769">
        <f>'Acct Summary 7-8'!E10</f>
        <v>432519</v>
      </c>
      <c r="C4124" s="2" t="s">
        <v>569</v>
      </c>
      <c r="D4124" s="2" t="str">
        <f t="shared" si="63"/>
        <v>Error?</v>
      </c>
    </row>
    <row r="4125" spans="1:4" x14ac:dyDescent="0.2">
      <c r="A4125" s="5">
        <v>4064</v>
      </c>
      <c r="B4125" s="1769">
        <f>'Acct Summary 7-8'!F10</f>
        <v>381458</v>
      </c>
      <c r="C4125" s="2" t="s">
        <v>569</v>
      </c>
      <c r="D4125" s="2" t="str">
        <f t="shared" si="63"/>
        <v>Error?</v>
      </c>
    </row>
    <row r="4126" spans="1:4" x14ac:dyDescent="0.2">
      <c r="A4126" s="5">
        <v>4065</v>
      </c>
      <c r="B4126" s="1769">
        <f>'Acct Summary 7-8'!G10</f>
        <v>284501</v>
      </c>
      <c r="C4126" s="2" t="s">
        <v>569</v>
      </c>
      <c r="D4126" s="2" t="str">
        <f t="shared" si="63"/>
        <v>Error?</v>
      </c>
    </row>
    <row r="4127" spans="1:4" x14ac:dyDescent="0.2">
      <c r="A4127" s="5">
        <v>4066</v>
      </c>
      <c r="B4127" s="1769">
        <f>'Acct Summary 7-8'!H10</f>
        <v>52795</v>
      </c>
      <c r="C4127" s="2" t="s">
        <v>569</v>
      </c>
      <c r="D4127" s="2" t="str">
        <f t="shared" si="63"/>
        <v>Error?</v>
      </c>
    </row>
    <row r="4128" spans="1:4" x14ac:dyDescent="0.2">
      <c r="A4128" s="5">
        <v>4067</v>
      </c>
      <c r="B4128" s="1769">
        <f>'Acct Summary 7-8'!I10</f>
        <v>15803</v>
      </c>
      <c r="C4128" s="2" t="s">
        <v>569</v>
      </c>
      <c r="D4128" s="2" t="str">
        <f t="shared" si="63"/>
        <v>Error?</v>
      </c>
    </row>
    <row r="4129" spans="1:4" x14ac:dyDescent="0.2">
      <c r="A4129" s="10">
        <v>4068</v>
      </c>
      <c r="B4129" s="1769"/>
      <c r="C4129" s="2" t="s">
        <v>569</v>
      </c>
      <c r="D4129" s="2" t="str">
        <f t="shared" si="63"/>
        <v>OK</v>
      </c>
    </row>
    <row r="4130" spans="1:4" x14ac:dyDescent="0.2">
      <c r="A4130" s="5">
        <v>4069</v>
      </c>
      <c r="B4130" s="1769">
        <f>'Acct Summary 7-8'!K10</f>
        <v>0</v>
      </c>
      <c r="C4130" s="2" t="s">
        <v>569</v>
      </c>
      <c r="D4130" s="2" t="str">
        <f t="shared" si="63"/>
        <v>Error?</v>
      </c>
    </row>
    <row r="4131" spans="1:4" x14ac:dyDescent="0.2">
      <c r="A4131" s="5">
        <v>4070</v>
      </c>
      <c r="B4131" s="1769">
        <f>'Acct Summary 7-8'!C18</f>
        <v>3420115</v>
      </c>
      <c r="C4131" s="2" t="s">
        <v>569</v>
      </c>
      <c r="D4131" s="2" t="str">
        <f t="shared" si="63"/>
        <v>Error?</v>
      </c>
    </row>
    <row r="4132" spans="1:4" x14ac:dyDescent="0.2">
      <c r="A4132" s="5">
        <v>4071</v>
      </c>
      <c r="B4132" s="1769">
        <f>'Acct Summary 7-8'!D18</f>
        <v>0</v>
      </c>
      <c r="C4132" s="2" t="s">
        <v>569</v>
      </c>
      <c r="D4132" s="2" t="str">
        <f t="shared" si="63"/>
        <v>Error?</v>
      </c>
    </row>
    <row r="4133" spans="1:4" x14ac:dyDescent="0.2">
      <c r="A4133" s="5">
        <v>4072</v>
      </c>
      <c r="B4133" s="1769">
        <f>'Acct Summary 7-8'!F18</f>
        <v>0</v>
      </c>
      <c r="C4133" s="2" t="s">
        <v>569</v>
      </c>
      <c r="D4133" s="2" t="str">
        <f t="shared" si="63"/>
        <v>Error?</v>
      </c>
    </row>
    <row r="4134" spans="1:4" x14ac:dyDescent="0.2">
      <c r="A4134" s="5">
        <v>4073</v>
      </c>
      <c r="B4134" s="1769">
        <f>'Acct Summary 7-8'!H18</f>
        <v>0</v>
      </c>
      <c r="C4134" s="2" t="s">
        <v>569</v>
      </c>
      <c r="D4134" s="2" t="str">
        <f t="shared" si="63"/>
        <v>Error?</v>
      </c>
    </row>
    <row r="4135" spans="1:4" x14ac:dyDescent="0.2">
      <c r="A4135" s="5">
        <v>4074</v>
      </c>
      <c r="B4135" s="1769">
        <f>'Acct Summary 7-8'!K18</f>
        <v>0</v>
      </c>
      <c r="C4135" s="2" t="s">
        <v>569</v>
      </c>
      <c r="D4135" s="2" t="str">
        <f t="shared" si="63"/>
        <v>Error?</v>
      </c>
    </row>
    <row r="4136" spans="1:4" x14ac:dyDescent="0.2">
      <c r="A4136" s="5">
        <v>4075</v>
      </c>
      <c r="B4136" s="1769">
        <f>'Acct Summary 7-8'!C19</f>
        <v>11876994</v>
      </c>
      <c r="C4136" s="2" t="s">
        <v>569</v>
      </c>
      <c r="D4136" s="2" t="str">
        <f t="shared" si="63"/>
        <v>Error?</v>
      </c>
    </row>
    <row r="4137" spans="1:4" x14ac:dyDescent="0.2">
      <c r="A4137" s="5">
        <v>4076</v>
      </c>
      <c r="B4137" s="1769">
        <f>'Acct Summary 7-8'!D19</f>
        <v>768414</v>
      </c>
      <c r="C4137" s="2" t="s">
        <v>569</v>
      </c>
      <c r="D4137" s="2" t="str">
        <f t="shared" si="63"/>
        <v>Error?</v>
      </c>
    </row>
    <row r="4138" spans="1:4" x14ac:dyDescent="0.2">
      <c r="A4138" s="5">
        <v>4077</v>
      </c>
      <c r="B4138" s="1769">
        <f>'Acct Summary 7-8'!E19</f>
        <v>431643</v>
      </c>
      <c r="C4138" s="2" t="s">
        <v>569</v>
      </c>
      <c r="D4138" s="2" t="str">
        <f t="shared" si="63"/>
        <v>Error?</v>
      </c>
    </row>
    <row r="4139" spans="1:4" x14ac:dyDescent="0.2">
      <c r="A4139" s="5">
        <v>4078</v>
      </c>
      <c r="B4139" s="1769">
        <f>'Acct Summary 7-8'!F19</f>
        <v>580686</v>
      </c>
      <c r="C4139" s="2" t="s">
        <v>569</v>
      </c>
      <c r="D4139" s="2" t="str">
        <f t="shared" si="63"/>
        <v>Error?</v>
      </c>
    </row>
    <row r="4140" spans="1:4" x14ac:dyDescent="0.2">
      <c r="A4140" s="5">
        <v>4079</v>
      </c>
      <c r="B4140" s="1769">
        <f>'Acct Summary 7-8'!G19</f>
        <v>324368</v>
      </c>
      <c r="C4140" s="2" t="s">
        <v>569</v>
      </c>
      <c r="D4140" s="2" t="str">
        <f t="shared" si="63"/>
        <v>Error?</v>
      </c>
    </row>
    <row r="4141" spans="1:4" x14ac:dyDescent="0.2">
      <c r="A4141" s="5">
        <v>4080</v>
      </c>
      <c r="B4141" s="1769">
        <f>'Acct Summary 7-8'!H19</f>
        <v>2426600</v>
      </c>
      <c r="C4141" s="2" t="s">
        <v>569</v>
      </c>
      <c r="D4141" s="2" t="str">
        <f t="shared" si="63"/>
        <v>Error?</v>
      </c>
    </row>
    <row r="4142" spans="1:4" x14ac:dyDescent="0.2">
      <c r="A4142" s="10">
        <v>4081</v>
      </c>
      <c r="B4142" s="1769"/>
      <c r="D4142" s="2" t="str">
        <f t="shared" si="63"/>
        <v>OK</v>
      </c>
    </row>
    <row r="4143" spans="1:4" x14ac:dyDescent="0.2">
      <c r="A4143" s="10">
        <v>4082</v>
      </c>
      <c r="B4143" s="1769"/>
      <c r="C4143" s="2" t="s">
        <v>569</v>
      </c>
      <c r="D4143" s="2" t="str">
        <f t="shared" si="63"/>
        <v>OK</v>
      </c>
    </row>
    <row r="4144" spans="1:4" x14ac:dyDescent="0.2">
      <c r="A4144" s="5">
        <v>4083</v>
      </c>
      <c r="B4144" s="1769">
        <f>'Acct Summary 7-8'!K19</f>
        <v>0</v>
      </c>
      <c r="C4144" s="2" t="s">
        <v>569</v>
      </c>
      <c r="D4144" s="2" t="str">
        <f t="shared" si="63"/>
        <v>Error?</v>
      </c>
    </row>
    <row r="4145" spans="1:4" x14ac:dyDescent="0.2">
      <c r="A4145" s="10">
        <v>4084</v>
      </c>
      <c r="B4145" s="1769"/>
      <c r="C4145" s="2" t="s">
        <v>569</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569</v>
      </c>
      <c r="D4150" s="2" t="str">
        <f t="shared" si="63"/>
        <v>OK</v>
      </c>
    </row>
    <row r="4151" spans="1:4" x14ac:dyDescent="0.2">
      <c r="A4151" s="10">
        <v>4090</v>
      </c>
      <c r="B4151" s="1769"/>
      <c r="C4151" s="2" t="s">
        <v>569</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569</v>
      </c>
      <c r="D4156" s="2" t="str">
        <f t="shared" si="63"/>
        <v>Error?</v>
      </c>
    </row>
    <row r="4157" spans="1:4" x14ac:dyDescent="0.2">
      <c r="A4157" s="5">
        <v>4096</v>
      </c>
      <c r="B4157" s="1769">
        <f>'Expenditures 15-22'!K204</f>
        <v>0</v>
      </c>
      <c r="C4157" s="2" t="s">
        <v>569</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569</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569</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569</v>
      </c>
      <c r="D4170" s="2" t="str">
        <f t="shared" si="64"/>
        <v>OK</v>
      </c>
    </row>
    <row r="4171" spans="1:4" x14ac:dyDescent="0.2">
      <c r="A4171" s="5">
        <v>4110</v>
      </c>
      <c r="B4171" s="1769">
        <f>'Short-Term Long-Term Debt 24'!I49</f>
        <v>5850000</v>
      </c>
      <c r="C4171" s="2" t="s">
        <v>569</v>
      </c>
      <c r="D4171" s="2" t="str">
        <f t="shared" si="64"/>
        <v>Error?</v>
      </c>
    </row>
    <row r="4172" spans="1:4" x14ac:dyDescent="0.2">
      <c r="A4172" s="5">
        <v>4111</v>
      </c>
      <c r="B4172" s="1769">
        <f>'Short-Term Long-Term Debt 24'!J49</f>
        <v>5850000</v>
      </c>
      <c r="C4172" s="2" t="s">
        <v>569</v>
      </c>
      <c r="D4172" s="2" t="str">
        <f t="shared" si="64"/>
        <v>Error?</v>
      </c>
    </row>
    <row r="4173" spans="1:4" x14ac:dyDescent="0.2">
      <c r="A4173" s="5">
        <v>4112</v>
      </c>
      <c r="B4173" s="1769">
        <f>'Short-Term Long-Term Debt 24'!H49</f>
        <v>130000</v>
      </c>
      <c r="C4173" s="2" t="s">
        <v>569</v>
      </c>
      <c r="D4173" s="2" t="str">
        <f t="shared" si="64"/>
        <v>Error?</v>
      </c>
    </row>
    <row r="4174" spans="1:4" x14ac:dyDescent="0.2">
      <c r="A4174" s="10">
        <v>4113</v>
      </c>
      <c r="B4174" s="1769"/>
      <c r="C4174" s="2" t="s">
        <v>569</v>
      </c>
      <c r="D4174" s="2" t="str">
        <f t="shared" si="64"/>
        <v>OK</v>
      </c>
    </row>
    <row r="4175" spans="1:4" x14ac:dyDescent="0.2">
      <c r="A4175" s="5">
        <v>4114</v>
      </c>
      <c r="B4175" s="1769">
        <f>'Acct Summary 7-8'!E18</f>
        <v>0</v>
      </c>
      <c r="C4175" s="2" t="s">
        <v>569</v>
      </c>
      <c r="D4175" s="2" t="str">
        <f t="shared" si="64"/>
        <v>Error?</v>
      </c>
    </row>
    <row r="4176" spans="1:4" x14ac:dyDescent="0.2">
      <c r="A4176" s="5">
        <v>4115</v>
      </c>
      <c r="B4176" s="1769">
        <f>'Acct Summary 7-8'!G18</f>
        <v>0</v>
      </c>
      <c r="C4176" s="2" t="s">
        <v>569</v>
      </c>
      <c r="D4176" s="2" t="str">
        <f t="shared" si="64"/>
        <v>Error?</v>
      </c>
    </row>
    <row r="4177" spans="1:4" x14ac:dyDescent="0.2">
      <c r="A4177" s="5">
        <v>4116</v>
      </c>
      <c r="B4177" s="1769">
        <f>'Short-Term Long-Term Debt 24'!G49</f>
        <v>0</v>
      </c>
      <c r="D4177" s="2" t="str">
        <f t="shared" si="64"/>
        <v>Error?</v>
      </c>
    </row>
    <row r="4178" spans="1:4" x14ac:dyDescent="0.2">
      <c r="A4178" s="10">
        <v>4117</v>
      </c>
      <c r="B4178" s="1769"/>
      <c r="C4178" s="2" t="s">
        <v>569</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569</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569</v>
      </c>
      <c r="D4202" s="2" t="str">
        <f t="shared" si="64"/>
        <v>Error?</v>
      </c>
    </row>
    <row r="4203" spans="1:4" x14ac:dyDescent="0.2">
      <c r="A4203" s="5">
        <v>4142</v>
      </c>
      <c r="B4203" s="1769">
        <f>'Expenditures 15-22'!E139</f>
        <v>0</v>
      </c>
      <c r="C4203" s="2" t="s">
        <v>569</v>
      </c>
      <c r="D4203" s="2" t="str">
        <f t="shared" si="64"/>
        <v>Error?</v>
      </c>
    </row>
    <row r="4204" spans="1:4" x14ac:dyDescent="0.2">
      <c r="A4204" s="10">
        <v>4143</v>
      </c>
      <c r="B4204" s="1769"/>
      <c r="D4204" s="2" t="str">
        <f t="shared" si="64"/>
        <v>OK</v>
      </c>
    </row>
    <row r="4205" spans="1:4" x14ac:dyDescent="0.2">
      <c r="A4205" s="10">
        <v>4144</v>
      </c>
      <c r="B4205" s="1769"/>
      <c r="C4205" s="2" t="s">
        <v>569</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569</v>
      </c>
      <c r="D4211" s="2" t="str">
        <f t="shared" si="64"/>
        <v>Error?</v>
      </c>
    </row>
    <row r="4212" spans="1:4" x14ac:dyDescent="0.2">
      <c r="A4212" s="10">
        <v>4151</v>
      </c>
      <c r="B4212" s="1769"/>
      <c r="D4212" s="2" t="str">
        <f t="shared" si="64"/>
        <v>OK</v>
      </c>
    </row>
    <row r="4213" spans="1:4" x14ac:dyDescent="0.2">
      <c r="A4213" s="10">
        <v>4152</v>
      </c>
      <c r="B4213" s="1769"/>
      <c r="C4213" s="2" t="s">
        <v>569</v>
      </c>
      <c r="D4213" s="2" t="str">
        <f t="shared" si="64"/>
        <v>OK</v>
      </c>
    </row>
    <row r="4214" spans="1:4" x14ac:dyDescent="0.2">
      <c r="A4214" s="10">
        <v>4153</v>
      </c>
      <c r="B4214" s="1769"/>
      <c r="C4214" s="2" t="s">
        <v>569</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569</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1899</v>
      </c>
    </row>
    <row r="4236" spans="1:5" x14ac:dyDescent="0.2">
      <c r="A4236" s="10">
        <v>4175</v>
      </c>
      <c r="B4236" s="1769"/>
      <c r="D4236" s="2" t="str">
        <f t="shared" si="65"/>
        <v>OK</v>
      </c>
      <c r="E4236" s="4" t="s">
        <v>1899</v>
      </c>
    </row>
    <row r="4237" spans="1:5" x14ac:dyDescent="0.2">
      <c r="A4237" s="10">
        <v>4176</v>
      </c>
      <c r="B4237" s="1769"/>
      <c r="D4237" s="2" t="str">
        <f t="shared" si="65"/>
        <v>OK</v>
      </c>
      <c r="E4237" s="4" t="s">
        <v>1899</v>
      </c>
    </row>
    <row r="4238" spans="1:5" x14ac:dyDescent="0.2">
      <c r="A4238" s="10">
        <v>4177</v>
      </c>
      <c r="B4238" s="1769"/>
      <c r="D4238" s="2" t="str">
        <f t="shared" si="65"/>
        <v>OK</v>
      </c>
      <c r="E4238" s="4" t="s">
        <v>1899</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2437.3700000000003</v>
      </c>
      <c r="C4265" s="2" t="s">
        <v>569</v>
      </c>
      <c r="D4265" s="2" t="str">
        <f t="shared" si="65"/>
        <v>Error?</v>
      </c>
      <c r="E4265" s="125"/>
    </row>
    <row r="4266" spans="1:5" x14ac:dyDescent="0.2">
      <c r="A4266" s="12">
        <v>4205</v>
      </c>
      <c r="B4266" s="1769">
        <f>('FP Info 3'!F10)*100000</f>
        <v>394.13</v>
      </c>
      <c r="C4266" s="2" t="s">
        <v>569</v>
      </c>
      <c r="D4266" s="2" t="str">
        <f t="shared" si="65"/>
        <v>Error?</v>
      </c>
      <c r="E4266" s="125"/>
    </row>
    <row r="4267" spans="1:5" x14ac:dyDescent="0.2">
      <c r="A4267" s="12">
        <v>4206</v>
      </c>
      <c r="B4267" s="1769">
        <f>('FP Info 3'!H10)*100000</f>
        <v>36.299999999999997</v>
      </c>
      <c r="C4267" s="2" t="s">
        <v>569</v>
      </c>
      <c r="D4267" s="2" t="str">
        <f t="shared" si="65"/>
        <v>Error?</v>
      </c>
      <c r="E4267" s="125"/>
    </row>
    <row r="4268" spans="1:5" x14ac:dyDescent="0.2">
      <c r="A4268" s="12">
        <v>4207</v>
      </c>
      <c r="B4268" s="1769">
        <f>('FP Info 3'!J10)*100000</f>
        <v>2868</v>
      </c>
      <c r="C4268" s="2" t="s">
        <v>569</v>
      </c>
      <c r="D4268" s="2" t="str">
        <f t="shared" si="65"/>
        <v>Error?</v>
      </c>
    </row>
    <row r="4269" spans="1:5" x14ac:dyDescent="0.2">
      <c r="A4269" s="12">
        <v>4208</v>
      </c>
      <c r="B4269" s="1769">
        <f>'FP Info 3'!J16</f>
        <v>2424119</v>
      </c>
      <c r="C4269" s="2" t="s">
        <v>569</v>
      </c>
      <c r="D4269" s="2" t="str">
        <f t="shared" si="65"/>
        <v>Error?</v>
      </c>
    </row>
    <row r="4270" spans="1:5" x14ac:dyDescent="0.2">
      <c r="A4270" s="12">
        <v>4209</v>
      </c>
      <c r="B4270" s="1769">
        <f>'FP Info 3'!D24</f>
        <v>0</v>
      </c>
      <c r="D4270" s="2" t="str">
        <f t="shared" si="65"/>
        <v>Error?</v>
      </c>
    </row>
    <row r="4271" spans="1:5" x14ac:dyDescent="0.2">
      <c r="A4271" s="10">
        <v>4210</v>
      </c>
      <c r="B4271" s="1769"/>
      <c r="C4271" s="2" t="s">
        <v>569</v>
      </c>
      <c r="D4271" s="2" t="str">
        <f t="shared" si="65"/>
        <v>OK</v>
      </c>
    </row>
    <row r="4272" spans="1:5" x14ac:dyDescent="0.2">
      <c r="A4272" s="10">
        <v>4211</v>
      </c>
      <c r="B4272" s="1769"/>
      <c r="D4272" s="2" t="str">
        <f t="shared" si="65"/>
        <v>OK</v>
      </c>
      <c r="E4272" s="2" t="s">
        <v>824</v>
      </c>
    </row>
    <row r="4273" spans="1:5" x14ac:dyDescent="0.2">
      <c r="A4273" s="10">
        <v>4212</v>
      </c>
      <c r="B4273" s="1769"/>
      <c r="D4273" s="2" t="str">
        <f t="shared" si="65"/>
        <v>OK</v>
      </c>
      <c r="E4273" s="2" t="s">
        <v>915</v>
      </c>
    </row>
    <row r="4274" spans="1:5" x14ac:dyDescent="0.2">
      <c r="A4274" s="10">
        <v>4213</v>
      </c>
      <c r="B4274" s="1769"/>
      <c r="C4274" s="2" t="s">
        <v>569</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569</v>
      </c>
      <c r="D4295" s="2" t="str">
        <f t="shared" si="66"/>
        <v>OK</v>
      </c>
    </row>
    <row r="4296" spans="1:4" x14ac:dyDescent="0.2">
      <c r="A4296" s="10">
        <v>4235</v>
      </c>
      <c r="B4296" s="1769"/>
      <c r="C4296" s="2" t="s">
        <v>569</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105218</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38520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50000</v>
      </c>
      <c r="D4329" s="2" t="str">
        <f t="shared" si="66"/>
        <v>Error?</v>
      </c>
    </row>
    <row r="4330" spans="1:4" x14ac:dyDescent="0.2">
      <c r="A4330" s="5">
        <v>4269</v>
      </c>
      <c r="B4330" s="1769">
        <f>'Revenues 9-14'!K167</f>
        <v>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39377</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0</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569</v>
      </c>
      <c r="D4357" s="2" t="str">
        <f t="shared" si="67"/>
        <v>Error?</v>
      </c>
    </row>
    <row r="4358" spans="1:4" x14ac:dyDescent="0.2">
      <c r="A4358" s="5">
        <v>4297</v>
      </c>
      <c r="B4358" s="1769">
        <f>'Revenues 9-14'!C263</f>
        <v>14456</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8949</v>
      </c>
      <c r="D4362" s="2" t="str">
        <f t="shared" si="67"/>
        <v>Error?</v>
      </c>
    </row>
    <row r="4363" spans="1:4" x14ac:dyDescent="0.2">
      <c r="A4363" s="5">
        <v>4302</v>
      </c>
      <c r="B4363" s="1769">
        <f>'Revenues 9-14'!I169</f>
        <v>0</v>
      </c>
      <c r="C4363" s="2" t="s">
        <v>569</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569</v>
      </c>
      <c r="D4372" s="2" t="str">
        <f t="shared" si="67"/>
        <v>Error?</v>
      </c>
    </row>
    <row r="4373" spans="1:4" x14ac:dyDescent="0.2">
      <c r="A4373" s="5">
        <v>4312</v>
      </c>
      <c r="B4373" s="1769">
        <f>'Revenues 9-14'!I175</f>
        <v>0</v>
      </c>
      <c r="C4373" s="2" t="s">
        <v>569</v>
      </c>
      <c r="D4373" s="2" t="str">
        <f t="shared" si="67"/>
        <v>Error?</v>
      </c>
    </row>
    <row r="4374" spans="1:4" x14ac:dyDescent="0.2">
      <c r="A4374" s="10">
        <v>4313</v>
      </c>
      <c r="B4374" s="1769"/>
      <c r="C4374" s="2" t="s">
        <v>569</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569</v>
      </c>
      <c r="D4395" s="2" t="str">
        <f t="shared" si="67"/>
        <v>Error?</v>
      </c>
    </row>
    <row r="4396" spans="1:5" x14ac:dyDescent="0.2">
      <c r="A4396" s="5">
        <v>4335</v>
      </c>
      <c r="B4396" s="1769">
        <f>'Revenues 9-14'!D188</f>
        <v>0</v>
      </c>
      <c r="C4396" s="2" t="s">
        <v>569</v>
      </c>
      <c r="D4396" s="2" t="str">
        <f t="shared" si="67"/>
        <v>Error?</v>
      </c>
    </row>
    <row r="4397" spans="1:5" x14ac:dyDescent="0.2">
      <c r="A4397" s="5">
        <v>4336</v>
      </c>
      <c r="B4397" s="1769">
        <f>'Revenues 9-14'!F188</f>
        <v>0</v>
      </c>
      <c r="C4397" s="2" t="s">
        <v>569</v>
      </c>
      <c r="D4397" s="2" t="str">
        <f t="shared" si="67"/>
        <v>Error?</v>
      </c>
    </row>
    <row r="4398" spans="1:5" x14ac:dyDescent="0.2">
      <c r="A4398" s="5">
        <v>4337</v>
      </c>
      <c r="B4398" s="1769">
        <f>'Revenues 9-14'!G188</f>
        <v>0</v>
      </c>
      <c r="C4398" s="2" t="s">
        <v>569</v>
      </c>
      <c r="D4398" s="2" t="str">
        <f t="shared" si="67"/>
        <v>Error?</v>
      </c>
    </row>
    <row r="4399" spans="1:5" x14ac:dyDescent="0.2">
      <c r="A4399" s="10">
        <v>4338</v>
      </c>
      <c r="B4399" s="1769"/>
      <c r="D4399" s="2" t="str">
        <f t="shared" si="67"/>
        <v>OK</v>
      </c>
      <c r="E4399" s="4" t="s">
        <v>1899</v>
      </c>
    </row>
    <row r="4400" spans="1:5" x14ac:dyDescent="0.2">
      <c r="A4400" s="10">
        <v>4339</v>
      </c>
      <c r="B4400" s="1769"/>
      <c r="D4400" s="2" t="str">
        <f t="shared" si="67"/>
        <v>OK</v>
      </c>
      <c r="E4400" s="4" t="s">
        <v>1899</v>
      </c>
    </row>
    <row r="4401" spans="1:5" x14ac:dyDescent="0.2">
      <c r="A4401" s="10">
        <v>4340</v>
      </c>
      <c r="B4401" s="1769"/>
      <c r="D4401" s="2" t="str">
        <f t="shared" si="67"/>
        <v>OK</v>
      </c>
      <c r="E4401" s="4" t="s">
        <v>1899</v>
      </c>
    </row>
    <row r="4402" spans="1:5" x14ac:dyDescent="0.2">
      <c r="A4402" s="10">
        <v>4341</v>
      </c>
      <c r="B4402" s="1769"/>
      <c r="D4402" s="2" t="str">
        <f t="shared" si="67"/>
        <v>OK</v>
      </c>
      <c r="E4402" s="4" t="s">
        <v>1899</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26300</v>
      </c>
      <c r="C4411" s="2" t="s">
        <v>569</v>
      </c>
      <c r="D4411" s="2" t="str">
        <f t="shared" si="67"/>
        <v>Error?</v>
      </c>
    </row>
    <row r="4412" spans="1:5" x14ac:dyDescent="0.2">
      <c r="A4412" s="5">
        <v>4351</v>
      </c>
      <c r="B4412" s="1769">
        <f>'Revenues 9-14'!D209</f>
        <v>0</v>
      </c>
      <c r="C4412" s="2" t="s">
        <v>569</v>
      </c>
      <c r="D4412" s="2" t="str">
        <f t="shared" si="67"/>
        <v>Error?</v>
      </c>
    </row>
    <row r="4413" spans="1:5" x14ac:dyDescent="0.2">
      <c r="A4413" s="5">
        <v>4352</v>
      </c>
      <c r="B4413" s="1769">
        <f>'Revenues 9-14'!F209</f>
        <v>0</v>
      </c>
      <c r="C4413" s="2" t="s">
        <v>569</v>
      </c>
      <c r="D4413" s="2" t="str">
        <f t="shared" si="67"/>
        <v>Error?</v>
      </c>
    </row>
    <row r="4414" spans="1:5" x14ac:dyDescent="0.2">
      <c r="A4414" s="5">
        <v>4353</v>
      </c>
      <c r="B4414" s="1769">
        <f>'Revenues 9-14'!G209</f>
        <v>0</v>
      </c>
      <c r="C4414" s="2" t="s">
        <v>569</v>
      </c>
      <c r="D4414" s="2" t="str">
        <f t="shared" si="67"/>
        <v>Error?</v>
      </c>
    </row>
    <row r="4415" spans="1:5" x14ac:dyDescent="0.2">
      <c r="A4415" s="5">
        <v>4354</v>
      </c>
      <c r="B4415" s="1769">
        <f>'Revenues 9-14'!C256</f>
        <v>0</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37148</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569</v>
      </c>
      <c r="D4434" s="2" t="str">
        <f t="shared" si="68"/>
        <v>Error?</v>
      </c>
    </row>
    <row r="4435" spans="1:5" x14ac:dyDescent="0.2">
      <c r="A4435" s="5">
        <v>4374</v>
      </c>
      <c r="B4435" s="1769">
        <f>'Revenues 9-14'!I267</f>
        <v>0</v>
      </c>
      <c r="C4435" s="2" t="s">
        <v>569</v>
      </c>
      <c r="D4435" s="2" t="str">
        <f t="shared" si="68"/>
        <v>Error?</v>
      </c>
    </row>
    <row r="4436" spans="1:5" x14ac:dyDescent="0.2">
      <c r="A4436" s="10">
        <v>4375</v>
      </c>
      <c r="B4436" s="1769"/>
      <c r="C4436" s="2" t="s">
        <v>569</v>
      </c>
      <c r="D4436" s="2" t="str">
        <f t="shared" si="68"/>
        <v>OK</v>
      </c>
      <c r="E4436" s="125"/>
    </row>
    <row r="4437" spans="1:5" x14ac:dyDescent="0.2">
      <c r="A4437" s="12">
        <v>4376</v>
      </c>
      <c r="B4437" s="1769">
        <f>('FP Info 3'!L10)*100000</f>
        <v>12.97</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569</v>
      </c>
      <c r="D4441" s="2" t="str">
        <f t="shared" si="68"/>
        <v>Error?</v>
      </c>
    </row>
    <row r="4442" spans="1:5" x14ac:dyDescent="0.2">
      <c r="A4442" s="5">
        <v>4381</v>
      </c>
      <c r="B4442" s="1769">
        <f>'Revenues 9-14'!K266</f>
        <v>0</v>
      </c>
      <c r="C4442" s="2" t="s">
        <v>569</v>
      </c>
      <c r="D4442" s="2" t="str">
        <f t="shared" si="68"/>
        <v>Error?</v>
      </c>
    </row>
    <row r="4443" spans="1:5" x14ac:dyDescent="0.2">
      <c r="A4443" s="5">
        <v>4382</v>
      </c>
      <c r="B4443" s="1769">
        <f>'Acct Summary 7-8'!E7</f>
        <v>0</v>
      </c>
      <c r="C4443" s="2" t="s">
        <v>569</v>
      </c>
      <c r="D4443" s="2" t="str">
        <f t="shared" si="68"/>
        <v>Error?</v>
      </c>
    </row>
    <row r="4444" spans="1:5" x14ac:dyDescent="0.2">
      <c r="A4444" s="5">
        <v>4383</v>
      </c>
      <c r="B4444" s="1769">
        <f>'Acct Summary 7-8'!I7</f>
        <v>0</v>
      </c>
      <c r="C4444" s="2" t="s">
        <v>569</v>
      </c>
      <c r="D4444" s="2" t="str">
        <f t="shared" si="68"/>
        <v>Error?</v>
      </c>
    </row>
    <row r="4445" spans="1:5" x14ac:dyDescent="0.2">
      <c r="A4445" s="10">
        <v>4384</v>
      </c>
      <c r="B4445" s="1769"/>
      <c r="C4445" s="2" t="s">
        <v>569</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569</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750</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5250</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5939</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569</v>
      </c>
      <c r="D4950" s="2" t="str">
        <f t="shared" si="76"/>
        <v>Error?</v>
      </c>
    </row>
    <row r="4951" spans="1:4" x14ac:dyDescent="0.2">
      <c r="A4951" s="5">
        <v>4890</v>
      </c>
      <c r="B4951" s="1769">
        <f>'Revenues 9-14'!K175</f>
        <v>0</v>
      </c>
      <c r="C4951" s="2" t="s">
        <v>569</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188766683</v>
      </c>
      <c r="D4995" s="2" t="str">
        <f t="shared" si="77"/>
        <v>Error?</v>
      </c>
    </row>
    <row r="4996" spans="1:4" x14ac:dyDescent="0.2">
      <c r="A4996" s="12">
        <v>4935</v>
      </c>
      <c r="B4996" s="1769">
        <f>'FP Info 3'!H31</f>
        <v>13024901.127</v>
      </c>
      <c r="D4996" s="2" t="str">
        <f t="shared" si="77"/>
        <v>Error?</v>
      </c>
    </row>
    <row r="4997" spans="1:4" x14ac:dyDescent="0.2">
      <c r="A4997" s="12">
        <v>4936</v>
      </c>
      <c r="B4997" s="1769">
        <f>'FP Info 3'!H37</f>
        <v>5850000</v>
      </c>
      <c r="D4997" s="2" t="str">
        <f t="shared" si="77"/>
        <v>Error?</v>
      </c>
    </row>
    <row r="4998" spans="1:4" x14ac:dyDescent="0.2">
      <c r="A4998" s="10">
        <v>4937</v>
      </c>
      <c r="B4998" s="1769"/>
      <c r="D4998" s="2" t="str">
        <f t="shared" si="77"/>
        <v>OK</v>
      </c>
    </row>
    <row r="4999" spans="1:4" x14ac:dyDescent="0.2">
      <c r="A4999" s="10">
        <v>4938</v>
      </c>
      <c r="B4999" s="1769"/>
      <c r="C4999" s="2" t="s">
        <v>569</v>
      </c>
      <c r="D4999" s="2" t="str">
        <f t="shared" si="77"/>
        <v>OK</v>
      </c>
    </row>
    <row r="5000" spans="1:4" x14ac:dyDescent="0.2">
      <c r="A5000" s="5">
        <v>4939</v>
      </c>
      <c r="B5000" s="1769">
        <f>'Revenues 9-14'!K169</f>
        <v>0</v>
      </c>
      <c r="C5000" s="2" t="s">
        <v>569</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569</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569</v>
      </c>
      <c r="D5009" s="2" t="str">
        <f t="shared" si="77"/>
        <v>OK</v>
      </c>
    </row>
    <row r="5010" spans="1:4" x14ac:dyDescent="0.2">
      <c r="A5010" s="10">
        <v>4949</v>
      </c>
      <c r="B5010" s="1769"/>
      <c r="C5010" s="2" t="s">
        <v>569</v>
      </c>
      <c r="D5010" s="2" t="str">
        <f t="shared" si="77"/>
        <v>OK</v>
      </c>
    </row>
    <row r="5011" spans="1:4" x14ac:dyDescent="0.2">
      <c r="A5011" s="5">
        <v>4950</v>
      </c>
      <c r="B5011" s="1769">
        <f>'Acct Summary 7-8'!I6</f>
        <v>0</v>
      </c>
      <c r="C5011" s="2" t="s">
        <v>569</v>
      </c>
      <c r="D5011" s="2" t="str">
        <f t="shared" si="77"/>
        <v>Error?</v>
      </c>
    </row>
    <row r="5012" spans="1:4" x14ac:dyDescent="0.2">
      <c r="A5012" s="5">
        <v>4951</v>
      </c>
      <c r="B5012" s="1769">
        <f>'Acct Summary 7-8'!C27</f>
        <v>0</v>
      </c>
      <c r="C5012" s="2" t="s">
        <v>569</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569</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569</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4510206</v>
      </c>
      <c r="D5061" s="2" t="str">
        <f t="shared" si="78"/>
        <v>Error?</v>
      </c>
    </row>
    <row r="5062" spans="1:4" x14ac:dyDescent="0.2">
      <c r="A5062" s="10">
        <v>5001</v>
      </c>
      <c r="B5062" s="1769"/>
      <c r="D5062" s="2" t="str">
        <f t="shared" si="78"/>
        <v>OK</v>
      </c>
    </row>
    <row r="5063" spans="1:4" x14ac:dyDescent="0.2">
      <c r="A5063" s="5">
        <v>5002</v>
      </c>
      <c r="B5063" s="1769">
        <f>'Revenues 9-14'!C7</f>
        <v>22748</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4532954</v>
      </c>
      <c r="C5066" s="2" t="s">
        <v>569</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27419</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27419</v>
      </c>
      <c r="C5071" s="2" t="s">
        <v>569</v>
      </c>
      <c r="D5071" s="2" t="str">
        <f t="shared" si="78"/>
        <v>Error?</v>
      </c>
    </row>
    <row r="5072" spans="1:4" x14ac:dyDescent="0.2">
      <c r="A5072" s="5">
        <v>5011</v>
      </c>
      <c r="B5072" s="1769">
        <f>'Revenues 9-14'!C20</f>
        <v>0</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17400</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17400</v>
      </c>
      <c r="C5087" s="2" t="s">
        <v>569</v>
      </c>
      <c r="D5087" s="2" t="str">
        <f t="shared" si="78"/>
        <v>Error?</v>
      </c>
    </row>
    <row r="5088" spans="1:4" x14ac:dyDescent="0.2">
      <c r="A5088" s="5">
        <v>5027</v>
      </c>
      <c r="B5088" s="1769">
        <f>'Revenues 9-14'!C65</f>
        <v>22959</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22959</v>
      </c>
      <c r="C5090" s="2" t="s">
        <v>569</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1948</v>
      </c>
      <c r="D5094" s="2" t="str">
        <f t="shared" si="78"/>
        <v>Error?</v>
      </c>
    </row>
    <row r="5095" spans="1:4" x14ac:dyDescent="0.2">
      <c r="A5095" s="5">
        <v>5034</v>
      </c>
      <c r="B5095" s="1769">
        <f>'Revenues 9-14'!C74</f>
        <v>1052</v>
      </c>
      <c r="D5095" s="2" t="str">
        <f t="shared" si="78"/>
        <v>Error?</v>
      </c>
    </row>
    <row r="5096" spans="1:4" x14ac:dyDescent="0.2">
      <c r="A5096" s="5">
        <v>5035</v>
      </c>
      <c r="B5096" s="1769">
        <f>'Revenues 9-14'!C75</f>
        <v>71175</v>
      </c>
      <c r="C5096" s="2" t="s">
        <v>569</v>
      </c>
      <c r="D5096" s="2" t="str">
        <f t="shared" si="78"/>
        <v>Error?</v>
      </c>
    </row>
    <row r="5097" spans="1:4" x14ac:dyDescent="0.2">
      <c r="A5097" s="5">
        <v>5036</v>
      </c>
      <c r="B5097" s="1769">
        <f>'Revenues 9-14'!C77</f>
        <v>6840</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10410</v>
      </c>
      <c r="D5099" s="2" t="str">
        <f t="shared" si="78"/>
        <v>Error?</v>
      </c>
    </row>
    <row r="5100" spans="1:4" x14ac:dyDescent="0.2">
      <c r="A5100" s="5">
        <v>5039</v>
      </c>
      <c r="B5100" s="1769">
        <f>'Revenues 9-14'!C80</f>
        <v>4729</v>
      </c>
      <c r="D5100" s="2" t="str">
        <f t="shared" si="78"/>
        <v>Error?</v>
      </c>
    </row>
    <row r="5101" spans="1:4" x14ac:dyDescent="0.2">
      <c r="A5101" s="5">
        <v>5040</v>
      </c>
      <c r="B5101" s="1769">
        <f>'Revenues 9-14'!C81</f>
        <v>8510</v>
      </c>
      <c r="D5101" s="2" t="str">
        <f t="shared" si="78"/>
        <v>Error?</v>
      </c>
    </row>
    <row r="5102" spans="1:4" x14ac:dyDescent="0.2">
      <c r="A5102" s="5">
        <v>5041</v>
      </c>
      <c r="B5102" s="1769">
        <f>'Revenues 9-14'!C82</f>
        <v>30489</v>
      </c>
      <c r="C5102" s="2" t="s">
        <v>569</v>
      </c>
      <c r="D5102" s="2" t="str">
        <f t="shared" si="78"/>
        <v>Error?</v>
      </c>
    </row>
    <row r="5103" spans="1:4" x14ac:dyDescent="0.2">
      <c r="A5103" s="5">
        <v>5042</v>
      </c>
      <c r="B5103" s="1769">
        <f>'Revenues 9-14'!C84</f>
        <v>64795</v>
      </c>
      <c r="D5103" s="2" t="str">
        <f t="shared" si="78"/>
        <v>Error?</v>
      </c>
    </row>
    <row r="5104" spans="1:4" x14ac:dyDescent="0.2">
      <c r="A5104" s="5">
        <v>5043</v>
      </c>
      <c r="B5104" s="1769">
        <f>'Revenues 9-14'!C85</f>
        <v>3203</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67998</v>
      </c>
      <c r="C5112" s="2" t="s">
        <v>569</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2287</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44720</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0</v>
      </c>
      <c r="D5118" s="2" t="str">
        <f t="shared" si="78"/>
        <v>Error?</v>
      </c>
    </row>
    <row r="5119" spans="1:4" x14ac:dyDescent="0.2">
      <c r="A5119" s="5">
        <v>5058</v>
      </c>
      <c r="B5119" s="1769">
        <f>'Revenues 9-14'!C107</f>
        <v>64586</v>
      </c>
      <c r="D5119" s="2" t="str">
        <f t="shared" ref="D5119:D5182" si="79">IF(ISBLANK(B5119),"OK",IF(A5119-B5119=0,"OK","Error?"))</f>
        <v>Error?</v>
      </c>
    </row>
    <row r="5120" spans="1:4" x14ac:dyDescent="0.2">
      <c r="A5120" s="5">
        <v>5059</v>
      </c>
      <c r="B5120" s="1769">
        <f>'Revenues 9-14'!C108</f>
        <v>111639</v>
      </c>
      <c r="C5120" s="2" t="s">
        <v>569</v>
      </c>
      <c r="D5120" s="2" t="str">
        <f t="shared" si="79"/>
        <v>Error?</v>
      </c>
    </row>
    <row r="5121" spans="1:4" x14ac:dyDescent="0.2">
      <c r="A5121" s="5">
        <v>5060</v>
      </c>
      <c r="B5121" s="1769">
        <f>'Revenues 9-14'!C109</f>
        <v>4882033</v>
      </c>
      <c r="C5121" s="2" t="s">
        <v>569</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569</v>
      </c>
      <c r="D5125" s="2" t="str">
        <f t="shared" si="79"/>
        <v>Error?</v>
      </c>
    </row>
    <row r="5126" spans="1:4" x14ac:dyDescent="0.2">
      <c r="A5126" s="5">
        <v>5065</v>
      </c>
      <c r="B5126" s="1769">
        <f>'Revenues 9-14'!C117</f>
        <v>2421516</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2427455</v>
      </c>
      <c r="C5132" s="2" t="s">
        <v>569</v>
      </c>
      <c r="D5132" s="2" t="str">
        <f t="shared" si="79"/>
        <v>Error?</v>
      </c>
    </row>
    <row r="5133" spans="1:4" x14ac:dyDescent="0.2">
      <c r="A5133" s="5">
        <v>5072</v>
      </c>
      <c r="B5133" s="1769">
        <f>'Revenues 9-14'!C125</f>
        <v>43802</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0</v>
      </c>
      <c r="D5137" s="2" t="str">
        <f t="shared" si="79"/>
        <v>Error?</v>
      </c>
    </row>
    <row r="5138" spans="1:4" x14ac:dyDescent="0.2">
      <c r="A5138" s="10">
        <v>5077</v>
      </c>
      <c r="B5138" s="1769"/>
      <c r="D5138" s="2" t="str">
        <f t="shared" si="79"/>
        <v>OK</v>
      </c>
    </row>
    <row r="5139" spans="1:4" x14ac:dyDescent="0.2">
      <c r="A5139" s="5">
        <v>5078</v>
      </c>
      <c r="B5139" s="1769">
        <f>'Revenues 9-14'!C129</f>
        <v>0</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43802</v>
      </c>
      <c r="C5147" s="2" t="s">
        <v>569</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0</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0</v>
      </c>
      <c r="C5161" s="2" t="s">
        <v>569</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569</v>
      </c>
      <c r="D5165" s="2" t="str">
        <f t="shared" si="79"/>
        <v>Error?</v>
      </c>
    </row>
    <row r="5166" spans="1:4" x14ac:dyDescent="0.2">
      <c r="A5166" s="10">
        <v>5105</v>
      </c>
      <c r="B5166" s="1769"/>
      <c r="D5166" s="2" t="str">
        <f t="shared" si="79"/>
        <v>OK</v>
      </c>
    </row>
    <row r="5167" spans="1:4" x14ac:dyDescent="0.2">
      <c r="A5167" s="5">
        <v>5106</v>
      </c>
      <c r="B5167" s="1769">
        <f>'Revenues 9-14'!C146</f>
        <v>3032</v>
      </c>
      <c r="D5167" s="2" t="str">
        <f t="shared" si="79"/>
        <v>Error?</v>
      </c>
    </row>
    <row r="5168" spans="1:4" x14ac:dyDescent="0.2">
      <c r="A5168" s="5">
        <v>5107</v>
      </c>
      <c r="B5168" s="1769">
        <f>'Revenues 9-14'!C148</f>
        <v>0</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569</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184952</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1899</v>
      </c>
    </row>
    <row r="5200" spans="1:5" x14ac:dyDescent="0.2">
      <c r="A5200" s="10">
        <v>5139</v>
      </c>
      <c r="B5200" s="1769"/>
      <c r="D5200" s="2" t="str">
        <f t="shared" si="80"/>
        <v>OK</v>
      </c>
      <c r="E5200" s="4" t="s">
        <v>1899</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232536</v>
      </c>
      <c r="C5214" s="2" t="s">
        <v>569</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2659991</v>
      </c>
      <c r="C5223" s="2" t="s">
        <v>569</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569</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569</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157881</v>
      </c>
      <c r="D5239" s="2" t="str">
        <f t="shared" si="80"/>
        <v>Error?</v>
      </c>
    </row>
    <row r="5240" spans="1:4" x14ac:dyDescent="0.2">
      <c r="A5240" s="5">
        <v>5179</v>
      </c>
      <c r="B5240" s="1769">
        <f>'Revenues 9-14'!C192</f>
        <v>941</v>
      </c>
      <c r="D5240" s="2" t="str">
        <f t="shared" si="80"/>
        <v>Error?</v>
      </c>
    </row>
    <row r="5241" spans="1:4" x14ac:dyDescent="0.2">
      <c r="A5241" s="5">
        <v>5180</v>
      </c>
      <c r="B5241" s="1769">
        <f>'Revenues 9-14'!C193</f>
        <v>44534</v>
      </c>
      <c r="D5241" s="2" t="str">
        <f t="shared" si="80"/>
        <v>Error?</v>
      </c>
    </row>
    <row r="5242" spans="1:4" x14ac:dyDescent="0.2">
      <c r="A5242" s="5">
        <v>5181</v>
      </c>
      <c r="B5242" s="1769">
        <f>'Revenues 9-14'!C194</f>
        <v>0</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203356</v>
      </c>
      <c r="C5246" s="2" t="s">
        <v>569</v>
      </c>
      <c r="D5246" s="2" t="str">
        <f t="shared" si="80"/>
        <v>Error?</v>
      </c>
    </row>
    <row r="5247" spans="1:4" x14ac:dyDescent="0.2">
      <c r="A5247" s="5">
        <v>5186</v>
      </c>
      <c r="B5247" s="1769">
        <f>'Revenues 9-14'!C200</f>
        <v>227638</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1899</v>
      </c>
    </row>
    <row r="5255" spans="1:5" x14ac:dyDescent="0.2">
      <c r="A5255" s="5">
        <v>5194</v>
      </c>
      <c r="B5255" s="1769">
        <f>'Revenues 9-14'!C202</f>
        <v>0</v>
      </c>
      <c r="D5255" s="2" t="str">
        <f t="shared" si="81"/>
        <v>Error?</v>
      </c>
    </row>
    <row r="5256" spans="1:5" x14ac:dyDescent="0.2">
      <c r="A5256" s="5">
        <v>5195</v>
      </c>
      <c r="B5256" s="1769">
        <f>'Revenues 9-14'!C206</f>
        <v>26300</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267015</v>
      </c>
      <c r="C5260" s="2" t="s">
        <v>569</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1664</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176902</v>
      </c>
      <c r="D5278" s="2" t="str">
        <f t="shared" si="81"/>
        <v>Error?</v>
      </c>
    </row>
    <row r="5279" spans="1:4" x14ac:dyDescent="0.2">
      <c r="A5279" s="5">
        <v>5218</v>
      </c>
      <c r="B5279" s="1769">
        <f>'Revenues 9-14'!C214</f>
        <v>0</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178566</v>
      </c>
      <c r="C5286" s="2" t="s">
        <v>569</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0</v>
      </c>
      <c r="C5304" s="2" t="s">
        <v>569</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0</v>
      </c>
      <c r="D5312" s="2" t="str">
        <f t="shared" si="82"/>
        <v>Error?</v>
      </c>
    </row>
    <row r="5313" spans="1:5" x14ac:dyDescent="0.2">
      <c r="A5313" s="10">
        <v>5252</v>
      </c>
      <c r="B5313" s="1769"/>
      <c r="D5313" s="2" t="str">
        <f t="shared" si="82"/>
        <v>OK</v>
      </c>
      <c r="E5313" s="4" t="s">
        <v>1899</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741040</v>
      </c>
      <c r="C5320" s="2" t="s">
        <v>569</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741040</v>
      </c>
      <c r="C5326" s="2" t="s">
        <v>569</v>
      </c>
      <c r="D5326" s="2" t="str">
        <f t="shared" si="82"/>
        <v>Error?</v>
      </c>
    </row>
    <row r="5327" spans="1:5" x14ac:dyDescent="0.2">
      <c r="A5327" s="5">
        <v>5266</v>
      </c>
      <c r="B5327" s="1769">
        <f>'Revenues 9-14'!C268</f>
        <v>8283064</v>
      </c>
      <c r="C5327" s="2" t="s">
        <v>569</v>
      </c>
      <c r="D5327" s="2" t="str">
        <f t="shared" si="82"/>
        <v>Error?</v>
      </c>
    </row>
    <row r="5328" spans="1:5" x14ac:dyDescent="0.2">
      <c r="A5328" s="5">
        <v>5267</v>
      </c>
      <c r="B5328" s="1769">
        <f>'Revenues 9-14'!D5</f>
        <v>724909</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724909</v>
      </c>
      <c r="C5334" s="2" t="s">
        <v>569</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0</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0</v>
      </c>
      <c r="C5339" s="2" t="s">
        <v>569</v>
      </c>
      <c r="D5339" s="2" t="str">
        <f t="shared" si="82"/>
        <v>Error?</v>
      </c>
    </row>
    <row r="5340" spans="1:4" x14ac:dyDescent="0.2">
      <c r="A5340" s="5">
        <v>5279</v>
      </c>
      <c r="B5340" s="1769">
        <f>'Revenues 9-14'!D65</f>
        <v>1183</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1183</v>
      </c>
      <c r="C5342" s="2" t="s">
        <v>569</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569</v>
      </c>
      <c r="D5348" s="2" t="str">
        <f t="shared" si="82"/>
        <v>Error?</v>
      </c>
    </row>
    <row r="5349" spans="1:4" x14ac:dyDescent="0.2">
      <c r="A5349" s="5">
        <v>5288</v>
      </c>
      <c r="B5349" s="1769">
        <f>'Revenues 9-14'!D95</f>
        <v>0</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1564</v>
      </c>
      <c r="D5353" s="2" t="str">
        <f t="shared" si="82"/>
        <v>Error?</v>
      </c>
    </row>
    <row r="5354" spans="1:4" x14ac:dyDescent="0.2">
      <c r="A5354" s="5">
        <v>5293</v>
      </c>
      <c r="B5354" s="1769">
        <f>'Revenues 9-14'!D107</f>
        <v>2960</v>
      </c>
      <c r="D5354" s="2" t="str">
        <f t="shared" si="82"/>
        <v>Error?</v>
      </c>
    </row>
    <row r="5355" spans="1:4" x14ac:dyDescent="0.2">
      <c r="A5355" s="5">
        <v>5294</v>
      </c>
      <c r="B5355" s="1769">
        <f>'Revenues 9-14'!D108</f>
        <v>4524</v>
      </c>
      <c r="C5355" s="2" t="s">
        <v>569</v>
      </c>
      <c r="D5355" s="2" t="str">
        <f t="shared" si="82"/>
        <v>Error?</v>
      </c>
    </row>
    <row r="5356" spans="1:4" x14ac:dyDescent="0.2">
      <c r="A5356" s="5">
        <v>5295</v>
      </c>
      <c r="B5356" s="1769">
        <f>'Revenues 9-14'!D109</f>
        <v>730616</v>
      </c>
      <c r="C5356" s="2" t="s">
        <v>569</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569</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569</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569</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569</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569</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50000</v>
      </c>
      <c r="C5412" s="2" t="s">
        <v>569</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50000</v>
      </c>
      <c r="C5421" s="2" t="s">
        <v>569</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569</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569</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1899</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569</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569</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569</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569</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569</v>
      </c>
      <c r="D5507" s="2" t="str">
        <f t="shared" si="85"/>
        <v>Error?</v>
      </c>
    </row>
    <row r="5508" spans="1:4" x14ac:dyDescent="0.2">
      <c r="A5508" s="5">
        <v>5447</v>
      </c>
      <c r="B5508" s="1769">
        <f>'Revenues 9-14'!D268</f>
        <v>780616</v>
      </c>
      <c r="C5508" s="2" t="s">
        <v>569</v>
      </c>
      <c r="D5508" s="2" t="str">
        <f t="shared" si="85"/>
        <v>Error?</v>
      </c>
    </row>
    <row r="5509" spans="1:4" x14ac:dyDescent="0.2">
      <c r="A5509" s="5">
        <v>5448</v>
      </c>
      <c r="B5509" s="1769">
        <f>'Revenues 9-14'!E5</f>
        <v>430220</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430220</v>
      </c>
      <c r="C5513" s="2" t="s">
        <v>569</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569</v>
      </c>
      <c r="D5518" s="2" t="str">
        <f t="shared" si="85"/>
        <v>Error?</v>
      </c>
    </row>
    <row r="5519" spans="1:4" x14ac:dyDescent="0.2">
      <c r="A5519" s="5">
        <v>5458</v>
      </c>
      <c r="B5519" s="1769">
        <f>'Revenues 9-14'!E65</f>
        <v>2299</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2299</v>
      </c>
      <c r="C5521" s="2" t="s">
        <v>569</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569</v>
      </c>
      <c r="D5526" s="2" t="str">
        <f t="shared" si="85"/>
        <v>Error?</v>
      </c>
    </row>
    <row r="5527" spans="1:4" x14ac:dyDescent="0.2">
      <c r="A5527" s="5">
        <v>5466</v>
      </c>
      <c r="B5527" s="1769">
        <f>'Revenues 9-14'!E109</f>
        <v>432519</v>
      </c>
      <c r="C5527" s="2" t="s">
        <v>569</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569</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569</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569</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432519</v>
      </c>
      <c r="C5552" s="2" t="s">
        <v>569</v>
      </c>
      <c r="D5552" s="2" t="str">
        <f t="shared" si="85"/>
        <v>Error?</v>
      </c>
    </row>
    <row r="5553" spans="1:4" x14ac:dyDescent="0.2">
      <c r="A5553" s="5">
        <v>5492</v>
      </c>
      <c r="B5553" s="1769">
        <f>'Revenues 9-14'!F5</f>
        <v>68416</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68416</v>
      </c>
      <c r="C5557" s="2" t="s">
        <v>569</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0</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0</v>
      </c>
      <c r="C5562" s="2" t="s">
        <v>569</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258</v>
      </c>
      <c r="D5564" s="2" t="str">
        <f t="shared" si="85"/>
        <v>Error?</v>
      </c>
    </row>
    <row r="5565" spans="1:4" x14ac:dyDescent="0.2">
      <c r="A5565" s="5">
        <v>5504</v>
      </c>
      <c r="B5565" s="1769">
        <f>'Revenues 9-14'!F44</f>
        <v>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258</v>
      </c>
      <c r="C5579" s="2" t="s">
        <v>569</v>
      </c>
      <c r="D5579" s="2" t="str">
        <f t="shared" si="86"/>
        <v>Error?</v>
      </c>
    </row>
    <row r="5580" spans="1:4" x14ac:dyDescent="0.2">
      <c r="A5580" s="5">
        <v>5519</v>
      </c>
      <c r="B5580" s="1769">
        <f>'Revenues 9-14'!F65</f>
        <v>8821</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8821</v>
      </c>
      <c r="C5582" s="2" t="s">
        <v>569</v>
      </c>
      <c r="D5582" s="2" t="str">
        <f t="shared" si="86"/>
        <v>Error?</v>
      </c>
    </row>
    <row r="5583" spans="1:4" x14ac:dyDescent="0.2">
      <c r="A5583" s="5">
        <v>5522</v>
      </c>
      <c r="B5583" s="1769">
        <f>'Revenues 9-14'!F96</f>
        <v>4000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1636</v>
      </c>
      <c r="D5585" s="2" t="str">
        <f t="shared" si="86"/>
        <v>Error?</v>
      </c>
    </row>
    <row r="5586" spans="1:4" x14ac:dyDescent="0.2">
      <c r="A5586" s="5">
        <v>5525</v>
      </c>
      <c r="B5586" s="1769">
        <f>'Revenues 9-14'!F107</f>
        <v>78</v>
      </c>
      <c r="D5586" s="2" t="str">
        <f t="shared" si="86"/>
        <v>Error?</v>
      </c>
    </row>
    <row r="5587" spans="1:4" x14ac:dyDescent="0.2">
      <c r="A5587" s="5">
        <v>5526</v>
      </c>
      <c r="B5587" s="1769">
        <f>'Revenues 9-14'!F108</f>
        <v>5714</v>
      </c>
      <c r="C5587" s="2" t="s">
        <v>569</v>
      </c>
      <c r="D5587" s="2" t="str">
        <f t="shared" si="86"/>
        <v>Error?</v>
      </c>
    </row>
    <row r="5588" spans="1:4" x14ac:dyDescent="0.2">
      <c r="A5588" s="5">
        <v>5527</v>
      </c>
      <c r="B5588" s="1769">
        <f>'Revenues 9-14'!F109</f>
        <v>83209</v>
      </c>
      <c r="C5588" s="2" t="s">
        <v>569</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569</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569</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569</v>
      </c>
      <c r="D5614" s="2" t="str">
        <f t="shared" si="86"/>
        <v>Error?</v>
      </c>
    </row>
    <row r="5615" spans="1:4" x14ac:dyDescent="0.2">
      <c r="A5615" s="5">
        <v>5554</v>
      </c>
      <c r="B5615" s="1769">
        <f>'Revenues 9-14'!F152</f>
        <v>167604</v>
      </c>
      <c r="D5615" s="2" t="str">
        <f t="shared" si="86"/>
        <v>Error?</v>
      </c>
    </row>
    <row r="5616" spans="1:4" x14ac:dyDescent="0.2">
      <c r="A5616" s="10">
        <v>5555</v>
      </c>
      <c r="B5616" s="1769"/>
      <c r="D5616" s="2" t="str">
        <f t="shared" si="86"/>
        <v>OK</v>
      </c>
    </row>
    <row r="5617" spans="1:5" x14ac:dyDescent="0.2">
      <c r="A5617" s="5">
        <v>5556</v>
      </c>
      <c r="B5617" s="1769">
        <f>'Revenues 9-14'!F153</f>
        <v>130645</v>
      </c>
      <c r="D5617" s="2" t="str">
        <f t="shared" si="86"/>
        <v>Error?</v>
      </c>
    </row>
    <row r="5618" spans="1:5" x14ac:dyDescent="0.2">
      <c r="A5618" s="5">
        <v>5557</v>
      </c>
      <c r="B5618" s="1769">
        <f>'Revenues 9-14'!F155</f>
        <v>298249</v>
      </c>
      <c r="C5618" s="2" t="s">
        <v>569</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1899</v>
      </c>
    </row>
    <row r="5631" spans="1:5" x14ac:dyDescent="0.2">
      <c r="A5631" s="10">
        <v>5570</v>
      </c>
      <c r="B5631" s="1769"/>
      <c r="D5631" s="2" t="str">
        <f t="shared" ref="D5631:D5694" si="87">IF(ISBLANK(B5631),"OK",IF(A5631-B5631=0,"OK","Error?"))</f>
        <v>OK</v>
      </c>
      <c r="E5631" s="4" t="s">
        <v>1899</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298249</v>
      </c>
      <c r="C5644" s="2" t="s">
        <v>569</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298249</v>
      </c>
      <c r="C5653" s="2" t="s">
        <v>569</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569</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569</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1899</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569</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569</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1899</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569</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569</v>
      </c>
      <c r="D5719" s="2" t="str">
        <f t="shared" si="88"/>
        <v>Error?</v>
      </c>
    </row>
    <row r="5720" spans="1:4" x14ac:dyDescent="0.2">
      <c r="A5720" s="5">
        <v>5659</v>
      </c>
      <c r="B5720" s="1769">
        <f>'Revenues 9-14'!F268</f>
        <v>381458</v>
      </c>
      <c r="C5720" s="2" t="s">
        <v>569</v>
      </c>
      <c r="D5720" s="2" t="str">
        <f t="shared" si="88"/>
        <v>Error?</v>
      </c>
    </row>
    <row r="5721" spans="1:4" x14ac:dyDescent="0.2">
      <c r="A5721" s="5">
        <v>5660</v>
      </c>
      <c r="B5721" s="1769">
        <f>'Revenues 9-14'!G5</f>
        <v>123327</v>
      </c>
      <c r="D5721" s="2" t="str">
        <f t="shared" si="88"/>
        <v>Error?</v>
      </c>
    </row>
    <row r="5722" spans="1:4" x14ac:dyDescent="0.2">
      <c r="A5722" s="5">
        <v>5661</v>
      </c>
      <c r="B5722" s="1769">
        <f>'Revenues 9-14'!G7</f>
        <v>0</v>
      </c>
      <c r="D5722" s="2" t="str">
        <f t="shared" si="88"/>
        <v>Error?</v>
      </c>
    </row>
    <row r="5723" spans="1:4" x14ac:dyDescent="0.2">
      <c r="A5723" s="5">
        <v>5662</v>
      </c>
      <c r="B5723" s="1769">
        <f>'Revenues 9-14'!G8</f>
        <v>144988</v>
      </c>
      <c r="D5723" s="2" t="str">
        <f t="shared" si="88"/>
        <v>Error?</v>
      </c>
    </row>
    <row r="5724" spans="1:4" x14ac:dyDescent="0.2">
      <c r="A5724" s="5">
        <v>5663</v>
      </c>
      <c r="B5724" s="1769">
        <f>'Revenues 9-14'!G11</f>
        <v>10385</v>
      </c>
      <c r="D5724" s="2" t="str">
        <f t="shared" si="88"/>
        <v>Error?</v>
      </c>
    </row>
    <row r="5725" spans="1:4" x14ac:dyDescent="0.2">
      <c r="A5725" s="5">
        <v>5664</v>
      </c>
      <c r="B5725" s="1769">
        <f>'Revenues 9-14'!G12</f>
        <v>278700</v>
      </c>
      <c r="C5725" s="2" t="s">
        <v>569</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3900</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3900</v>
      </c>
      <c r="C5730" s="2" t="s">
        <v>569</v>
      </c>
      <c r="D5730" s="2" t="str">
        <f t="shared" si="88"/>
        <v>Error?</v>
      </c>
    </row>
    <row r="5731" spans="1:4" x14ac:dyDescent="0.2">
      <c r="A5731" s="5">
        <v>5670</v>
      </c>
      <c r="B5731" s="1769">
        <f>'Revenues 9-14'!G65</f>
        <v>1901</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1901</v>
      </c>
      <c r="C5733" s="2" t="s">
        <v>569</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569</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569</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569</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569</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569</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1899</v>
      </c>
    </row>
    <row r="5768" spans="1:5" x14ac:dyDescent="0.2">
      <c r="A5768" s="10">
        <v>5707</v>
      </c>
      <c r="B5768" s="1769"/>
      <c r="D5768" s="2" t="str">
        <f t="shared" si="89"/>
        <v>OK</v>
      </c>
      <c r="E5768" s="4" t="s">
        <v>1899</v>
      </c>
    </row>
    <row r="5769" spans="1:5" x14ac:dyDescent="0.2">
      <c r="A5769" s="10">
        <v>5708</v>
      </c>
      <c r="B5769" s="1769"/>
      <c r="D5769" s="2" t="str">
        <f t="shared" si="89"/>
        <v>OK</v>
      </c>
    </row>
    <row r="5770" spans="1:5" x14ac:dyDescent="0.2">
      <c r="A5770" s="5">
        <v>5709</v>
      </c>
      <c r="B5770" s="1769">
        <f>'Revenues 9-14'!G169</f>
        <v>0</v>
      </c>
      <c r="C5770" s="2" t="s">
        <v>569</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569</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569</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569</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1899</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569</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569</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569</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1899</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569</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569</v>
      </c>
      <c r="D5869" s="2" t="str">
        <f t="shared" si="90"/>
        <v>Error?</v>
      </c>
    </row>
    <row r="5870" spans="1:4" x14ac:dyDescent="0.2">
      <c r="A5870" s="5">
        <v>5809</v>
      </c>
      <c r="B5870" s="1769">
        <f>'Revenues 9-14'!G268</f>
        <v>284501</v>
      </c>
      <c r="C5870" s="2" t="s">
        <v>569</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569</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569</v>
      </c>
      <c r="D5878" s="2" t="str">
        <f t="shared" si="90"/>
        <v>Error?</v>
      </c>
    </row>
    <row r="5879" spans="1:4" x14ac:dyDescent="0.2">
      <c r="A5879" s="5">
        <v>5818</v>
      </c>
      <c r="B5879" s="1769">
        <f>'Revenues 9-14'!H65</f>
        <v>52795</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52795</v>
      </c>
      <c r="C5881" s="2" t="s">
        <v>569</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0</v>
      </c>
      <c r="C5886" s="2" t="s">
        <v>569</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569</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569</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569</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569</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569</v>
      </c>
      <c r="D5914" s="2" t="str">
        <f t="shared" si="91"/>
        <v>Error?</v>
      </c>
    </row>
    <row r="5915" spans="1:4" x14ac:dyDescent="0.2">
      <c r="A5915" s="5">
        <v>5854</v>
      </c>
      <c r="B5915" s="1769">
        <f>'Revenues 9-14'!H268</f>
        <v>52795</v>
      </c>
      <c r="C5915" s="2" t="s">
        <v>569</v>
      </c>
      <c r="D5915" s="2" t="str">
        <f t="shared" si="91"/>
        <v>Error?</v>
      </c>
    </row>
    <row r="5916" spans="1:4" x14ac:dyDescent="0.2">
      <c r="A5916" s="5">
        <v>5855</v>
      </c>
      <c r="B5916" s="1769">
        <f>'Revenues 9-14'!I5</f>
        <v>13306</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13306</v>
      </c>
      <c r="C5918" s="2" t="s">
        <v>569</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569</v>
      </c>
      <c r="D5923" s="2" t="str">
        <f t="shared" si="91"/>
        <v>Error?</v>
      </c>
    </row>
    <row r="5924" spans="1:4" x14ac:dyDescent="0.2">
      <c r="A5924" s="5">
        <v>5863</v>
      </c>
      <c r="B5924" s="1769">
        <f>'Revenues 9-14'!I65</f>
        <v>2497</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2497</v>
      </c>
      <c r="C5926" s="2" t="s">
        <v>569</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569</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15803</v>
      </c>
      <c r="C5946" s="2" t="s">
        <v>569</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569</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569</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569</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569</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569</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569</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569</v>
      </c>
      <c r="D5984" s="2" t="str">
        <f t="shared" si="92"/>
        <v>OK</v>
      </c>
    </row>
    <row r="5985" spans="1:4" x14ac:dyDescent="0.2">
      <c r="A5985" s="5">
        <v>5924</v>
      </c>
      <c r="B5985" s="1769">
        <f>'Revenues 9-14'!K5</f>
        <v>0</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0</v>
      </c>
      <c r="C5987" s="2" t="s">
        <v>569</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569</v>
      </c>
      <c r="D5992" s="2" t="str">
        <f t="shared" si="92"/>
        <v>Error?</v>
      </c>
    </row>
    <row r="5993" spans="1:4" x14ac:dyDescent="0.2">
      <c r="A5993" s="5">
        <v>5932</v>
      </c>
      <c r="B5993" s="1769">
        <f>'Revenues 9-14'!K65</f>
        <v>0</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0</v>
      </c>
      <c r="C5995" s="2" t="s">
        <v>569</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569</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569</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0</v>
      </c>
      <c r="C6014" s="2" t="s">
        <v>569</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569</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569</v>
      </c>
      <c r="D6022" s="2" t="str">
        <f t="shared" si="93"/>
        <v>Error?</v>
      </c>
    </row>
    <row r="6023" spans="1:5" x14ac:dyDescent="0.2">
      <c r="A6023" s="5">
        <v>5962</v>
      </c>
      <c r="B6023" s="1769">
        <f>'Revenues 9-14'!K268</f>
        <v>0</v>
      </c>
      <c r="C6023" s="2" t="s">
        <v>569</v>
      </c>
      <c r="D6023" s="2" t="str">
        <f t="shared" si="93"/>
        <v>Error?</v>
      </c>
    </row>
    <row r="6024" spans="1:5" x14ac:dyDescent="0.2">
      <c r="A6024" s="5">
        <v>5963</v>
      </c>
      <c r="B6024" s="1769">
        <f>'Revenues 9-14'!G109</f>
        <v>284501</v>
      </c>
      <c r="C6024" s="2" t="s">
        <v>569</v>
      </c>
      <c r="D6024" s="2" t="str">
        <f t="shared" si="93"/>
        <v>Error?</v>
      </c>
    </row>
    <row r="6025" spans="1:5" x14ac:dyDescent="0.2">
      <c r="A6025" s="5">
        <v>5964</v>
      </c>
      <c r="B6025" s="1769">
        <f>'Revenues 9-14'!H109</f>
        <v>52795</v>
      </c>
      <c r="C6025" s="2" t="s">
        <v>569</v>
      </c>
      <c r="D6025" s="2" t="str">
        <f t="shared" si="93"/>
        <v>Error?</v>
      </c>
    </row>
    <row r="6026" spans="1:5" x14ac:dyDescent="0.2">
      <c r="A6026" s="5">
        <v>5965</v>
      </c>
      <c r="B6026" s="1769">
        <f>'Revenues 9-14'!I109</f>
        <v>15803</v>
      </c>
      <c r="C6026" s="2" t="s">
        <v>569</v>
      </c>
      <c r="D6026" s="2" t="str">
        <f t="shared" si="93"/>
        <v>Error?</v>
      </c>
    </row>
    <row r="6027" spans="1:5" x14ac:dyDescent="0.2">
      <c r="A6027" s="10">
        <v>5966</v>
      </c>
      <c r="B6027" s="1769"/>
      <c r="C6027" s="2" t="s">
        <v>569</v>
      </c>
      <c r="D6027" s="2" t="str">
        <f t="shared" si="93"/>
        <v>OK</v>
      </c>
    </row>
    <row r="6028" spans="1:5" x14ac:dyDescent="0.2">
      <c r="A6028" s="5">
        <v>5967</v>
      </c>
      <c r="B6028" s="1769">
        <f>'Revenues 9-14'!K109</f>
        <v>0</v>
      </c>
      <c r="C6028" s="2" t="s">
        <v>569</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68175</v>
      </c>
      <c r="D6031" s="2" t="str">
        <f t="shared" si="93"/>
        <v>Error?</v>
      </c>
    </row>
    <row r="6032" spans="1:5" x14ac:dyDescent="0.2">
      <c r="A6032" s="5">
        <v>5971</v>
      </c>
      <c r="B6032" s="1769">
        <f>'Acct Summary 7-8'!G15</f>
        <v>5174</v>
      </c>
      <c r="C6032" s="2" t="s">
        <v>569</v>
      </c>
      <c r="D6032" s="2" t="str">
        <f t="shared" si="93"/>
        <v>Error?</v>
      </c>
      <c r="E6032" s="2" t="s">
        <v>102</v>
      </c>
    </row>
    <row r="6033" spans="1:5" x14ac:dyDescent="0.2">
      <c r="A6033" s="10">
        <v>5972</v>
      </c>
      <c r="B6033" s="1769"/>
      <c r="C6033" s="2" t="s">
        <v>569</v>
      </c>
      <c r="D6033" s="2" t="str">
        <f t="shared" si="93"/>
        <v>OK</v>
      </c>
      <c r="E6033" s="2" t="s">
        <v>102</v>
      </c>
    </row>
    <row r="6034" spans="1:5" x14ac:dyDescent="0.2">
      <c r="A6034" s="35">
        <v>5973</v>
      </c>
      <c r="B6034" s="1770"/>
      <c r="C6034" s="2" t="s">
        <v>569</v>
      </c>
      <c r="D6034" s="2" t="str">
        <f t="shared" si="93"/>
        <v>OK</v>
      </c>
      <c r="E6034" s="2" t="s">
        <v>748</v>
      </c>
    </row>
    <row r="6035" spans="1:5" x14ac:dyDescent="0.2">
      <c r="A6035" s="13">
        <v>5974</v>
      </c>
      <c r="B6035" s="1770">
        <f>'ICR Computation 30'!E11</f>
        <v>26483</v>
      </c>
      <c r="C6035" s="2" t="s">
        <v>569</v>
      </c>
      <c r="D6035" s="2" t="str">
        <f t="shared" si="93"/>
        <v>Error?</v>
      </c>
      <c r="E6035" s="2" t="s">
        <v>914</v>
      </c>
    </row>
    <row r="6036" spans="1:5" x14ac:dyDescent="0.2">
      <c r="A6036" s="35">
        <v>5975</v>
      </c>
      <c r="B6036" s="1770"/>
      <c r="D6036" s="2" t="str">
        <f t="shared" si="93"/>
        <v>OK</v>
      </c>
      <c r="E6036" s="2" t="s">
        <v>914</v>
      </c>
    </row>
    <row r="6037" spans="1:5" x14ac:dyDescent="0.2">
      <c r="A6037" s="35">
        <v>5976</v>
      </c>
      <c r="B6037" s="1770"/>
      <c r="D6037" s="2" t="str">
        <f t="shared" si="93"/>
        <v>OK</v>
      </c>
      <c r="E6037" s="2" t="s">
        <v>914</v>
      </c>
    </row>
    <row r="6038" spans="1:5" x14ac:dyDescent="0.2">
      <c r="A6038" s="35">
        <v>5977</v>
      </c>
      <c r="B6038" s="1770"/>
      <c r="D6038" s="2" t="str">
        <f t="shared" si="93"/>
        <v>OK</v>
      </c>
      <c r="E6038" s="2" t="s">
        <v>914</v>
      </c>
    </row>
    <row r="6039" spans="1:5" x14ac:dyDescent="0.2">
      <c r="A6039" s="35">
        <v>5978</v>
      </c>
      <c r="B6039" s="1770"/>
      <c r="D6039" s="2" t="str">
        <f t="shared" si="93"/>
        <v>OK</v>
      </c>
      <c r="E6039" s="2" t="s">
        <v>914</v>
      </c>
    </row>
    <row r="6040" spans="1:5" x14ac:dyDescent="0.2">
      <c r="A6040" s="35">
        <v>5979</v>
      </c>
      <c r="B6040" s="1770"/>
      <c r="D6040" s="2" t="str">
        <f t="shared" si="93"/>
        <v>OK</v>
      </c>
      <c r="E6040" s="2" t="s">
        <v>914</v>
      </c>
    </row>
    <row r="6041" spans="1:5" x14ac:dyDescent="0.2">
      <c r="A6041" s="35">
        <v>5980</v>
      </c>
      <c r="B6041" s="1770"/>
      <c r="D6041" s="2" t="str">
        <f t="shared" si="93"/>
        <v>OK</v>
      </c>
      <c r="E6041" s="2" t="s">
        <v>914</v>
      </c>
    </row>
    <row r="6042" spans="1:5" x14ac:dyDescent="0.2">
      <c r="A6042" s="35">
        <v>5981</v>
      </c>
      <c r="B6042" s="1770"/>
      <c r="D6042" s="2" t="str">
        <f t="shared" si="93"/>
        <v>OK</v>
      </c>
      <c r="E6042" s="2" t="s">
        <v>914</v>
      </c>
    </row>
    <row r="6043" spans="1:5" x14ac:dyDescent="0.2">
      <c r="A6043" s="35">
        <v>5982</v>
      </c>
      <c r="B6043" s="1770"/>
      <c r="D6043" s="2" t="str">
        <f t="shared" si="93"/>
        <v>OK</v>
      </c>
      <c r="E6043" s="2" t="s">
        <v>914</v>
      </c>
    </row>
    <row r="6044" spans="1:5" x14ac:dyDescent="0.2">
      <c r="A6044" s="35">
        <v>5983</v>
      </c>
      <c r="B6044" s="1770"/>
      <c r="D6044" s="2" t="str">
        <f t="shared" si="93"/>
        <v>OK</v>
      </c>
      <c r="E6044" s="2" t="s">
        <v>914</v>
      </c>
    </row>
    <row r="6045" spans="1:5" x14ac:dyDescent="0.2">
      <c r="A6045" s="35">
        <v>5984</v>
      </c>
      <c r="B6045" s="1770"/>
      <c r="D6045" s="2" t="str">
        <f t="shared" si="93"/>
        <v>OK</v>
      </c>
      <c r="E6045" s="2" t="s">
        <v>914</v>
      </c>
    </row>
    <row r="6046" spans="1:5" x14ac:dyDescent="0.2">
      <c r="A6046" s="35">
        <v>5985</v>
      </c>
      <c r="B6046" s="1770"/>
      <c r="D6046" s="2" t="str">
        <f t="shared" si="93"/>
        <v>OK</v>
      </c>
      <c r="E6046" s="2" t="s">
        <v>914</v>
      </c>
    </row>
    <row r="6047" spans="1:5" x14ac:dyDescent="0.2">
      <c r="A6047" s="35">
        <v>5986</v>
      </c>
      <c r="B6047" s="1770"/>
      <c r="D6047" s="2" t="str">
        <f t="shared" si="93"/>
        <v>OK</v>
      </c>
      <c r="E6047" s="2" t="s">
        <v>914</v>
      </c>
    </row>
    <row r="6048" spans="1:5" x14ac:dyDescent="0.2">
      <c r="A6048" s="35">
        <v>5987</v>
      </c>
      <c r="B6048" s="1770"/>
      <c r="D6048" s="2" t="str">
        <f t="shared" si="93"/>
        <v>OK</v>
      </c>
      <c r="E6048" s="2" t="s">
        <v>914</v>
      </c>
    </row>
    <row r="6049" spans="1:5" x14ac:dyDescent="0.2">
      <c r="A6049" s="35">
        <v>5988</v>
      </c>
      <c r="B6049" s="1770"/>
      <c r="D6049" s="2" t="str">
        <f t="shared" si="93"/>
        <v>OK</v>
      </c>
      <c r="E6049" s="2" t="s">
        <v>914</v>
      </c>
    </row>
    <row r="6050" spans="1:5" x14ac:dyDescent="0.2">
      <c r="A6050" s="35">
        <v>5989</v>
      </c>
      <c r="B6050" s="1770"/>
      <c r="D6050" s="2" t="str">
        <f t="shared" si="93"/>
        <v>OK</v>
      </c>
      <c r="E6050" s="2" t="s">
        <v>914</v>
      </c>
    </row>
    <row r="6051" spans="1:5" x14ac:dyDescent="0.2">
      <c r="A6051" s="35">
        <v>5990</v>
      </c>
      <c r="B6051" s="1770"/>
      <c r="D6051" s="2" t="str">
        <f t="shared" si="93"/>
        <v>OK</v>
      </c>
      <c r="E6051" s="2" t="s">
        <v>914</v>
      </c>
    </row>
    <row r="6052" spans="1:5" x14ac:dyDescent="0.2">
      <c r="A6052" s="35">
        <v>5991</v>
      </c>
      <c r="B6052" s="1770"/>
      <c r="D6052" s="2" t="str">
        <f t="shared" si="93"/>
        <v>OK</v>
      </c>
      <c r="E6052" s="2" t="s">
        <v>914</v>
      </c>
    </row>
    <row r="6053" spans="1:5" x14ac:dyDescent="0.2">
      <c r="A6053" s="35">
        <v>5992</v>
      </c>
      <c r="B6053" s="1770"/>
      <c r="D6053" s="2" t="str">
        <f t="shared" si="93"/>
        <v>OK</v>
      </c>
      <c r="E6053" s="2" t="s">
        <v>914</v>
      </c>
    </row>
    <row r="6054" spans="1:5" x14ac:dyDescent="0.2">
      <c r="A6054" s="35">
        <v>5993</v>
      </c>
      <c r="B6054" s="1770"/>
      <c r="C6054" s="2" t="s">
        <v>569</v>
      </c>
      <c r="D6054" s="2" t="str">
        <f t="shared" si="93"/>
        <v>OK</v>
      </c>
      <c r="E6054" s="2" t="s">
        <v>914</v>
      </c>
    </row>
    <row r="6055" spans="1:5" x14ac:dyDescent="0.2">
      <c r="A6055" s="35">
        <v>5994</v>
      </c>
      <c r="B6055" s="1770"/>
      <c r="D6055" s="2" t="str">
        <f t="shared" si="93"/>
        <v>OK</v>
      </c>
      <c r="E6055" s="2" t="s">
        <v>914</v>
      </c>
    </row>
    <row r="6056" spans="1:5" x14ac:dyDescent="0.2">
      <c r="A6056" s="35">
        <v>5995</v>
      </c>
      <c r="B6056" s="1770"/>
      <c r="D6056" s="2" t="str">
        <f t="shared" si="93"/>
        <v>OK</v>
      </c>
      <c r="E6056" s="2" t="s">
        <v>914</v>
      </c>
    </row>
    <row r="6057" spans="1:5" x14ac:dyDescent="0.2">
      <c r="A6057" s="35">
        <v>5996</v>
      </c>
      <c r="B6057" s="1770"/>
      <c r="D6057" s="2" t="str">
        <f t="shared" si="93"/>
        <v>OK</v>
      </c>
      <c r="E6057" s="2" t="s">
        <v>914</v>
      </c>
    </row>
    <row r="6058" spans="1:5" x14ac:dyDescent="0.2">
      <c r="A6058" s="35">
        <v>5997</v>
      </c>
      <c r="B6058" s="1770"/>
      <c r="D6058" s="2" t="str">
        <f t="shared" si="93"/>
        <v>OK</v>
      </c>
      <c r="E6058" s="2" t="s">
        <v>914</v>
      </c>
    </row>
    <row r="6059" spans="1:5" x14ac:dyDescent="0.2">
      <c r="A6059" s="35">
        <v>5998</v>
      </c>
      <c r="B6059" s="1770"/>
      <c r="D6059" s="2" t="str">
        <f t="shared" si="93"/>
        <v>OK</v>
      </c>
      <c r="E6059" s="2" t="s">
        <v>914</v>
      </c>
    </row>
    <row r="6060" spans="1:5" x14ac:dyDescent="0.2">
      <c r="A6060" s="35">
        <v>5999</v>
      </c>
      <c r="B6060" s="1770"/>
      <c r="D6060" s="2" t="str">
        <f t="shared" si="93"/>
        <v>OK</v>
      </c>
      <c r="E6060" s="2" t="s">
        <v>914</v>
      </c>
    </row>
    <row r="6061" spans="1:5" x14ac:dyDescent="0.2">
      <c r="A6061" s="35">
        <v>6000</v>
      </c>
      <c r="B6061" s="1770"/>
      <c r="D6061" s="2" t="str">
        <f t="shared" si="93"/>
        <v>OK</v>
      </c>
      <c r="E6061" s="2" t="s">
        <v>914</v>
      </c>
    </row>
    <row r="6062" spans="1:5" x14ac:dyDescent="0.2">
      <c r="A6062" s="35">
        <v>6001</v>
      </c>
      <c r="B6062" s="1770"/>
      <c r="D6062" s="2" t="str">
        <f t="shared" si="93"/>
        <v>OK</v>
      </c>
      <c r="E6062" s="2" t="s">
        <v>914</v>
      </c>
    </row>
    <row r="6063" spans="1:5" x14ac:dyDescent="0.2">
      <c r="A6063" s="35">
        <v>6002</v>
      </c>
      <c r="B6063" s="1770"/>
      <c r="D6063" s="2" t="str">
        <f t="shared" si="93"/>
        <v>OK</v>
      </c>
      <c r="E6063" s="2" t="s">
        <v>914</v>
      </c>
    </row>
    <row r="6064" spans="1:5" x14ac:dyDescent="0.2">
      <c r="A6064" s="35">
        <v>6003</v>
      </c>
      <c r="B6064" s="1770"/>
      <c r="D6064" s="2" t="str">
        <f t="shared" si="93"/>
        <v>OK</v>
      </c>
      <c r="E6064" s="2" t="s">
        <v>914</v>
      </c>
    </row>
    <row r="6065" spans="1:5" x14ac:dyDescent="0.2">
      <c r="A6065" s="35">
        <v>6004</v>
      </c>
      <c r="B6065" s="1770"/>
      <c r="D6065" s="2" t="str">
        <f t="shared" si="93"/>
        <v>OK</v>
      </c>
      <c r="E6065" s="2" t="s">
        <v>914</v>
      </c>
    </row>
    <row r="6066" spans="1:5" x14ac:dyDescent="0.2">
      <c r="A6066" s="35">
        <v>6005</v>
      </c>
      <c r="B6066" s="1770"/>
      <c r="D6066" s="2" t="str">
        <f t="shared" si="93"/>
        <v>OK</v>
      </c>
      <c r="E6066" s="2" t="s">
        <v>914</v>
      </c>
    </row>
    <row r="6067" spans="1:5" x14ac:dyDescent="0.2">
      <c r="A6067" s="124">
        <v>6006</v>
      </c>
      <c r="B6067" s="1770"/>
      <c r="D6067" s="2" t="str">
        <f t="shared" si="93"/>
        <v>OK</v>
      </c>
      <c r="E6067" s="2" t="s">
        <v>914</v>
      </c>
    </row>
    <row r="6068" spans="1:5" x14ac:dyDescent="0.2">
      <c r="A6068" s="124">
        <v>6007</v>
      </c>
      <c r="B6068" s="1770"/>
      <c r="D6068" s="2" t="str">
        <f t="shared" si="93"/>
        <v>OK</v>
      </c>
      <c r="E6068" s="2" t="s">
        <v>914</v>
      </c>
    </row>
    <row r="6069" spans="1:5" x14ac:dyDescent="0.2">
      <c r="A6069" s="124">
        <v>6008</v>
      </c>
      <c r="B6069" s="1770"/>
      <c r="D6069" s="2" t="str">
        <f t="shared" si="93"/>
        <v>OK</v>
      </c>
      <c r="E6069" s="2" t="s">
        <v>914</v>
      </c>
    </row>
    <row r="6070" spans="1:5" x14ac:dyDescent="0.2">
      <c r="A6070" s="124">
        <v>6009</v>
      </c>
      <c r="B6070" s="1770"/>
      <c r="D6070" s="2" t="str">
        <f t="shared" si="93"/>
        <v>OK</v>
      </c>
      <c r="E6070" s="2" t="s">
        <v>914</v>
      </c>
    </row>
    <row r="6071" spans="1:5" x14ac:dyDescent="0.2">
      <c r="A6071" s="124">
        <v>6010</v>
      </c>
      <c r="B6071" s="1770"/>
      <c r="D6071" s="2" t="str">
        <f t="shared" si="93"/>
        <v>OK</v>
      </c>
      <c r="E6071" s="2" t="s">
        <v>914</v>
      </c>
    </row>
    <row r="6072" spans="1:5" x14ac:dyDescent="0.2">
      <c r="A6072" s="124">
        <v>6011</v>
      </c>
      <c r="B6072" s="1770"/>
      <c r="D6072" s="2" t="str">
        <f t="shared" si="93"/>
        <v>OK</v>
      </c>
      <c r="E6072" s="2" t="s">
        <v>914</v>
      </c>
    </row>
    <row r="6073" spans="1:5" x14ac:dyDescent="0.2">
      <c r="A6073" s="124">
        <v>6012</v>
      </c>
      <c r="B6073" s="1770"/>
      <c r="C6073" s="2" t="s">
        <v>569</v>
      </c>
      <c r="D6073" s="2" t="str">
        <f t="shared" si="93"/>
        <v>OK</v>
      </c>
      <c r="E6073" s="2" t="s">
        <v>914</v>
      </c>
    </row>
    <row r="6074" spans="1:5" x14ac:dyDescent="0.2">
      <c r="A6074" s="8">
        <v>6013</v>
      </c>
      <c r="B6074" s="1770">
        <f>'PCTC-OEPP 27-28'!F79</f>
        <v>713</v>
      </c>
      <c r="D6074" s="2" t="str">
        <f t="shared" si="93"/>
        <v>Error?</v>
      </c>
      <c r="E6074" s="2" t="s">
        <v>924</v>
      </c>
    </row>
    <row r="6075" spans="1:5" x14ac:dyDescent="0.2">
      <c r="A6075" s="124">
        <v>6014</v>
      </c>
      <c r="B6075" s="1770"/>
      <c r="D6075" s="2" t="str">
        <f t="shared" si="93"/>
        <v>OK</v>
      </c>
      <c r="E6075" s="2" t="s">
        <v>924</v>
      </c>
    </row>
    <row r="6076" spans="1:5" x14ac:dyDescent="0.2">
      <c r="A6076">
        <v>6015</v>
      </c>
      <c r="B6076" s="1769">
        <f>'Short-Term Long-Term Debt 24'!C27</f>
        <v>0</v>
      </c>
      <c r="D6076" s="2" t="str">
        <f t="shared" si="93"/>
        <v>Error?</v>
      </c>
      <c r="E6076" s="2" t="s">
        <v>924</v>
      </c>
    </row>
    <row r="6077" spans="1:5" x14ac:dyDescent="0.2">
      <c r="A6077">
        <v>6016</v>
      </c>
      <c r="B6077" s="1769">
        <f>'Short-Term Long-Term Debt 24'!D27</f>
        <v>0</v>
      </c>
      <c r="D6077" s="2" t="str">
        <f t="shared" si="93"/>
        <v>Error?</v>
      </c>
      <c r="E6077" s="2" t="s">
        <v>924</v>
      </c>
    </row>
    <row r="6078" spans="1:5" x14ac:dyDescent="0.2">
      <c r="A6078">
        <v>6017</v>
      </c>
      <c r="B6078" s="1769">
        <f>'Short-Term Long-Term Debt 24'!E27</f>
        <v>0</v>
      </c>
      <c r="D6078" s="2" t="str">
        <f t="shared" si="93"/>
        <v>Error?</v>
      </c>
      <c r="E6078" s="2" t="s">
        <v>924</v>
      </c>
    </row>
    <row r="6079" spans="1:5" x14ac:dyDescent="0.2">
      <c r="A6079">
        <v>6018</v>
      </c>
      <c r="B6079" s="1769">
        <f>'Short-Term Long-Term Debt 24'!F27</f>
        <v>0</v>
      </c>
      <c r="D6079" s="2" t="str">
        <f t="shared" ref="D6079:D6142" si="94">IF(ISBLANK(B6079),"OK",IF(A6079-B6079=0,"OK","Error?"))</f>
        <v>Error?</v>
      </c>
      <c r="E6079" s="2" t="s">
        <v>153</v>
      </c>
    </row>
    <row r="6080" spans="1:5" x14ac:dyDescent="0.2">
      <c r="A6080" s="126">
        <v>6019</v>
      </c>
      <c r="B6080" s="1769"/>
      <c r="D6080" s="2" t="str">
        <f t="shared" si="94"/>
        <v>OK</v>
      </c>
      <c r="E6080" s="2" t="s">
        <v>479</v>
      </c>
    </row>
    <row r="6081" spans="1:5" x14ac:dyDescent="0.2">
      <c r="A6081">
        <v>6020</v>
      </c>
      <c r="B6081" s="1769">
        <f>'Assets-Liab 5-6'!C7</f>
        <v>0</v>
      </c>
      <c r="D6081" s="2" t="str">
        <f t="shared" si="94"/>
        <v>Error?</v>
      </c>
      <c r="E6081" s="2" t="s">
        <v>189</v>
      </c>
    </row>
    <row r="6082" spans="1:5" x14ac:dyDescent="0.2">
      <c r="A6082">
        <v>6021</v>
      </c>
      <c r="B6082" s="1769">
        <f>'Assets-Liab 5-6'!D7</f>
        <v>0</v>
      </c>
      <c r="D6082" s="2" t="str">
        <f t="shared" si="94"/>
        <v>Error?</v>
      </c>
      <c r="E6082" s="2" t="s">
        <v>189</v>
      </c>
    </row>
    <row r="6083" spans="1:5" x14ac:dyDescent="0.2">
      <c r="A6083">
        <v>6022</v>
      </c>
      <c r="B6083" s="1769">
        <f>'Assets-Liab 5-6'!E7</f>
        <v>0</v>
      </c>
      <c r="D6083" s="2" t="str">
        <f t="shared" si="94"/>
        <v>Error?</v>
      </c>
      <c r="E6083" s="2" t="s">
        <v>189</v>
      </c>
    </row>
    <row r="6084" spans="1:5" x14ac:dyDescent="0.2">
      <c r="A6084">
        <v>6023</v>
      </c>
      <c r="B6084" s="1769">
        <f>'Assets-Liab 5-6'!F7</f>
        <v>0</v>
      </c>
      <c r="D6084" s="2" t="str">
        <f t="shared" si="94"/>
        <v>Error?</v>
      </c>
      <c r="E6084" s="2" t="s">
        <v>189</v>
      </c>
    </row>
    <row r="6085" spans="1:5" x14ac:dyDescent="0.2">
      <c r="A6085">
        <v>6024</v>
      </c>
      <c r="B6085" s="1769">
        <f>'Assets-Liab 5-6'!G7</f>
        <v>0</v>
      </c>
      <c r="D6085" s="2" t="str">
        <f t="shared" si="94"/>
        <v>Error?</v>
      </c>
      <c r="E6085" s="2" t="s">
        <v>189</v>
      </c>
    </row>
    <row r="6086" spans="1:5" x14ac:dyDescent="0.2">
      <c r="A6086">
        <v>6025</v>
      </c>
      <c r="B6086" s="1769">
        <f>'Assets-Liab 5-6'!H7</f>
        <v>0</v>
      </c>
      <c r="D6086" s="2" t="str">
        <f t="shared" si="94"/>
        <v>Error?</v>
      </c>
      <c r="E6086" s="2" t="s">
        <v>189</v>
      </c>
    </row>
    <row r="6087" spans="1:5" x14ac:dyDescent="0.2">
      <c r="A6087">
        <v>6026</v>
      </c>
      <c r="B6087" s="1769">
        <f>'Assets-Liab 5-6'!I7</f>
        <v>0</v>
      </c>
      <c r="D6087" s="2" t="str">
        <f t="shared" si="94"/>
        <v>Error?</v>
      </c>
      <c r="E6087" s="2" t="s">
        <v>189</v>
      </c>
    </row>
    <row r="6088" spans="1:5" x14ac:dyDescent="0.2">
      <c r="A6088">
        <v>6027</v>
      </c>
      <c r="B6088" s="1769">
        <f>'Assets-Liab 5-6'!J7</f>
        <v>0</v>
      </c>
      <c r="D6088" s="2" t="str">
        <f t="shared" si="94"/>
        <v>Error?</v>
      </c>
      <c r="E6088" s="2" t="s">
        <v>189</v>
      </c>
    </row>
    <row r="6089" spans="1:5" x14ac:dyDescent="0.2">
      <c r="A6089">
        <v>6028</v>
      </c>
      <c r="B6089" s="1769">
        <f>'Assets-Liab 5-6'!K7</f>
        <v>0</v>
      </c>
      <c r="D6089" s="2" t="str">
        <f t="shared" si="94"/>
        <v>Error?</v>
      </c>
      <c r="E6089" s="2" t="s">
        <v>189</v>
      </c>
    </row>
    <row r="6090" spans="1:5" x14ac:dyDescent="0.2">
      <c r="A6090">
        <v>6029</v>
      </c>
      <c r="B6090" s="1769">
        <f>'Assets-Liab 5-6'!C8</f>
        <v>0</v>
      </c>
      <c r="D6090" s="2" t="str">
        <f t="shared" si="94"/>
        <v>Error?</v>
      </c>
      <c r="E6090" s="2" t="s">
        <v>189</v>
      </c>
    </row>
    <row r="6091" spans="1:5" x14ac:dyDescent="0.2">
      <c r="A6091">
        <v>6030</v>
      </c>
      <c r="B6091" s="1769">
        <f>'Assets-Liab 5-6'!D8</f>
        <v>0</v>
      </c>
      <c r="D6091" s="2" t="str">
        <f t="shared" si="94"/>
        <v>Error?</v>
      </c>
      <c r="E6091" s="2" t="s">
        <v>189</v>
      </c>
    </row>
    <row r="6092" spans="1:5" x14ac:dyDescent="0.2">
      <c r="A6092">
        <v>6031</v>
      </c>
      <c r="B6092" s="1769">
        <f>'Assets-Liab 5-6'!E8</f>
        <v>0</v>
      </c>
      <c r="D6092" s="2" t="str">
        <f t="shared" si="94"/>
        <v>Error?</v>
      </c>
      <c r="E6092" s="2" t="s">
        <v>189</v>
      </c>
    </row>
    <row r="6093" spans="1:5" x14ac:dyDescent="0.2">
      <c r="A6093">
        <v>6032</v>
      </c>
      <c r="B6093" s="1769">
        <f>'Assets-Liab 5-6'!F8</f>
        <v>0</v>
      </c>
      <c r="D6093" s="2" t="str">
        <f t="shared" si="94"/>
        <v>Error?</v>
      </c>
      <c r="E6093" s="2" t="s">
        <v>189</v>
      </c>
    </row>
    <row r="6094" spans="1:5" x14ac:dyDescent="0.2">
      <c r="A6094">
        <v>6033</v>
      </c>
      <c r="B6094" s="1769">
        <f>'Assets-Liab 5-6'!G8</f>
        <v>0</v>
      </c>
      <c r="D6094" s="2" t="str">
        <f t="shared" si="94"/>
        <v>Error?</v>
      </c>
      <c r="E6094" s="2" t="s">
        <v>189</v>
      </c>
    </row>
    <row r="6095" spans="1:5" x14ac:dyDescent="0.2">
      <c r="A6095">
        <v>6034</v>
      </c>
      <c r="B6095" s="1769">
        <f>'Assets-Liab 5-6'!H8</f>
        <v>0</v>
      </c>
      <c r="D6095" s="2" t="str">
        <f t="shared" si="94"/>
        <v>Error?</v>
      </c>
      <c r="E6095" s="2" t="s">
        <v>189</v>
      </c>
    </row>
    <row r="6096" spans="1:5" x14ac:dyDescent="0.2">
      <c r="A6096">
        <v>6035</v>
      </c>
      <c r="B6096" s="1769">
        <f>'Assets-Liab 5-6'!I8</f>
        <v>0</v>
      </c>
      <c r="D6096" s="2" t="str">
        <f t="shared" si="94"/>
        <v>Error?</v>
      </c>
      <c r="E6096" s="2" t="s">
        <v>189</v>
      </c>
    </row>
    <row r="6097" spans="1:5" x14ac:dyDescent="0.2">
      <c r="A6097">
        <v>6036</v>
      </c>
      <c r="B6097" s="1769">
        <f>'Assets-Liab 5-6'!J8</f>
        <v>0</v>
      </c>
      <c r="D6097" s="2" t="str">
        <f t="shared" si="94"/>
        <v>Error?</v>
      </c>
      <c r="E6097" s="2" t="s">
        <v>189</v>
      </c>
    </row>
    <row r="6098" spans="1:5" x14ac:dyDescent="0.2">
      <c r="A6098">
        <v>6037</v>
      </c>
      <c r="B6098" s="1769">
        <f>'Assets-Liab 5-6'!K8</f>
        <v>0</v>
      </c>
      <c r="D6098" s="2" t="str">
        <f t="shared" si="94"/>
        <v>Error?</v>
      </c>
      <c r="E6098" s="2" t="s">
        <v>189</v>
      </c>
    </row>
    <row r="6099" spans="1:5" x14ac:dyDescent="0.2">
      <c r="A6099">
        <v>6038</v>
      </c>
      <c r="B6099" s="1769">
        <f>'Assets-Liab 5-6'!C9</f>
        <v>0</v>
      </c>
      <c r="D6099" s="2" t="str">
        <f t="shared" si="94"/>
        <v>Error?</v>
      </c>
      <c r="E6099" s="2" t="s">
        <v>189</v>
      </c>
    </row>
    <row r="6100" spans="1:5" x14ac:dyDescent="0.2">
      <c r="A6100">
        <v>6039</v>
      </c>
      <c r="B6100" s="1769">
        <f>'Assets-Liab 5-6'!D9</f>
        <v>0</v>
      </c>
      <c r="D6100" s="2" t="str">
        <f t="shared" si="94"/>
        <v>Error?</v>
      </c>
      <c r="E6100" s="2" t="s">
        <v>189</v>
      </c>
    </row>
    <row r="6101" spans="1:5" x14ac:dyDescent="0.2">
      <c r="A6101">
        <v>6040</v>
      </c>
      <c r="B6101" s="1769">
        <f>'Assets-Liab 5-6'!E9</f>
        <v>0</v>
      </c>
      <c r="D6101" s="2" t="str">
        <f t="shared" si="94"/>
        <v>Error?</v>
      </c>
      <c r="E6101" s="2" t="s">
        <v>189</v>
      </c>
    </row>
    <row r="6102" spans="1:5" x14ac:dyDescent="0.2">
      <c r="A6102">
        <v>6041</v>
      </c>
      <c r="B6102" s="1769">
        <f>'Assets-Liab 5-6'!F9</f>
        <v>0</v>
      </c>
      <c r="D6102" s="2" t="str">
        <f t="shared" si="94"/>
        <v>Error?</v>
      </c>
      <c r="E6102" s="2" t="s">
        <v>189</v>
      </c>
    </row>
    <row r="6103" spans="1:5" x14ac:dyDescent="0.2">
      <c r="A6103">
        <f>A6102+1</f>
        <v>6042</v>
      </c>
      <c r="B6103" s="1769">
        <f>'Assets-Liab 5-6'!G9</f>
        <v>0</v>
      </c>
      <c r="D6103" s="2" t="str">
        <f t="shared" si="94"/>
        <v>Error?</v>
      </c>
      <c r="E6103" s="2" t="s">
        <v>189</v>
      </c>
    </row>
    <row r="6104" spans="1:5" x14ac:dyDescent="0.2">
      <c r="A6104">
        <v>6043</v>
      </c>
      <c r="B6104" s="1769">
        <f>'Assets-Liab 5-6'!H9</f>
        <v>0</v>
      </c>
      <c r="D6104" s="2" t="str">
        <f t="shared" si="94"/>
        <v>Error?</v>
      </c>
      <c r="E6104" s="2" t="s">
        <v>189</v>
      </c>
    </row>
    <row r="6105" spans="1:5" x14ac:dyDescent="0.2">
      <c r="A6105">
        <v>6044</v>
      </c>
      <c r="B6105" s="1769">
        <f>'Assets-Liab 5-6'!I9</f>
        <v>0</v>
      </c>
      <c r="D6105" s="2" t="str">
        <f t="shared" si="94"/>
        <v>Error?</v>
      </c>
      <c r="E6105" s="2" t="s">
        <v>189</v>
      </c>
    </row>
    <row r="6106" spans="1:5" x14ac:dyDescent="0.2">
      <c r="A6106">
        <v>6045</v>
      </c>
      <c r="B6106" s="1769">
        <f>'Assets-Liab 5-6'!J9</f>
        <v>0</v>
      </c>
      <c r="D6106" s="2" t="str">
        <f t="shared" si="94"/>
        <v>Error?</v>
      </c>
      <c r="E6106" s="2" t="s">
        <v>189</v>
      </c>
    </row>
    <row r="6107" spans="1:5" x14ac:dyDescent="0.2">
      <c r="A6107">
        <v>6046</v>
      </c>
      <c r="B6107" s="1769">
        <f>'Assets-Liab 5-6'!K9</f>
        <v>0</v>
      </c>
      <c r="D6107" s="2" t="str">
        <f t="shared" si="94"/>
        <v>Error?</v>
      </c>
      <c r="E6107" s="2" t="s">
        <v>189</v>
      </c>
    </row>
    <row r="6108" spans="1:5" x14ac:dyDescent="0.2">
      <c r="A6108">
        <v>6047</v>
      </c>
      <c r="B6108" s="1769">
        <f>'Assets-Liab 5-6'!L9</f>
        <v>0</v>
      </c>
      <c r="D6108" s="2" t="str">
        <f t="shared" si="94"/>
        <v>Error?</v>
      </c>
      <c r="E6108" s="2" t="s">
        <v>189</v>
      </c>
    </row>
    <row r="6109" spans="1:5" x14ac:dyDescent="0.2">
      <c r="A6109">
        <v>6048</v>
      </c>
      <c r="B6109" s="1769">
        <f>'Assets-Liab 5-6'!E10</f>
        <v>0</v>
      </c>
      <c r="D6109" s="2" t="str">
        <f t="shared" si="94"/>
        <v>Error?</v>
      </c>
      <c r="E6109" s="2" t="s">
        <v>189</v>
      </c>
    </row>
    <row r="6110" spans="1:5" x14ac:dyDescent="0.2">
      <c r="A6110">
        <v>6049</v>
      </c>
      <c r="B6110" s="1769">
        <f>'Assets-Liab 5-6'!G10</f>
        <v>0</v>
      </c>
      <c r="D6110" s="2" t="str">
        <f t="shared" si="94"/>
        <v>Error?</v>
      </c>
      <c r="E6110" s="2" t="s">
        <v>189</v>
      </c>
    </row>
    <row r="6111" spans="1:5" x14ac:dyDescent="0.2">
      <c r="A6111">
        <v>6050</v>
      </c>
      <c r="B6111" s="1769">
        <f>'Assets-Liab 5-6'!I10</f>
        <v>0</v>
      </c>
      <c r="D6111" s="2" t="str">
        <f t="shared" si="94"/>
        <v>Error?</v>
      </c>
      <c r="E6111" s="2" t="s">
        <v>189</v>
      </c>
    </row>
    <row r="6112" spans="1:5" x14ac:dyDescent="0.2">
      <c r="A6112">
        <v>6051</v>
      </c>
      <c r="B6112" s="1769">
        <f>'Assets-Liab 5-6'!J10</f>
        <v>0</v>
      </c>
      <c r="D6112" s="2" t="str">
        <f t="shared" si="94"/>
        <v>Error?</v>
      </c>
      <c r="E6112" s="2" t="s">
        <v>189</v>
      </c>
    </row>
    <row r="6113" spans="1:5" x14ac:dyDescent="0.2">
      <c r="A6113">
        <v>6052</v>
      </c>
      <c r="B6113" s="1769">
        <f>'Assets-Liab 5-6'!C11</f>
        <v>0</v>
      </c>
      <c r="D6113" s="2" t="str">
        <f t="shared" si="94"/>
        <v>Error?</v>
      </c>
      <c r="E6113" s="2" t="s">
        <v>189</v>
      </c>
    </row>
    <row r="6114" spans="1:5" x14ac:dyDescent="0.2">
      <c r="A6114">
        <v>6053</v>
      </c>
      <c r="B6114" s="1769">
        <f>'Assets-Liab 5-6'!D11</f>
        <v>0</v>
      </c>
      <c r="D6114" s="2" t="str">
        <f t="shared" si="94"/>
        <v>Error?</v>
      </c>
      <c r="E6114" s="2" t="s">
        <v>189</v>
      </c>
    </row>
    <row r="6115" spans="1:5" x14ac:dyDescent="0.2">
      <c r="A6115">
        <v>6054</v>
      </c>
      <c r="B6115" s="1769">
        <f>'Assets-Liab 5-6'!E11</f>
        <v>0</v>
      </c>
      <c r="D6115" s="2" t="str">
        <f t="shared" si="94"/>
        <v>Error?</v>
      </c>
      <c r="E6115" s="2" t="s">
        <v>189</v>
      </c>
    </row>
    <row r="6116" spans="1:5" x14ac:dyDescent="0.2">
      <c r="A6116">
        <v>6055</v>
      </c>
      <c r="B6116" s="1769">
        <f>'Assets-Liab 5-6'!F11</f>
        <v>0</v>
      </c>
      <c r="D6116" s="2" t="str">
        <f t="shared" si="94"/>
        <v>Error?</v>
      </c>
      <c r="E6116" s="2" t="s">
        <v>189</v>
      </c>
    </row>
    <row r="6117" spans="1:5" x14ac:dyDescent="0.2">
      <c r="A6117">
        <v>6056</v>
      </c>
      <c r="B6117" s="1769">
        <f>'Assets-Liab 5-6'!G11</f>
        <v>0</v>
      </c>
      <c r="D6117" s="2" t="str">
        <f t="shared" si="94"/>
        <v>Error?</v>
      </c>
      <c r="E6117" s="2" t="s">
        <v>189</v>
      </c>
    </row>
    <row r="6118" spans="1:5" x14ac:dyDescent="0.2">
      <c r="A6118">
        <v>6057</v>
      </c>
      <c r="B6118" s="1769">
        <f>'Assets-Liab 5-6'!H11</f>
        <v>0</v>
      </c>
      <c r="D6118" s="2" t="str">
        <f t="shared" si="94"/>
        <v>Error?</v>
      </c>
      <c r="E6118" s="2" t="s">
        <v>189</v>
      </c>
    </row>
    <row r="6119" spans="1:5" x14ac:dyDescent="0.2">
      <c r="A6119">
        <v>6058</v>
      </c>
      <c r="B6119" s="1769">
        <f>'Assets-Liab 5-6'!I11</f>
        <v>0</v>
      </c>
      <c r="D6119" s="2" t="str">
        <f t="shared" si="94"/>
        <v>Error?</v>
      </c>
      <c r="E6119" s="2" t="s">
        <v>189</v>
      </c>
    </row>
    <row r="6120" spans="1:5" x14ac:dyDescent="0.2">
      <c r="A6120">
        <v>6059</v>
      </c>
      <c r="B6120" s="1769">
        <f>'Assets-Liab 5-6'!J11</f>
        <v>0</v>
      </c>
      <c r="D6120" s="2" t="str">
        <f t="shared" si="94"/>
        <v>Error?</v>
      </c>
      <c r="E6120" s="2" t="s">
        <v>189</v>
      </c>
    </row>
    <row r="6121" spans="1:5" x14ac:dyDescent="0.2">
      <c r="A6121">
        <v>6060</v>
      </c>
      <c r="B6121" s="1769">
        <f>'Assets-Liab 5-6'!K11</f>
        <v>0</v>
      </c>
      <c r="D6121" s="2" t="str">
        <f t="shared" si="94"/>
        <v>Error?</v>
      </c>
      <c r="E6121" s="2" t="s">
        <v>189</v>
      </c>
    </row>
    <row r="6122" spans="1:5" x14ac:dyDescent="0.2">
      <c r="A6122">
        <v>6061</v>
      </c>
      <c r="B6122" s="1769">
        <f>'Assets-Liab 5-6'!L11</f>
        <v>0</v>
      </c>
      <c r="D6122" s="2" t="str">
        <f t="shared" si="94"/>
        <v>Error?</v>
      </c>
      <c r="E6122" s="2" t="s">
        <v>189</v>
      </c>
    </row>
    <row r="6123" spans="1:5" x14ac:dyDescent="0.2">
      <c r="A6123">
        <v>6062</v>
      </c>
      <c r="B6123" s="1769">
        <f>'Assets-Liab 5-6'!J12</f>
        <v>-8672</v>
      </c>
      <c r="D6123" s="2" t="str">
        <f t="shared" si="94"/>
        <v>Error?</v>
      </c>
      <c r="E6123" s="2" t="s">
        <v>189</v>
      </c>
    </row>
    <row r="6124" spans="1:5" x14ac:dyDescent="0.2">
      <c r="A6124">
        <v>6063</v>
      </c>
      <c r="B6124" s="1769">
        <f>'Assets-Liab 5-6'!J13</f>
        <v>-8672</v>
      </c>
      <c r="D6124" s="2" t="str">
        <f t="shared" si="94"/>
        <v>Error?</v>
      </c>
      <c r="E6124" s="2" t="s">
        <v>189</v>
      </c>
    </row>
    <row r="6125" spans="1:5" x14ac:dyDescent="0.2">
      <c r="A6125">
        <v>6064</v>
      </c>
      <c r="B6125" s="1769">
        <f>'Assets-Liab 5-6'!C25</f>
        <v>0</v>
      </c>
      <c r="D6125" s="2" t="str">
        <f t="shared" si="94"/>
        <v>Error?</v>
      </c>
      <c r="E6125" s="2" t="s">
        <v>189</v>
      </c>
    </row>
    <row r="6126" spans="1:5" x14ac:dyDescent="0.2">
      <c r="A6126">
        <v>6065</v>
      </c>
      <c r="B6126" s="1769">
        <f>'Assets-Liab 5-6'!D25</f>
        <v>0</v>
      </c>
      <c r="D6126" s="2" t="str">
        <f t="shared" si="94"/>
        <v>Error?</v>
      </c>
      <c r="E6126" s="2" t="s">
        <v>189</v>
      </c>
    </row>
    <row r="6127" spans="1:5" x14ac:dyDescent="0.2">
      <c r="A6127">
        <v>6066</v>
      </c>
      <c r="B6127" s="1769">
        <f>'Assets-Liab 5-6'!E25</f>
        <v>0</v>
      </c>
      <c r="D6127" s="2" t="str">
        <f t="shared" si="94"/>
        <v>Error?</v>
      </c>
      <c r="E6127" s="2" t="s">
        <v>189</v>
      </c>
    </row>
    <row r="6128" spans="1:5" x14ac:dyDescent="0.2">
      <c r="A6128">
        <v>6067</v>
      </c>
      <c r="B6128" s="1769">
        <f>'Assets-Liab 5-6'!F25</f>
        <v>0</v>
      </c>
      <c r="D6128" s="2" t="str">
        <f t="shared" si="94"/>
        <v>Error?</v>
      </c>
      <c r="E6128" s="2" t="s">
        <v>189</v>
      </c>
    </row>
    <row r="6129" spans="1:5" x14ac:dyDescent="0.2">
      <c r="A6129">
        <v>6068</v>
      </c>
      <c r="B6129" s="1769">
        <f>'Assets-Liab 5-6'!G25</f>
        <v>0</v>
      </c>
      <c r="D6129" s="2" t="str">
        <f t="shared" si="94"/>
        <v>Error?</v>
      </c>
      <c r="E6129" s="2" t="s">
        <v>189</v>
      </c>
    </row>
    <row r="6130" spans="1:5" x14ac:dyDescent="0.2">
      <c r="A6130">
        <v>6069</v>
      </c>
      <c r="B6130" s="1769">
        <f>'Assets-Liab 5-6'!H25</f>
        <v>0</v>
      </c>
      <c r="D6130" s="2" t="str">
        <f t="shared" si="94"/>
        <v>Error?</v>
      </c>
      <c r="E6130" s="2" t="s">
        <v>189</v>
      </c>
    </row>
    <row r="6131" spans="1:5" x14ac:dyDescent="0.2">
      <c r="A6131">
        <v>6070</v>
      </c>
      <c r="B6131" s="1769">
        <f>'Assets-Liab 5-6'!J25</f>
        <v>0</v>
      </c>
      <c r="D6131" s="2" t="str">
        <f t="shared" si="94"/>
        <v>Error?</v>
      </c>
      <c r="E6131" s="2" t="s">
        <v>189</v>
      </c>
    </row>
    <row r="6132" spans="1:5" x14ac:dyDescent="0.2">
      <c r="A6132">
        <v>6071</v>
      </c>
      <c r="B6132" s="1769">
        <f>'Assets-Liab 5-6'!K25</f>
        <v>0</v>
      </c>
      <c r="D6132" s="2" t="str">
        <f t="shared" si="94"/>
        <v>Error?</v>
      </c>
      <c r="E6132" s="2" t="s">
        <v>189</v>
      </c>
    </row>
    <row r="6133" spans="1:5" x14ac:dyDescent="0.2">
      <c r="A6133">
        <v>6072</v>
      </c>
      <c r="B6133" s="1769">
        <f>'Assets-Liab 5-6'!C26</f>
        <v>0</v>
      </c>
      <c r="D6133" s="2" t="str">
        <f t="shared" si="94"/>
        <v>Error?</v>
      </c>
      <c r="E6133" s="2" t="s">
        <v>189</v>
      </c>
    </row>
    <row r="6134" spans="1:5" x14ac:dyDescent="0.2">
      <c r="A6134">
        <v>6073</v>
      </c>
      <c r="B6134" s="1769">
        <f>'Assets-Liab 5-6'!D26</f>
        <v>0</v>
      </c>
      <c r="D6134" s="2" t="str">
        <f t="shared" si="94"/>
        <v>Error?</v>
      </c>
      <c r="E6134" s="2" t="s">
        <v>189</v>
      </c>
    </row>
    <row r="6135" spans="1:5" x14ac:dyDescent="0.2">
      <c r="A6135">
        <v>6074</v>
      </c>
      <c r="B6135" s="1769">
        <f>'Assets-Liab 5-6'!E26</f>
        <v>0</v>
      </c>
      <c r="D6135" s="2" t="str">
        <f t="shared" si="94"/>
        <v>Error?</v>
      </c>
      <c r="E6135" s="2" t="s">
        <v>189</v>
      </c>
    </row>
    <row r="6136" spans="1:5" x14ac:dyDescent="0.2">
      <c r="A6136">
        <v>6075</v>
      </c>
      <c r="B6136" s="1769">
        <f>'Assets-Liab 5-6'!F26</f>
        <v>0</v>
      </c>
      <c r="D6136" s="2" t="str">
        <f t="shared" si="94"/>
        <v>Error?</v>
      </c>
      <c r="E6136" s="2" t="s">
        <v>189</v>
      </c>
    </row>
    <row r="6137" spans="1:5" x14ac:dyDescent="0.2">
      <c r="A6137">
        <v>6076</v>
      </c>
      <c r="B6137" s="1769">
        <f>'Assets-Liab 5-6'!G26</f>
        <v>0</v>
      </c>
      <c r="D6137" s="2" t="str">
        <f t="shared" si="94"/>
        <v>Error?</v>
      </c>
      <c r="E6137" s="2" t="s">
        <v>189</v>
      </c>
    </row>
    <row r="6138" spans="1:5" x14ac:dyDescent="0.2">
      <c r="A6138">
        <v>6077</v>
      </c>
      <c r="B6138" s="1769">
        <f>'Assets-Liab 5-6'!H26</f>
        <v>0</v>
      </c>
      <c r="D6138" s="2" t="str">
        <f t="shared" si="94"/>
        <v>Error?</v>
      </c>
      <c r="E6138" s="2" t="s">
        <v>189</v>
      </c>
    </row>
    <row r="6139" spans="1:5" x14ac:dyDescent="0.2">
      <c r="A6139">
        <v>6078</v>
      </c>
      <c r="B6139" s="1769">
        <f>'Assets-Liab 5-6'!I26</f>
        <v>0</v>
      </c>
      <c r="D6139" s="2" t="str">
        <f t="shared" si="94"/>
        <v>Error?</v>
      </c>
      <c r="E6139" s="2" t="s">
        <v>189</v>
      </c>
    </row>
    <row r="6140" spans="1:5" x14ac:dyDescent="0.2">
      <c r="A6140">
        <v>6079</v>
      </c>
      <c r="B6140" s="1769">
        <f>'Assets-Liab 5-6'!J26</f>
        <v>0</v>
      </c>
      <c r="D6140" s="2" t="str">
        <f t="shared" si="94"/>
        <v>Error?</v>
      </c>
      <c r="E6140" s="2" t="s">
        <v>189</v>
      </c>
    </row>
    <row r="6141" spans="1:5" x14ac:dyDescent="0.2">
      <c r="A6141">
        <v>6080</v>
      </c>
      <c r="B6141" s="1769">
        <f>'Assets-Liab 5-6'!K26</f>
        <v>0</v>
      </c>
      <c r="D6141" s="2" t="str">
        <f t="shared" si="94"/>
        <v>Error?</v>
      </c>
      <c r="E6141" s="2" t="s">
        <v>189</v>
      </c>
    </row>
    <row r="6142" spans="1:5" x14ac:dyDescent="0.2">
      <c r="A6142">
        <v>6081</v>
      </c>
      <c r="B6142" s="1769">
        <f>'Assets-Liab 5-6'!C27</f>
        <v>0</v>
      </c>
      <c r="D6142" s="2" t="str">
        <f t="shared" si="94"/>
        <v>Error?</v>
      </c>
      <c r="E6142" s="2" t="s">
        <v>189</v>
      </c>
    </row>
    <row r="6143" spans="1:5" x14ac:dyDescent="0.2">
      <c r="A6143">
        <v>6082</v>
      </c>
      <c r="B6143" s="1769">
        <f>'Assets-Liab 5-6'!D27</f>
        <v>0</v>
      </c>
      <c r="D6143" s="2" t="str">
        <f t="shared" ref="D6143:D6206" si="95">IF(ISBLANK(B6143),"OK",IF(A6143-B6143=0,"OK","Error?"))</f>
        <v>Error?</v>
      </c>
      <c r="E6143" s="2" t="s">
        <v>189</v>
      </c>
    </row>
    <row r="6144" spans="1:5" x14ac:dyDescent="0.2">
      <c r="A6144">
        <v>6083</v>
      </c>
      <c r="B6144" s="1769">
        <f>'Assets-Liab 5-6'!E27</f>
        <v>0</v>
      </c>
      <c r="D6144" s="2" t="str">
        <f t="shared" si="95"/>
        <v>Error?</v>
      </c>
      <c r="E6144" s="2" t="s">
        <v>189</v>
      </c>
    </row>
    <row r="6145" spans="1:5" x14ac:dyDescent="0.2">
      <c r="A6145">
        <v>6084</v>
      </c>
      <c r="B6145" s="1769">
        <f>'Assets-Liab 5-6'!F27</f>
        <v>0</v>
      </c>
      <c r="D6145" s="2" t="str">
        <f t="shared" si="95"/>
        <v>Error?</v>
      </c>
      <c r="E6145" s="2" t="s">
        <v>189</v>
      </c>
    </row>
    <row r="6146" spans="1:5" x14ac:dyDescent="0.2">
      <c r="A6146">
        <v>6085</v>
      </c>
      <c r="B6146" s="1769">
        <f>'Assets-Liab 5-6'!G27</f>
        <v>0</v>
      </c>
      <c r="D6146" s="2" t="str">
        <f t="shared" si="95"/>
        <v>Error?</v>
      </c>
      <c r="E6146" s="2" t="s">
        <v>189</v>
      </c>
    </row>
    <row r="6147" spans="1:5" x14ac:dyDescent="0.2">
      <c r="A6147">
        <v>6086</v>
      </c>
      <c r="B6147" s="1769">
        <f>'Assets-Liab 5-6'!H27</f>
        <v>0</v>
      </c>
      <c r="D6147" s="2" t="str">
        <f t="shared" si="95"/>
        <v>Error?</v>
      </c>
      <c r="E6147" s="2" t="s">
        <v>189</v>
      </c>
    </row>
    <row r="6148" spans="1:5" x14ac:dyDescent="0.2">
      <c r="A6148">
        <v>6087</v>
      </c>
      <c r="B6148" s="1769">
        <f>'Assets-Liab 5-6'!I27</f>
        <v>0</v>
      </c>
      <c r="D6148" s="2" t="str">
        <f t="shared" si="95"/>
        <v>Error?</v>
      </c>
      <c r="E6148" s="2" t="s">
        <v>189</v>
      </c>
    </row>
    <row r="6149" spans="1:5" x14ac:dyDescent="0.2">
      <c r="A6149">
        <v>6088</v>
      </c>
      <c r="B6149" s="1769">
        <f>'Assets-Liab 5-6'!J27</f>
        <v>0</v>
      </c>
      <c r="D6149" s="2" t="str">
        <f t="shared" si="95"/>
        <v>Error?</v>
      </c>
      <c r="E6149" s="2" t="s">
        <v>189</v>
      </c>
    </row>
    <row r="6150" spans="1:5" x14ac:dyDescent="0.2">
      <c r="A6150">
        <v>6089</v>
      </c>
      <c r="B6150" s="1769">
        <f>'Assets-Liab 5-6'!K27</f>
        <v>0</v>
      </c>
      <c r="D6150" s="2" t="str">
        <f t="shared" si="95"/>
        <v>Error?</v>
      </c>
      <c r="E6150" s="2" t="s">
        <v>189</v>
      </c>
    </row>
    <row r="6151" spans="1:5" x14ac:dyDescent="0.2">
      <c r="A6151">
        <v>6090</v>
      </c>
      <c r="B6151" s="1769">
        <f>'Assets-Liab 5-6'!C28</f>
        <v>0</v>
      </c>
      <c r="D6151" s="2" t="str">
        <f t="shared" si="95"/>
        <v>Error?</v>
      </c>
      <c r="E6151" s="2" t="s">
        <v>189</v>
      </c>
    </row>
    <row r="6152" spans="1:5" x14ac:dyDescent="0.2">
      <c r="A6152">
        <v>6091</v>
      </c>
      <c r="B6152" s="1769">
        <f>'Assets-Liab 5-6'!D28</f>
        <v>0</v>
      </c>
      <c r="D6152" s="2" t="str">
        <f t="shared" si="95"/>
        <v>Error?</v>
      </c>
      <c r="E6152" s="2" t="s">
        <v>189</v>
      </c>
    </row>
    <row r="6153" spans="1:5" x14ac:dyDescent="0.2">
      <c r="A6153">
        <v>6092</v>
      </c>
      <c r="B6153" s="1769">
        <f>'Assets-Liab 5-6'!E28</f>
        <v>0</v>
      </c>
      <c r="D6153" s="2" t="str">
        <f t="shared" si="95"/>
        <v>Error?</v>
      </c>
      <c r="E6153" s="2" t="s">
        <v>189</v>
      </c>
    </row>
    <row r="6154" spans="1:5" x14ac:dyDescent="0.2">
      <c r="A6154">
        <v>6093</v>
      </c>
      <c r="B6154" s="1769">
        <f>'Assets-Liab 5-6'!F28</f>
        <v>0</v>
      </c>
      <c r="D6154" s="2" t="str">
        <f t="shared" si="95"/>
        <v>Error?</v>
      </c>
      <c r="E6154" s="2" t="s">
        <v>189</v>
      </c>
    </row>
    <row r="6155" spans="1:5" x14ac:dyDescent="0.2">
      <c r="A6155">
        <v>6094</v>
      </c>
      <c r="B6155" s="1769">
        <f>'Assets-Liab 5-6'!G28</f>
        <v>0</v>
      </c>
      <c r="D6155" s="2" t="str">
        <f t="shared" si="95"/>
        <v>Error?</v>
      </c>
      <c r="E6155" s="2" t="s">
        <v>189</v>
      </c>
    </row>
    <row r="6156" spans="1:5" x14ac:dyDescent="0.2">
      <c r="A6156">
        <v>6095</v>
      </c>
      <c r="B6156" s="1769">
        <f>'Assets-Liab 5-6'!H28</f>
        <v>0</v>
      </c>
      <c r="D6156" s="2" t="str">
        <f t="shared" si="95"/>
        <v>Error?</v>
      </c>
      <c r="E6156" s="2" t="s">
        <v>189</v>
      </c>
    </row>
    <row r="6157" spans="1:5" x14ac:dyDescent="0.2">
      <c r="A6157">
        <v>6096</v>
      </c>
      <c r="B6157" s="1769">
        <f>'Assets-Liab 5-6'!I28</f>
        <v>0</v>
      </c>
      <c r="D6157" s="2" t="str">
        <f t="shared" si="95"/>
        <v>Error?</v>
      </c>
      <c r="E6157" s="2" t="s">
        <v>189</v>
      </c>
    </row>
    <row r="6158" spans="1:5" x14ac:dyDescent="0.2">
      <c r="A6158">
        <v>6097</v>
      </c>
      <c r="B6158" s="1769">
        <f>'Assets-Liab 5-6'!J28</f>
        <v>0</v>
      </c>
      <c r="D6158" s="2" t="str">
        <f t="shared" si="95"/>
        <v>Error?</v>
      </c>
      <c r="E6158" s="2" t="s">
        <v>189</v>
      </c>
    </row>
    <row r="6159" spans="1:5" x14ac:dyDescent="0.2">
      <c r="A6159">
        <v>6098</v>
      </c>
      <c r="B6159" s="1769">
        <f>'Assets-Liab 5-6'!K28</f>
        <v>0</v>
      </c>
      <c r="D6159" s="2" t="str">
        <f t="shared" si="95"/>
        <v>Error?</v>
      </c>
      <c r="E6159" s="2" t="s">
        <v>189</v>
      </c>
    </row>
    <row r="6160" spans="1:5" x14ac:dyDescent="0.2">
      <c r="A6160">
        <v>6099</v>
      </c>
      <c r="B6160" s="1769">
        <f>'Assets-Liab 5-6'!C29</f>
        <v>0</v>
      </c>
      <c r="D6160" s="2" t="str">
        <f t="shared" si="95"/>
        <v>Error?</v>
      </c>
      <c r="E6160" s="2" t="s">
        <v>189</v>
      </c>
    </row>
    <row r="6161" spans="1:5" x14ac:dyDescent="0.2">
      <c r="A6161">
        <v>6100</v>
      </c>
      <c r="B6161" s="1769">
        <f>'Assets-Liab 5-6'!D29</f>
        <v>0</v>
      </c>
      <c r="D6161" s="2" t="str">
        <f t="shared" si="95"/>
        <v>Error?</v>
      </c>
      <c r="E6161" s="2" t="s">
        <v>189</v>
      </c>
    </row>
    <row r="6162" spans="1:5" x14ac:dyDescent="0.2">
      <c r="A6162">
        <v>6101</v>
      </c>
      <c r="B6162" s="1769">
        <f>'Assets-Liab 5-6'!E29</f>
        <v>0</v>
      </c>
      <c r="D6162" s="2" t="str">
        <f t="shared" si="95"/>
        <v>Error?</v>
      </c>
      <c r="E6162" s="2" t="s">
        <v>189</v>
      </c>
    </row>
    <row r="6163" spans="1:5" x14ac:dyDescent="0.2">
      <c r="A6163">
        <v>6102</v>
      </c>
      <c r="B6163" s="1769">
        <f>'Assets-Liab 5-6'!F29</f>
        <v>0</v>
      </c>
      <c r="D6163" s="2" t="str">
        <f t="shared" si="95"/>
        <v>Error?</v>
      </c>
      <c r="E6163" s="2" t="s">
        <v>189</v>
      </c>
    </row>
    <row r="6164" spans="1:5" x14ac:dyDescent="0.2">
      <c r="A6164">
        <v>6103</v>
      </c>
      <c r="B6164" s="1769">
        <f>'Assets-Liab 5-6'!G29</f>
        <v>0</v>
      </c>
      <c r="D6164" s="2" t="str">
        <f t="shared" si="95"/>
        <v>Error?</v>
      </c>
      <c r="E6164" s="2" t="s">
        <v>189</v>
      </c>
    </row>
    <row r="6165" spans="1:5" x14ac:dyDescent="0.2">
      <c r="A6165">
        <v>6104</v>
      </c>
      <c r="B6165" s="1769">
        <f>'Assets-Liab 5-6'!H29</f>
        <v>0</v>
      </c>
      <c r="D6165" s="2" t="str">
        <f t="shared" si="95"/>
        <v>Error?</v>
      </c>
      <c r="E6165" s="2" t="s">
        <v>189</v>
      </c>
    </row>
    <row r="6166" spans="1:5" x14ac:dyDescent="0.2">
      <c r="A6166">
        <v>6105</v>
      </c>
      <c r="B6166" s="1769">
        <f>'Assets-Liab 5-6'!I29</f>
        <v>0</v>
      </c>
      <c r="D6166" s="2" t="str">
        <f t="shared" si="95"/>
        <v>Error?</v>
      </c>
      <c r="E6166" s="2" t="s">
        <v>189</v>
      </c>
    </row>
    <row r="6167" spans="1:5" x14ac:dyDescent="0.2">
      <c r="A6167">
        <v>6106</v>
      </c>
      <c r="B6167" s="1769">
        <f>'Assets-Liab 5-6'!J29</f>
        <v>0</v>
      </c>
      <c r="D6167" s="2" t="str">
        <f t="shared" si="95"/>
        <v>Error?</v>
      </c>
      <c r="E6167" s="2" t="s">
        <v>189</v>
      </c>
    </row>
    <row r="6168" spans="1:5" x14ac:dyDescent="0.2">
      <c r="A6168">
        <v>6107</v>
      </c>
      <c r="B6168" s="1769">
        <f>'Assets-Liab 5-6'!K29</f>
        <v>0</v>
      </c>
      <c r="D6168" s="2" t="str">
        <f t="shared" si="95"/>
        <v>Error?</v>
      </c>
      <c r="E6168" s="2" t="s">
        <v>189</v>
      </c>
    </row>
    <row r="6169" spans="1:5" x14ac:dyDescent="0.2">
      <c r="A6169">
        <v>6108</v>
      </c>
      <c r="B6169" s="1769">
        <f>'Assets-Liab 5-6'!C30</f>
        <v>0</v>
      </c>
      <c r="D6169" s="2" t="str">
        <f t="shared" si="95"/>
        <v>Error?</v>
      </c>
      <c r="E6169" s="2" t="s">
        <v>189</v>
      </c>
    </row>
    <row r="6170" spans="1:5" x14ac:dyDescent="0.2">
      <c r="A6170">
        <v>6109</v>
      </c>
      <c r="B6170" s="1769">
        <f>'Assets-Liab 5-6'!D30</f>
        <v>0</v>
      </c>
      <c r="D6170" s="2" t="str">
        <f t="shared" si="95"/>
        <v>Error?</v>
      </c>
      <c r="E6170" s="2" t="s">
        <v>189</v>
      </c>
    </row>
    <row r="6171" spans="1:5" x14ac:dyDescent="0.2">
      <c r="A6171">
        <v>6110</v>
      </c>
      <c r="B6171" s="1769">
        <f>'Assets-Liab 5-6'!E30</f>
        <v>0</v>
      </c>
      <c r="D6171" s="2" t="str">
        <f t="shared" si="95"/>
        <v>Error?</v>
      </c>
      <c r="E6171" s="2" t="s">
        <v>189</v>
      </c>
    </row>
    <row r="6172" spans="1:5" x14ac:dyDescent="0.2">
      <c r="A6172">
        <v>6111</v>
      </c>
      <c r="B6172" s="1769">
        <f>'Assets-Liab 5-6'!F30</f>
        <v>0</v>
      </c>
      <c r="D6172" s="2" t="str">
        <f t="shared" si="95"/>
        <v>Error?</v>
      </c>
      <c r="E6172" s="2" t="s">
        <v>189</v>
      </c>
    </row>
    <row r="6173" spans="1:5" x14ac:dyDescent="0.2">
      <c r="A6173">
        <v>6112</v>
      </c>
      <c r="B6173" s="1769">
        <f>'Assets-Liab 5-6'!G30</f>
        <v>0</v>
      </c>
      <c r="D6173" s="2" t="str">
        <f t="shared" si="95"/>
        <v>Error?</v>
      </c>
      <c r="E6173" s="2" t="s">
        <v>189</v>
      </c>
    </row>
    <row r="6174" spans="1:5" x14ac:dyDescent="0.2">
      <c r="A6174">
        <v>6113</v>
      </c>
      <c r="B6174" s="1769">
        <f>'Assets-Liab 5-6'!H30</f>
        <v>0</v>
      </c>
      <c r="D6174" s="2" t="str">
        <f t="shared" si="95"/>
        <v>Error?</v>
      </c>
      <c r="E6174" s="2" t="s">
        <v>189</v>
      </c>
    </row>
    <row r="6175" spans="1:5" x14ac:dyDescent="0.2">
      <c r="A6175">
        <v>6114</v>
      </c>
      <c r="B6175" s="1769">
        <f>'Assets-Liab 5-6'!I30</f>
        <v>0</v>
      </c>
      <c r="D6175" s="2" t="str">
        <f t="shared" si="95"/>
        <v>Error?</v>
      </c>
      <c r="E6175" s="2" t="s">
        <v>189</v>
      </c>
    </row>
    <row r="6176" spans="1:5" x14ac:dyDescent="0.2">
      <c r="A6176">
        <v>6115</v>
      </c>
      <c r="B6176" s="1769">
        <f>'Assets-Liab 5-6'!J30</f>
        <v>0</v>
      </c>
      <c r="D6176" s="2" t="str">
        <f t="shared" si="95"/>
        <v>Error?</v>
      </c>
      <c r="E6176" s="2" t="s">
        <v>189</v>
      </c>
    </row>
    <row r="6177" spans="1:5" x14ac:dyDescent="0.2">
      <c r="A6177">
        <v>6116</v>
      </c>
      <c r="B6177" s="1769">
        <f>'Assets-Liab 5-6'!K30</f>
        <v>0</v>
      </c>
      <c r="D6177" s="2" t="str">
        <f t="shared" si="95"/>
        <v>Error?</v>
      </c>
      <c r="E6177" s="2" t="s">
        <v>189</v>
      </c>
    </row>
    <row r="6178" spans="1:5" x14ac:dyDescent="0.2">
      <c r="A6178">
        <v>6117</v>
      </c>
      <c r="B6178" s="1769">
        <f>'Assets-Liab 5-6'!E31</f>
        <v>0</v>
      </c>
      <c r="D6178" s="2" t="str">
        <f t="shared" si="95"/>
        <v>Error?</v>
      </c>
      <c r="E6178" s="2" t="s">
        <v>189</v>
      </c>
    </row>
    <row r="6179" spans="1:5" x14ac:dyDescent="0.2">
      <c r="A6179">
        <v>6118</v>
      </c>
      <c r="B6179" s="1769">
        <f>'Assets-Liab 5-6'!I31</f>
        <v>0</v>
      </c>
      <c r="D6179" s="2" t="str">
        <f t="shared" si="95"/>
        <v>Error?</v>
      </c>
      <c r="E6179" s="2" t="s">
        <v>189</v>
      </c>
    </row>
    <row r="6180" spans="1:5" x14ac:dyDescent="0.2">
      <c r="A6180">
        <v>6119</v>
      </c>
      <c r="B6180" s="1769">
        <f>'Assets-Liab 5-6'!J31</f>
        <v>0</v>
      </c>
      <c r="D6180" s="2" t="str">
        <f t="shared" si="95"/>
        <v>Error?</v>
      </c>
      <c r="E6180" s="2" t="s">
        <v>189</v>
      </c>
    </row>
    <row r="6181" spans="1:5" x14ac:dyDescent="0.2">
      <c r="A6181">
        <v>6120</v>
      </c>
      <c r="B6181" s="1769">
        <f>'Assets-Liab 5-6'!J32</f>
        <v>0</v>
      </c>
      <c r="D6181" s="2" t="str">
        <f t="shared" si="95"/>
        <v>Error?</v>
      </c>
      <c r="E6181" s="2" t="s">
        <v>189</v>
      </c>
    </row>
    <row r="6182" spans="1:5" x14ac:dyDescent="0.2">
      <c r="A6182">
        <v>6121</v>
      </c>
      <c r="B6182" s="1769">
        <f>'Assets-Liab 5-6'!C33</f>
        <v>0</v>
      </c>
      <c r="D6182" s="2" t="str">
        <f t="shared" si="95"/>
        <v>Error?</v>
      </c>
      <c r="E6182" s="2" t="s">
        <v>189</v>
      </c>
    </row>
    <row r="6183" spans="1:5" x14ac:dyDescent="0.2">
      <c r="A6183">
        <v>6122</v>
      </c>
      <c r="B6183" s="1769">
        <f>'Assets-Liab 5-6'!D33</f>
        <v>0</v>
      </c>
      <c r="D6183" s="2" t="str">
        <f t="shared" si="95"/>
        <v>Error?</v>
      </c>
      <c r="E6183" s="2" t="s">
        <v>189</v>
      </c>
    </row>
    <row r="6184" spans="1:5" x14ac:dyDescent="0.2">
      <c r="A6184">
        <v>6123</v>
      </c>
      <c r="B6184" s="1769">
        <f>'Assets-Liab 5-6'!E33</f>
        <v>0</v>
      </c>
      <c r="D6184" s="2" t="str">
        <f t="shared" si="95"/>
        <v>Error?</v>
      </c>
      <c r="E6184" s="2" t="s">
        <v>189</v>
      </c>
    </row>
    <row r="6185" spans="1:5" x14ac:dyDescent="0.2">
      <c r="A6185">
        <v>6124</v>
      </c>
      <c r="B6185" s="1769">
        <f>'Assets-Liab 5-6'!F33</f>
        <v>0</v>
      </c>
      <c r="D6185" s="2" t="str">
        <f t="shared" si="95"/>
        <v>Error?</v>
      </c>
      <c r="E6185" s="2" t="s">
        <v>189</v>
      </c>
    </row>
    <row r="6186" spans="1:5" x14ac:dyDescent="0.2">
      <c r="A6186">
        <v>6125</v>
      </c>
      <c r="B6186" s="1769">
        <f>'Assets-Liab 5-6'!G33</f>
        <v>0</v>
      </c>
      <c r="D6186" s="2" t="str">
        <f t="shared" si="95"/>
        <v>Error?</v>
      </c>
      <c r="E6186" s="2" t="s">
        <v>189</v>
      </c>
    </row>
    <row r="6187" spans="1:5" x14ac:dyDescent="0.2">
      <c r="A6187">
        <v>6126</v>
      </c>
      <c r="B6187" s="1769">
        <f>'Assets-Liab 5-6'!H33</f>
        <v>0</v>
      </c>
      <c r="D6187" s="2" t="str">
        <f t="shared" si="95"/>
        <v>Error?</v>
      </c>
      <c r="E6187" s="2" t="s">
        <v>189</v>
      </c>
    </row>
    <row r="6188" spans="1:5" x14ac:dyDescent="0.2">
      <c r="A6188">
        <v>6127</v>
      </c>
      <c r="B6188" s="1769">
        <f>'Assets-Liab 5-6'!I33</f>
        <v>0</v>
      </c>
      <c r="D6188" s="2" t="str">
        <f t="shared" si="95"/>
        <v>Error?</v>
      </c>
      <c r="E6188" s="2" t="s">
        <v>189</v>
      </c>
    </row>
    <row r="6189" spans="1:5" x14ac:dyDescent="0.2">
      <c r="A6189">
        <v>6128</v>
      </c>
      <c r="B6189" s="1769">
        <f>'Assets-Liab 5-6'!J33</f>
        <v>0</v>
      </c>
      <c r="D6189" s="2" t="str">
        <f t="shared" si="95"/>
        <v>Error?</v>
      </c>
      <c r="E6189" s="2" t="s">
        <v>189</v>
      </c>
    </row>
    <row r="6190" spans="1:5" x14ac:dyDescent="0.2">
      <c r="A6190">
        <v>6129</v>
      </c>
      <c r="B6190" s="1769">
        <f>'Assets-Liab 5-6'!K33</f>
        <v>0</v>
      </c>
      <c r="D6190" s="2" t="str">
        <f t="shared" si="95"/>
        <v>Error?</v>
      </c>
      <c r="E6190" s="2" t="s">
        <v>189</v>
      </c>
    </row>
    <row r="6191" spans="1:5" x14ac:dyDescent="0.2">
      <c r="A6191">
        <v>6130</v>
      </c>
      <c r="B6191" s="1769">
        <f>'Assets-Liab 5-6'!J34</f>
        <v>0</v>
      </c>
      <c r="D6191" s="2" t="str">
        <f t="shared" si="95"/>
        <v>Error?</v>
      </c>
      <c r="E6191" s="2" t="s">
        <v>189</v>
      </c>
    </row>
    <row r="6192" spans="1:5" x14ac:dyDescent="0.2">
      <c r="A6192" s="126">
        <v>6131</v>
      </c>
      <c r="B6192" s="1769"/>
      <c r="D6192" s="2" t="str">
        <f t="shared" si="95"/>
        <v>OK</v>
      </c>
      <c r="E6192" s="2" t="s">
        <v>135</v>
      </c>
    </row>
    <row r="6193" spans="1:5" x14ac:dyDescent="0.2">
      <c r="A6193" s="126">
        <v>6132</v>
      </c>
      <c r="B6193" s="1769"/>
      <c r="D6193" s="2" t="str">
        <f t="shared" si="95"/>
        <v>OK</v>
      </c>
      <c r="E6193" s="2" t="s">
        <v>135</v>
      </c>
    </row>
    <row r="6194" spans="1:5" x14ac:dyDescent="0.2">
      <c r="A6194" s="126">
        <v>6133</v>
      </c>
      <c r="B6194" s="1769"/>
      <c r="D6194" s="2" t="str">
        <f t="shared" si="95"/>
        <v>OK</v>
      </c>
      <c r="E6194" s="2" t="s">
        <v>135</v>
      </c>
    </row>
    <row r="6195" spans="1:5" x14ac:dyDescent="0.2">
      <c r="A6195" s="126">
        <v>6134</v>
      </c>
      <c r="B6195" s="1769"/>
      <c r="D6195" s="2" t="str">
        <f t="shared" si="95"/>
        <v>OK</v>
      </c>
      <c r="E6195" s="2" t="s">
        <v>135</v>
      </c>
    </row>
    <row r="6196" spans="1:5" x14ac:dyDescent="0.2">
      <c r="A6196" s="126">
        <v>6135</v>
      </c>
      <c r="B6196" s="1769"/>
      <c r="D6196" s="2" t="str">
        <f t="shared" si="95"/>
        <v>OK</v>
      </c>
      <c r="E6196" s="2" t="s">
        <v>135</v>
      </c>
    </row>
    <row r="6197" spans="1:5" x14ac:dyDescent="0.2">
      <c r="A6197" s="126">
        <v>6136</v>
      </c>
      <c r="B6197" s="1769"/>
      <c r="D6197" s="2" t="str">
        <f t="shared" si="95"/>
        <v>OK</v>
      </c>
      <c r="E6197" s="2" t="s">
        <v>135</v>
      </c>
    </row>
    <row r="6198" spans="1:5" x14ac:dyDescent="0.2">
      <c r="A6198" s="126">
        <v>6137</v>
      </c>
      <c r="B6198" s="1769"/>
      <c r="D6198" s="2" t="str">
        <f t="shared" si="95"/>
        <v>OK</v>
      </c>
      <c r="E6198" s="2" t="s">
        <v>135</v>
      </c>
    </row>
    <row r="6199" spans="1:5" x14ac:dyDescent="0.2">
      <c r="A6199" s="126">
        <v>6138</v>
      </c>
      <c r="B6199" s="1769"/>
      <c r="D6199" s="2" t="str">
        <f t="shared" si="95"/>
        <v>OK</v>
      </c>
      <c r="E6199" s="2" t="s">
        <v>135</v>
      </c>
    </row>
    <row r="6200" spans="1:5" x14ac:dyDescent="0.2">
      <c r="A6200" s="126">
        <v>6139</v>
      </c>
      <c r="B6200" s="1769"/>
      <c r="D6200" s="2" t="str">
        <f t="shared" si="95"/>
        <v>OK</v>
      </c>
      <c r="E6200" s="2" t="s">
        <v>135</v>
      </c>
    </row>
    <row r="6201" spans="1:5" x14ac:dyDescent="0.2">
      <c r="A6201" s="126">
        <v>6140</v>
      </c>
      <c r="B6201" s="1769"/>
      <c r="D6201" s="2" t="str">
        <f t="shared" si="95"/>
        <v>OK</v>
      </c>
      <c r="E6201" s="2" t="s">
        <v>135</v>
      </c>
    </row>
    <row r="6202" spans="1:5" x14ac:dyDescent="0.2">
      <c r="A6202" s="126">
        <v>6141</v>
      </c>
      <c r="B6202" s="1769"/>
      <c r="D6202" s="2" t="str">
        <f t="shared" si="95"/>
        <v>OK</v>
      </c>
      <c r="E6202" s="2" t="s">
        <v>135</v>
      </c>
    </row>
    <row r="6203" spans="1:5" x14ac:dyDescent="0.2">
      <c r="A6203" s="126">
        <v>6142</v>
      </c>
      <c r="B6203" s="1769"/>
      <c r="D6203" s="2" t="str">
        <f t="shared" si="95"/>
        <v>OK</v>
      </c>
      <c r="E6203" s="2" t="s">
        <v>135</v>
      </c>
    </row>
    <row r="6204" spans="1:5" x14ac:dyDescent="0.2">
      <c r="A6204" s="126">
        <v>6143</v>
      </c>
      <c r="B6204" s="1769"/>
      <c r="D6204" s="2" t="str">
        <f t="shared" si="95"/>
        <v>OK</v>
      </c>
      <c r="E6204" s="2" t="s">
        <v>135</v>
      </c>
    </row>
    <row r="6205" spans="1:5" x14ac:dyDescent="0.2">
      <c r="A6205" s="126">
        <v>6144</v>
      </c>
      <c r="B6205" s="1769"/>
      <c r="D6205" s="2" t="str">
        <f t="shared" si="95"/>
        <v>OK</v>
      </c>
      <c r="E6205" s="2" t="s">
        <v>135</v>
      </c>
    </row>
    <row r="6206" spans="1:5" x14ac:dyDescent="0.2">
      <c r="A6206" s="126">
        <v>6145</v>
      </c>
      <c r="B6206" s="1769"/>
      <c r="D6206" s="2" t="str">
        <f t="shared" si="95"/>
        <v>OK</v>
      </c>
      <c r="E6206" s="2" t="s">
        <v>135</v>
      </c>
    </row>
    <row r="6207" spans="1:5" x14ac:dyDescent="0.2">
      <c r="A6207" s="126">
        <v>6146</v>
      </c>
      <c r="B6207" s="1769"/>
      <c r="D6207" s="2" t="str">
        <f t="shared" ref="D6207:D6270" si="96">IF(ISBLANK(B6207),"OK",IF(A6207-B6207=0,"OK","Error?"))</f>
        <v>OK</v>
      </c>
      <c r="E6207" s="2" t="s">
        <v>135</v>
      </c>
    </row>
    <row r="6208" spans="1:5" x14ac:dyDescent="0.2">
      <c r="A6208" s="126">
        <v>6147</v>
      </c>
      <c r="B6208" s="1769"/>
      <c r="D6208" s="2" t="str">
        <f t="shared" si="96"/>
        <v>OK</v>
      </c>
      <c r="E6208" s="2" t="s">
        <v>135</v>
      </c>
    </row>
    <row r="6209" spans="1:5" x14ac:dyDescent="0.2">
      <c r="A6209" s="126">
        <v>6148</v>
      </c>
      <c r="B6209" s="1769"/>
      <c r="D6209" s="2" t="str">
        <f t="shared" si="96"/>
        <v>OK</v>
      </c>
      <c r="E6209" s="2" t="s">
        <v>135</v>
      </c>
    </row>
    <row r="6210" spans="1:5" x14ac:dyDescent="0.2">
      <c r="A6210" s="126">
        <v>6149</v>
      </c>
      <c r="B6210" s="1769"/>
      <c r="D6210" s="2" t="str">
        <f t="shared" si="96"/>
        <v>OK</v>
      </c>
      <c r="E6210" s="2" t="s">
        <v>135</v>
      </c>
    </row>
    <row r="6211" spans="1:5" x14ac:dyDescent="0.2">
      <c r="A6211" s="126">
        <v>6150</v>
      </c>
      <c r="B6211" s="1769"/>
      <c r="D6211" s="2" t="str">
        <f t="shared" si="96"/>
        <v>OK</v>
      </c>
      <c r="E6211" s="2" t="s">
        <v>135</v>
      </c>
    </row>
    <row r="6212" spans="1:5" x14ac:dyDescent="0.2">
      <c r="A6212" s="126">
        <v>6151</v>
      </c>
      <c r="B6212" s="1769"/>
      <c r="D6212" s="2" t="str">
        <f t="shared" si="96"/>
        <v>OK</v>
      </c>
      <c r="E6212" s="2" t="s">
        <v>135</v>
      </c>
    </row>
    <row r="6213" spans="1:5" x14ac:dyDescent="0.2">
      <c r="A6213" s="126">
        <v>6152</v>
      </c>
      <c r="B6213" s="1769"/>
      <c r="D6213" s="2" t="str">
        <f t="shared" si="96"/>
        <v>OK</v>
      </c>
      <c r="E6213" s="2" t="s">
        <v>135</v>
      </c>
    </row>
    <row r="6214" spans="1:5" x14ac:dyDescent="0.2">
      <c r="A6214">
        <v>6153</v>
      </c>
      <c r="B6214" s="1769">
        <f>'Assets-Liab 5-6'!J38</f>
        <v>0</v>
      </c>
      <c r="D6214" s="2" t="str">
        <f t="shared" si="96"/>
        <v>Error?</v>
      </c>
      <c r="E6214" s="2" t="s">
        <v>189</v>
      </c>
    </row>
    <row r="6215" spans="1:5" x14ac:dyDescent="0.2">
      <c r="A6215">
        <v>6154</v>
      </c>
      <c r="B6215" s="1769">
        <f>'Assets-Liab 5-6'!J39</f>
        <v>-8672</v>
      </c>
      <c r="D6215" s="2" t="str">
        <f t="shared" si="96"/>
        <v>Error?</v>
      </c>
      <c r="E6215" s="2" t="s">
        <v>189</v>
      </c>
    </row>
    <row r="6216" spans="1:5" x14ac:dyDescent="0.2">
      <c r="A6216">
        <v>6155</v>
      </c>
      <c r="B6216" s="1769">
        <f>'Assets-Liab 5-6'!J41</f>
        <v>-8672</v>
      </c>
      <c r="D6216" s="2" t="str">
        <f t="shared" si="96"/>
        <v>Error?</v>
      </c>
      <c r="E6216" s="2" t="s">
        <v>189</v>
      </c>
    </row>
    <row r="6217" spans="1:5" x14ac:dyDescent="0.2">
      <c r="A6217">
        <v>6156</v>
      </c>
      <c r="B6217" s="1769">
        <f>'Assets-Liab 5-6'!J4</f>
        <v>0</v>
      </c>
      <c r="D6217" s="2" t="str">
        <f t="shared" si="96"/>
        <v>Error?</v>
      </c>
      <c r="E6217" s="2" t="s">
        <v>189</v>
      </c>
    </row>
    <row r="6218" spans="1:5" x14ac:dyDescent="0.2">
      <c r="A6218">
        <v>6157</v>
      </c>
      <c r="B6218" s="1769">
        <f>'Assets-Liab 5-6'!J5</f>
        <v>0</v>
      </c>
      <c r="D6218" s="2" t="str">
        <f t="shared" si="96"/>
        <v>Error?</v>
      </c>
      <c r="E6218" s="2" t="s">
        <v>189</v>
      </c>
    </row>
    <row r="6219" spans="1:5" x14ac:dyDescent="0.2">
      <c r="A6219">
        <v>6158</v>
      </c>
      <c r="B6219" s="1769">
        <f>'Assets-Liab 5-6'!J6</f>
        <v>0</v>
      </c>
      <c r="D6219" s="2" t="str">
        <f t="shared" si="96"/>
        <v>Error?</v>
      </c>
      <c r="E6219" s="2" t="s">
        <v>189</v>
      </c>
    </row>
    <row r="6220" spans="1:5" x14ac:dyDescent="0.2">
      <c r="A6220">
        <v>6159</v>
      </c>
      <c r="B6220" s="1769">
        <f>'Acct Summary 7-8'!J4</f>
        <v>123388</v>
      </c>
      <c r="D6220" s="2" t="str">
        <f t="shared" si="96"/>
        <v>Error?</v>
      </c>
      <c r="E6220" s="2" t="s">
        <v>189</v>
      </c>
    </row>
    <row r="6221" spans="1:5" x14ac:dyDescent="0.2">
      <c r="A6221">
        <v>6160</v>
      </c>
      <c r="B6221" s="1769">
        <f>'Acct Summary 7-8'!J6</f>
        <v>0</v>
      </c>
      <c r="D6221" s="2" t="str">
        <f t="shared" si="96"/>
        <v>Error?</v>
      </c>
      <c r="E6221" s="2" t="s">
        <v>189</v>
      </c>
    </row>
    <row r="6222" spans="1:5" x14ac:dyDescent="0.2">
      <c r="A6222">
        <v>6161</v>
      </c>
      <c r="B6222" s="1769">
        <f>'Acct Summary 7-8'!J7</f>
        <v>0</v>
      </c>
      <c r="D6222" s="2" t="str">
        <f t="shared" si="96"/>
        <v>Error?</v>
      </c>
      <c r="E6222" s="2" t="s">
        <v>189</v>
      </c>
    </row>
    <row r="6223" spans="1:5" x14ac:dyDescent="0.2">
      <c r="A6223">
        <v>6162</v>
      </c>
      <c r="B6223" s="1769">
        <f>'Acct Summary 7-8'!J8</f>
        <v>123388</v>
      </c>
      <c r="D6223" s="2" t="str">
        <f t="shared" si="96"/>
        <v>Error?</v>
      </c>
      <c r="E6223" s="2" t="s">
        <v>189</v>
      </c>
    </row>
    <row r="6224" spans="1:5" x14ac:dyDescent="0.2">
      <c r="A6224">
        <v>6163</v>
      </c>
      <c r="B6224" s="1769">
        <f>'Acct Summary 7-8'!J9</f>
        <v>0</v>
      </c>
      <c r="D6224" s="2" t="str">
        <f t="shared" si="96"/>
        <v>Error?</v>
      </c>
      <c r="E6224" s="2" t="s">
        <v>189</v>
      </c>
    </row>
    <row r="6225" spans="1:5" x14ac:dyDescent="0.2">
      <c r="A6225">
        <v>6164</v>
      </c>
      <c r="B6225" s="1769">
        <f>'Acct Summary 7-8'!J10</f>
        <v>123388</v>
      </c>
      <c r="D6225" s="2" t="str">
        <f t="shared" si="96"/>
        <v>Error?</v>
      </c>
      <c r="E6225" s="2" t="s">
        <v>189</v>
      </c>
    </row>
    <row r="6226" spans="1:5" x14ac:dyDescent="0.2">
      <c r="A6226">
        <v>6165</v>
      </c>
      <c r="B6226" s="1769">
        <f>'Acct Summary 7-8'!J16</f>
        <v>0</v>
      </c>
      <c r="D6226" s="2" t="str">
        <f t="shared" si="96"/>
        <v>Error?</v>
      </c>
      <c r="E6226" s="2" t="s">
        <v>189</v>
      </c>
    </row>
    <row r="6227" spans="1:5" x14ac:dyDescent="0.2">
      <c r="A6227">
        <v>6166</v>
      </c>
      <c r="B6227" s="1769">
        <f>'Acct Summary 7-8'!J17</f>
        <v>151768</v>
      </c>
      <c r="D6227" s="2" t="str">
        <f t="shared" si="96"/>
        <v>Error?</v>
      </c>
      <c r="E6227" s="2" t="s">
        <v>189</v>
      </c>
    </row>
    <row r="6228" spans="1:5" x14ac:dyDescent="0.2">
      <c r="A6228">
        <v>6167</v>
      </c>
      <c r="B6228" s="1769">
        <f>'Acct Summary 7-8'!J18</f>
        <v>0</v>
      </c>
      <c r="D6228" s="2" t="str">
        <f t="shared" si="96"/>
        <v>Error?</v>
      </c>
      <c r="E6228" s="2" t="s">
        <v>189</v>
      </c>
    </row>
    <row r="6229" spans="1:5" x14ac:dyDescent="0.2">
      <c r="A6229">
        <v>6168</v>
      </c>
      <c r="B6229" s="1769">
        <f>'Acct Summary 7-8'!J19</f>
        <v>151768</v>
      </c>
      <c r="D6229" s="2" t="str">
        <f t="shared" si="96"/>
        <v>Error?</v>
      </c>
      <c r="E6229" s="2" t="s">
        <v>189</v>
      </c>
    </row>
    <row r="6230" spans="1:5" x14ac:dyDescent="0.2">
      <c r="A6230">
        <v>6169</v>
      </c>
      <c r="B6230" s="1769">
        <f>'Acct Summary 7-8'!J20</f>
        <v>-28380</v>
      </c>
      <c r="D6230" s="2" t="str">
        <f t="shared" si="96"/>
        <v>Error?</v>
      </c>
      <c r="E6230" s="2" t="s">
        <v>189</v>
      </c>
    </row>
    <row r="6231" spans="1:5" x14ac:dyDescent="0.2">
      <c r="A6231">
        <v>6170</v>
      </c>
      <c r="B6231" s="1769">
        <f>'Acct Summary 7-8'!J26</f>
        <v>0</v>
      </c>
      <c r="D6231" s="2" t="str">
        <f t="shared" si="96"/>
        <v>Error?</v>
      </c>
      <c r="E6231" s="2" t="s">
        <v>189</v>
      </c>
    </row>
    <row r="6232" spans="1:5" x14ac:dyDescent="0.2">
      <c r="A6232">
        <v>6171</v>
      </c>
      <c r="B6232" s="1769">
        <f>'Acct Summary 7-8'!J28</f>
        <v>0</v>
      </c>
      <c r="D6232" s="2" t="str">
        <f t="shared" si="96"/>
        <v>Error?</v>
      </c>
      <c r="E6232" s="2" t="s">
        <v>189</v>
      </c>
    </row>
    <row r="6233" spans="1:5" x14ac:dyDescent="0.2">
      <c r="A6233">
        <v>6172</v>
      </c>
      <c r="B6233" s="1769">
        <f>'Acct Summary 7-8'!J33</f>
        <v>0</v>
      </c>
      <c r="D6233" s="2" t="str">
        <f t="shared" si="96"/>
        <v>Error?</v>
      </c>
      <c r="E6233" s="2" t="s">
        <v>189</v>
      </c>
    </row>
    <row r="6234" spans="1:5" x14ac:dyDescent="0.2">
      <c r="A6234">
        <v>6173</v>
      </c>
      <c r="B6234" s="1769">
        <f>'Acct Summary 7-8'!J34</f>
        <v>0</v>
      </c>
      <c r="D6234" s="2" t="str">
        <f t="shared" si="96"/>
        <v>Error?</v>
      </c>
      <c r="E6234" s="2" t="s">
        <v>189</v>
      </c>
    </row>
    <row r="6235" spans="1:5" x14ac:dyDescent="0.2">
      <c r="A6235">
        <v>6174</v>
      </c>
      <c r="B6235" s="1769">
        <f>'Acct Summary 7-8'!J35</f>
        <v>0</v>
      </c>
      <c r="D6235" s="2" t="str">
        <f t="shared" si="96"/>
        <v>Error?</v>
      </c>
      <c r="E6235" s="2" t="s">
        <v>189</v>
      </c>
    </row>
    <row r="6236" spans="1:5" x14ac:dyDescent="0.2">
      <c r="A6236">
        <v>6175</v>
      </c>
      <c r="B6236" s="1769">
        <f>'Acct Summary 7-8'!J36</f>
        <v>0</v>
      </c>
      <c r="D6236" s="2" t="str">
        <f t="shared" si="96"/>
        <v>Error?</v>
      </c>
      <c r="E6236" s="2" t="s">
        <v>189</v>
      </c>
    </row>
    <row r="6237" spans="1:5" x14ac:dyDescent="0.2">
      <c r="A6237">
        <v>6176</v>
      </c>
      <c r="B6237" s="1769">
        <f>'Acct Summary 7-8'!J43</f>
        <v>0</v>
      </c>
      <c r="D6237" s="2" t="str">
        <f t="shared" si="96"/>
        <v>Error?</v>
      </c>
      <c r="E6237" s="2" t="s">
        <v>189</v>
      </c>
    </row>
    <row r="6238" spans="1:5" x14ac:dyDescent="0.2">
      <c r="A6238">
        <v>6177</v>
      </c>
      <c r="B6238" s="1769">
        <f>'Acct Summary 7-8'!J44</f>
        <v>0</v>
      </c>
      <c r="D6238" s="2" t="str">
        <f t="shared" si="96"/>
        <v>Error?</v>
      </c>
      <c r="E6238" s="2" t="s">
        <v>189</v>
      </c>
    </row>
    <row r="6239" spans="1:5" x14ac:dyDescent="0.2">
      <c r="A6239">
        <v>6178</v>
      </c>
      <c r="B6239" s="1769">
        <f>'Acct Summary 7-8'!J50</f>
        <v>0</v>
      </c>
      <c r="D6239" s="2" t="str">
        <f t="shared" si="96"/>
        <v>Error?</v>
      </c>
      <c r="E6239" s="2" t="s">
        <v>189</v>
      </c>
    </row>
    <row r="6240" spans="1:5" x14ac:dyDescent="0.2">
      <c r="A6240">
        <v>6179</v>
      </c>
      <c r="B6240" s="1769">
        <f>'Acct Summary 7-8'!C54</f>
        <v>0</v>
      </c>
      <c r="D6240" s="2" t="str">
        <f t="shared" si="96"/>
        <v>Error?</v>
      </c>
      <c r="E6240" s="2" t="s">
        <v>189</v>
      </c>
    </row>
    <row r="6241" spans="1:5" x14ac:dyDescent="0.2">
      <c r="A6241">
        <v>6180</v>
      </c>
      <c r="B6241" s="1769">
        <f>'Acct Summary 7-8'!D54</f>
        <v>0</v>
      </c>
      <c r="D6241" s="2" t="str">
        <f t="shared" si="96"/>
        <v>Error?</v>
      </c>
      <c r="E6241" s="2" t="s">
        <v>189</v>
      </c>
    </row>
    <row r="6242" spans="1:5" x14ac:dyDescent="0.2">
      <c r="A6242">
        <v>6181</v>
      </c>
      <c r="B6242" s="1769">
        <f>'Acct Summary 7-8'!H54</f>
        <v>0</v>
      </c>
      <c r="D6242" s="2" t="str">
        <f t="shared" si="96"/>
        <v>Error?</v>
      </c>
      <c r="E6242" s="2" t="s">
        <v>189</v>
      </c>
    </row>
    <row r="6243" spans="1:5" x14ac:dyDescent="0.2">
      <c r="A6243">
        <v>6182</v>
      </c>
      <c r="B6243" s="1769">
        <f>'Acct Summary 7-8'!C58</f>
        <v>0</v>
      </c>
      <c r="D6243" s="2" t="str">
        <f t="shared" si="96"/>
        <v>Error?</v>
      </c>
      <c r="E6243" s="2" t="s">
        <v>189</v>
      </c>
    </row>
    <row r="6244" spans="1:5" x14ac:dyDescent="0.2">
      <c r="A6244">
        <v>6183</v>
      </c>
      <c r="B6244" s="1769">
        <f>'Acct Summary 7-8'!D58</f>
        <v>0</v>
      </c>
      <c r="D6244" s="2" t="str">
        <f t="shared" si="96"/>
        <v>Error?</v>
      </c>
      <c r="E6244" s="2" t="s">
        <v>189</v>
      </c>
    </row>
    <row r="6245" spans="1:5" x14ac:dyDescent="0.2">
      <c r="A6245">
        <v>6184</v>
      </c>
      <c r="B6245" s="1769">
        <f>'Acct Summary 7-8'!H58</f>
        <v>0</v>
      </c>
      <c r="D6245" s="2" t="str">
        <f t="shared" si="96"/>
        <v>Error?</v>
      </c>
      <c r="E6245" s="2" t="s">
        <v>189</v>
      </c>
    </row>
    <row r="6246" spans="1:5" x14ac:dyDescent="0.2">
      <c r="A6246">
        <v>6185</v>
      </c>
      <c r="B6246" s="1769">
        <f>'Acct Summary 7-8'!C62</f>
        <v>0</v>
      </c>
      <c r="D6246" s="2" t="str">
        <f t="shared" si="96"/>
        <v>Error?</v>
      </c>
      <c r="E6246" s="2" t="s">
        <v>189</v>
      </c>
    </row>
    <row r="6247" spans="1:5" x14ac:dyDescent="0.2">
      <c r="A6247">
        <v>6186</v>
      </c>
      <c r="B6247" s="1769">
        <f>'Acct Summary 7-8'!D62</f>
        <v>0</v>
      </c>
      <c r="D6247" s="2" t="str">
        <f t="shared" si="96"/>
        <v>Error?</v>
      </c>
      <c r="E6247" s="2" t="s">
        <v>189</v>
      </c>
    </row>
    <row r="6248" spans="1:5" x14ac:dyDescent="0.2">
      <c r="A6248">
        <v>6187</v>
      </c>
      <c r="B6248" s="1769">
        <f>'Acct Summary 7-8'!C66</f>
        <v>0</v>
      </c>
      <c r="D6248" s="2" t="str">
        <f t="shared" si="96"/>
        <v>Error?</v>
      </c>
      <c r="E6248" s="2" t="s">
        <v>189</v>
      </c>
    </row>
    <row r="6249" spans="1:5" x14ac:dyDescent="0.2">
      <c r="A6249">
        <v>6188</v>
      </c>
      <c r="B6249" s="1769">
        <f>'Acct Summary 7-8'!D66</f>
        <v>0</v>
      </c>
      <c r="D6249" s="2" t="str">
        <f t="shared" si="96"/>
        <v>Error?</v>
      </c>
      <c r="E6249" s="2" t="s">
        <v>189</v>
      </c>
    </row>
    <row r="6250" spans="1:5" x14ac:dyDescent="0.2">
      <c r="A6250">
        <v>6189</v>
      </c>
      <c r="B6250" s="1769">
        <f>'Acct Summary 7-8'!C70</f>
        <v>0</v>
      </c>
      <c r="D6250" s="2" t="str">
        <f t="shared" si="96"/>
        <v>Error?</v>
      </c>
      <c r="E6250" s="2" t="s">
        <v>189</v>
      </c>
    </row>
    <row r="6251" spans="1:5" x14ac:dyDescent="0.2">
      <c r="A6251">
        <v>6190</v>
      </c>
      <c r="B6251" s="1769">
        <f>'Acct Summary 7-8'!D70</f>
        <v>0</v>
      </c>
      <c r="D6251" s="2" t="str">
        <f t="shared" si="96"/>
        <v>Error?</v>
      </c>
      <c r="E6251" s="2" t="s">
        <v>189</v>
      </c>
    </row>
    <row r="6252" spans="1:5" x14ac:dyDescent="0.2">
      <c r="A6252">
        <v>6191</v>
      </c>
      <c r="B6252" s="1769">
        <f>'Acct Summary 7-8'!C74</f>
        <v>0</v>
      </c>
      <c r="D6252" s="2" t="str">
        <f t="shared" si="96"/>
        <v>Error?</v>
      </c>
      <c r="E6252" s="2" t="s">
        <v>189</v>
      </c>
    </row>
    <row r="6253" spans="1:5" x14ac:dyDescent="0.2">
      <c r="A6253">
        <v>6192</v>
      </c>
      <c r="B6253" s="1769">
        <f>'Acct Summary 7-8'!D74</f>
        <v>0</v>
      </c>
      <c r="D6253" s="2" t="str">
        <f t="shared" si="96"/>
        <v>Error?</v>
      </c>
      <c r="E6253" s="2" t="s">
        <v>189</v>
      </c>
    </row>
    <row r="6254" spans="1:5" x14ac:dyDescent="0.2">
      <c r="A6254">
        <v>6193</v>
      </c>
      <c r="B6254" s="1769">
        <f>'Acct Summary 7-8'!F74</f>
        <v>0</v>
      </c>
      <c r="D6254" s="2" t="str">
        <f t="shared" si="96"/>
        <v>Error?</v>
      </c>
      <c r="E6254" s="2" t="s">
        <v>189</v>
      </c>
    </row>
    <row r="6255" spans="1:5" x14ac:dyDescent="0.2">
      <c r="A6255">
        <v>6194</v>
      </c>
      <c r="B6255" s="1769">
        <f>'Acct Summary 7-8'!G74</f>
        <v>0</v>
      </c>
      <c r="D6255" s="2" t="str">
        <f t="shared" si="96"/>
        <v>Error?</v>
      </c>
      <c r="E6255" s="2" t="s">
        <v>189</v>
      </c>
    </row>
    <row r="6256" spans="1:5" x14ac:dyDescent="0.2">
      <c r="A6256">
        <v>6195</v>
      </c>
      <c r="B6256" s="1769">
        <f>'Acct Summary 7-8'!H74</f>
        <v>0</v>
      </c>
      <c r="D6256" s="2" t="str">
        <f t="shared" si="96"/>
        <v>Error?</v>
      </c>
      <c r="E6256" s="2" t="s">
        <v>189</v>
      </c>
    </row>
    <row r="6257" spans="1:5" x14ac:dyDescent="0.2">
      <c r="A6257">
        <v>6196</v>
      </c>
      <c r="B6257" s="1769">
        <f>'Acct Summary 7-8'!K74</f>
        <v>0</v>
      </c>
      <c r="D6257" s="2" t="str">
        <f t="shared" si="96"/>
        <v>Error?</v>
      </c>
      <c r="E6257" s="2" t="s">
        <v>189</v>
      </c>
    </row>
    <row r="6258" spans="1:5" x14ac:dyDescent="0.2">
      <c r="A6258">
        <v>6197</v>
      </c>
      <c r="B6258" s="1769">
        <f>'Acct Summary 7-8'!G75</f>
        <v>0</v>
      </c>
      <c r="D6258" s="2" t="str">
        <f t="shared" si="96"/>
        <v>Error?</v>
      </c>
      <c r="E6258" s="2" t="s">
        <v>189</v>
      </c>
    </row>
    <row r="6259" spans="1:5" x14ac:dyDescent="0.2">
      <c r="A6259">
        <v>6198</v>
      </c>
      <c r="B6259" s="1769">
        <f>'Acct Summary 7-8'!I75</f>
        <v>0</v>
      </c>
      <c r="D6259" s="2" t="str">
        <f t="shared" si="96"/>
        <v>Error?</v>
      </c>
      <c r="E6259" s="2" t="s">
        <v>189</v>
      </c>
    </row>
    <row r="6260" spans="1:5" x14ac:dyDescent="0.2">
      <c r="A6260">
        <v>6199</v>
      </c>
      <c r="B6260" s="1769">
        <f>'Acct Summary 7-8'!J75</f>
        <v>0</v>
      </c>
      <c r="D6260" s="2" t="str">
        <f t="shared" si="96"/>
        <v>Error?</v>
      </c>
      <c r="E6260" s="2" t="s">
        <v>189</v>
      </c>
    </row>
    <row r="6261" spans="1:5" x14ac:dyDescent="0.2">
      <c r="A6261">
        <v>6200</v>
      </c>
      <c r="B6261" s="1769">
        <f>'Acct Summary 7-8'!J76</f>
        <v>0</v>
      </c>
      <c r="D6261" s="2" t="str">
        <f t="shared" si="96"/>
        <v>Error?</v>
      </c>
      <c r="E6261" s="2" t="s">
        <v>189</v>
      </c>
    </row>
    <row r="6262" spans="1:5" x14ac:dyDescent="0.2">
      <c r="A6262">
        <v>6201</v>
      </c>
      <c r="B6262" s="1769">
        <f>'Acct Summary 7-8'!J77</f>
        <v>0</v>
      </c>
      <c r="D6262" s="2" t="str">
        <f t="shared" si="96"/>
        <v>Error?</v>
      </c>
      <c r="E6262" s="2" t="s">
        <v>189</v>
      </c>
    </row>
    <row r="6263" spans="1:5" x14ac:dyDescent="0.2">
      <c r="A6263">
        <v>6202</v>
      </c>
      <c r="B6263" s="1769">
        <f>'Acct Summary 7-8'!J78</f>
        <v>-28380</v>
      </c>
      <c r="D6263" s="2" t="str">
        <f t="shared" si="96"/>
        <v>Error?</v>
      </c>
      <c r="E6263" s="2" t="s">
        <v>189</v>
      </c>
    </row>
    <row r="6264" spans="1:5" x14ac:dyDescent="0.2">
      <c r="A6264">
        <v>6203</v>
      </c>
      <c r="B6264" s="1769">
        <f>'Acct Summary 7-8'!J79</f>
        <v>19708</v>
      </c>
      <c r="D6264" s="2" t="str">
        <f t="shared" si="96"/>
        <v>Error?</v>
      </c>
      <c r="E6264" s="2" t="s">
        <v>189</v>
      </c>
    </row>
    <row r="6265" spans="1:5" x14ac:dyDescent="0.2">
      <c r="A6265">
        <v>6204</v>
      </c>
      <c r="B6265" s="1769">
        <f>'Acct Summary 7-8'!J80</f>
        <v>0</v>
      </c>
      <c r="D6265" s="2" t="str">
        <f t="shared" si="96"/>
        <v>Error?</v>
      </c>
      <c r="E6265" s="2" t="s">
        <v>189</v>
      </c>
    </row>
    <row r="6266" spans="1:5" x14ac:dyDescent="0.2">
      <c r="A6266">
        <v>6205</v>
      </c>
      <c r="B6266" s="1769">
        <f>'Acct Summary 7-8'!J81</f>
        <v>-8672</v>
      </c>
      <c r="D6266" s="2" t="str">
        <f t="shared" si="96"/>
        <v>Error?</v>
      </c>
      <c r="E6266" s="2" t="s">
        <v>189</v>
      </c>
    </row>
    <row r="6267" spans="1:5" x14ac:dyDescent="0.2">
      <c r="A6267">
        <v>6206</v>
      </c>
      <c r="B6267" s="1769">
        <f>'Acct Summary 7-8'!C82</f>
        <v>-173815</v>
      </c>
      <c r="D6267" s="2" t="str">
        <f t="shared" si="96"/>
        <v>Error?</v>
      </c>
      <c r="E6267" s="2" t="s">
        <v>189</v>
      </c>
    </row>
    <row r="6268" spans="1:5" x14ac:dyDescent="0.2">
      <c r="A6268">
        <v>6207</v>
      </c>
      <c r="B6268" s="1769">
        <f>'Acct Summary 7-8'!D82</f>
        <v>12202</v>
      </c>
      <c r="D6268" s="2" t="str">
        <f t="shared" si="96"/>
        <v>Error?</v>
      </c>
      <c r="E6268" s="2" t="s">
        <v>189</v>
      </c>
    </row>
    <row r="6269" spans="1:5" x14ac:dyDescent="0.2">
      <c r="A6269">
        <v>6208</v>
      </c>
      <c r="B6269" s="1769">
        <f>'Acct Summary 7-8'!E82</f>
        <v>876</v>
      </c>
      <c r="D6269" s="2" t="str">
        <f t="shared" si="96"/>
        <v>Error?</v>
      </c>
      <c r="E6269" s="2" t="s">
        <v>189</v>
      </c>
    </row>
    <row r="6270" spans="1:5" x14ac:dyDescent="0.2">
      <c r="A6270">
        <v>6209</v>
      </c>
      <c r="B6270" s="1769">
        <f>'Acct Summary 7-8'!F82</f>
        <v>-199228</v>
      </c>
      <c r="D6270" s="2" t="str">
        <f t="shared" si="96"/>
        <v>Error?</v>
      </c>
      <c r="E6270" s="2" t="s">
        <v>189</v>
      </c>
    </row>
    <row r="6271" spans="1:5" x14ac:dyDescent="0.2">
      <c r="A6271">
        <v>6210</v>
      </c>
      <c r="B6271" s="1769">
        <f>'Acct Summary 7-8'!G82</f>
        <v>-39867</v>
      </c>
      <c r="D6271" s="2" t="str">
        <f t="shared" ref="D6271:D6334" si="97">IF(ISBLANK(B6271),"OK",IF(A6271-B6271=0,"OK","Error?"))</f>
        <v>Error?</v>
      </c>
      <c r="E6271" s="2" t="s">
        <v>189</v>
      </c>
    </row>
    <row r="6272" spans="1:5" x14ac:dyDescent="0.2">
      <c r="A6272">
        <v>6211</v>
      </c>
      <c r="B6272" s="1769">
        <f>'Acct Summary 7-8'!H82</f>
        <v>-2373805</v>
      </c>
      <c r="D6272" s="2" t="str">
        <f t="shared" si="97"/>
        <v>Error?</v>
      </c>
      <c r="E6272" s="2" t="s">
        <v>189</v>
      </c>
    </row>
    <row r="6273" spans="1:5" x14ac:dyDescent="0.2">
      <c r="A6273">
        <v>6212</v>
      </c>
      <c r="B6273" s="1769">
        <f>'Acct Summary 7-8'!I82</f>
        <v>15803</v>
      </c>
      <c r="D6273" s="2" t="str">
        <f t="shared" si="97"/>
        <v>Error?</v>
      </c>
      <c r="E6273" s="2" t="s">
        <v>189</v>
      </c>
    </row>
    <row r="6274" spans="1:5" x14ac:dyDescent="0.2">
      <c r="A6274">
        <v>6213</v>
      </c>
      <c r="B6274" s="1769">
        <f>'Acct Summary 7-8'!J82</f>
        <v>-28380</v>
      </c>
      <c r="D6274" s="2" t="str">
        <f t="shared" si="97"/>
        <v>Error?</v>
      </c>
      <c r="E6274" s="2" t="s">
        <v>189</v>
      </c>
    </row>
    <row r="6275" spans="1:5" x14ac:dyDescent="0.2">
      <c r="A6275">
        <v>6214</v>
      </c>
      <c r="B6275" s="1769">
        <f>'Acct Summary 7-8'!K82</f>
        <v>0</v>
      </c>
      <c r="D6275" s="2" t="str">
        <f t="shared" si="97"/>
        <v>Error?</v>
      </c>
      <c r="E6275" s="2" t="s">
        <v>189</v>
      </c>
    </row>
    <row r="6276" spans="1:5" x14ac:dyDescent="0.2">
      <c r="A6276">
        <v>6215</v>
      </c>
      <c r="B6276" s="1769">
        <f>'Acct Summary 7-8'!C83</f>
        <v>-0.11374932675764518</v>
      </c>
      <c r="D6276" s="2" t="str">
        <f t="shared" si="97"/>
        <v>Error?</v>
      </c>
      <c r="E6276" s="2" t="s">
        <v>189</v>
      </c>
    </row>
    <row r="6277" spans="1:5" x14ac:dyDescent="0.2">
      <c r="A6277">
        <v>6216</v>
      </c>
      <c r="B6277" s="1769">
        <f>'Acct Summary 7-8'!D83</f>
        <v>8.3013579339810059E-2</v>
      </c>
      <c r="D6277" s="2" t="str">
        <f t="shared" si="97"/>
        <v>Error?</v>
      </c>
      <c r="E6277" s="2" t="s">
        <v>189</v>
      </c>
    </row>
    <row r="6278" spans="1:5" x14ac:dyDescent="0.2">
      <c r="A6278">
        <v>6217</v>
      </c>
      <c r="B6278" s="1769">
        <f>'Acct Summary 7-8'!E83</f>
        <v>4.2314547799498598E-3</v>
      </c>
      <c r="D6278" s="2" t="str">
        <f t="shared" si="97"/>
        <v>Error?</v>
      </c>
      <c r="E6278" s="2" t="s">
        <v>189</v>
      </c>
    </row>
    <row r="6279" spans="1:5" x14ac:dyDescent="0.2">
      <c r="A6279">
        <v>6218</v>
      </c>
      <c r="B6279" s="1769">
        <f>'Acct Summary 7-8'!F83</f>
        <v>-0.36618418755111981</v>
      </c>
      <c r="D6279" s="2" t="str">
        <f t="shared" si="97"/>
        <v>Error?</v>
      </c>
      <c r="E6279" s="2" t="s">
        <v>189</v>
      </c>
    </row>
    <row r="6280" spans="1:5" x14ac:dyDescent="0.2">
      <c r="A6280">
        <v>6219</v>
      </c>
      <c r="B6280" s="1769">
        <f>'Acct Summary 7-8'!G83</f>
        <v>-0.37165790356863182</v>
      </c>
      <c r="D6280" s="2" t="str">
        <f t="shared" si="97"/>
        <v>Error?</v>
      </c>
      <c r="E6280" s="2" t="s">
        <v>189</v>
      </c>
    </row>
    <row r="6281" spans="1:5" x14ac:dyDescent="0.2">
      <c r="A6281">
        <v>6220</v>
      </c>
      <c r="B6281" s="1769">
        <f>'Acct Summary 7-8'!H83</f>
        <v>-0.87048093805509641</v>
      </c>
      <c r="D6281" s="2" t="str">
        <f t="shared" si="97"/>
        <v>Error?</v>
      </c>
      <c r="E6281" s="2" t="s">
        <v>189</v>
      </c>
    </row>
    <row r="6282" spans="1:5" x14ac:dyDescent="0.2">
      <c r="A6282">
        <v>6221</v>
      </c>
      <c r="B6282" s="1769">
        <f>'Acct Summary 7-8'!I83</f>
        <v>7.7082916693087755E-2</v>
      </c>
      <c r="D6282" s="2" t="str">
        <f t="shared" si="97"/>
        <v>Error?</v>
      </c>
      <c r="E6282" s="2" t="s">
        <v>189</v>
      </c>
    </row>
    <row r="6283" spans="1:5" x14ac:dyDescent="0.2">
      <c r="A6283">
        <v>6222</v>
      </c>
      <c r="B6283" s="1769">
        <f>'Acct Summary 7-8'!J83</f>
        <v>3.2726014760147604</v>
      </c>
      <c r="D6283" s="2" t="str">
        <f t="shared" si="97"/>
        <v>Error?</v>
      </c>
      <c r="E6283" s="2" t="s">
        <v>189</v>
      </c>
    </row>
    <row r="6284" spans="1:5" x14ac:dyDescent="0.2">
      <c r="A6284">
        <v>6223</v>
      </c>
      <c r="B6284" s="1769" t="e">
        <f>'Acct Summary 7-8'!K83</f>
        <v>#DIV/0!</v>
      </c>
      <c r="D6284" s="2" t="e">
        <f t="shared" si="97"/>
        <v>#DIV/0!</v>
      </c>
      <c r="E6284" s="2" t="s">
        <v>189</v>
      </c>
    </row>
    <row r="6285" spans="1:5" x14ac:dyDescent="0.2">
      <c r="A6285">
        <v>6224</v>
      </c>
      <c r="B6285" s="1769">
        <f>'Acct Summary 7-8'!E37</f>
        <v>0</v>
      </c>
      <c r="D6285" s="2" t="str">
        <f t="shared" si="97"/>
        <v>Error?</v>
      </c>
      <c r="E6285" s="2" t="s">
        <v>189</v>
      </c>
    </row>
    <row r="6286" spans="1:5" x14ac:dyDescent="0.2">
      <c r="A6286">
        <v>6225</v>
      </c>
      <c r="B6286" s="1769">
        <f>'Acct Summary 7-8'!E38</f>
        <v>0</v>
      </c>
      <c r="D6286" s="2" t="str">
        <f t="shared" si="97"/>
        <v>Error?</v>
      </c>
      <c r="E6286" s="2" t="s">
        <v>189</v>
      </c>
    </row>
    <row r="6287" spans="1:5" x14ac:dyDescent="0.2">
      <c r="A6287">
        <v>6226</v>
      </c>
      <c r="B6287" s="1769">
        <f>'Acct Summary 7-8'!E39</f>
        <v>0</v>
      </c>
      <c r="D6287" s="2" t="str">
        <f t="shared" si="97"/>
        <v>Error?</v>
      </c>
      <c r="E6287" s="2" t="s">
        <v>189</v>
      </c>
    </row>
    <row r="6288" spans="1:5" x14ac:dyDescent="0.2">
      <c r="A6288">
        <v>6227</v>
      </c>
      <c r="B6288" s="1769">
        <f>'Acct Summary 7-8'!E40</f>
        <v>0</v>
      </c>
      <c r="D6288" s="2" t="str">
        <f t="shared" si="97"/>
        <v>Error?</v>
      </c>
      <c r="E6288" s="2" t="s">
        <v>189</v>
      </c>
    </row>
    <row r="6289" spans="1:5" x14ac:dyDescent="0.2">
      <c r="A6289">
        <v>6228</v>
      </c>
      <c r="B6289" s="1769">
        <f>'Acct Summary 7-8'!H41</f>
        <v>0</v>
      </c>
      <c r="D6289" s="2" t="str">
        <f t="shared" si="97"/>
        <v>Error?</v>
      </c>
      <c r="E6289" s="2" t="s">
        <v>189</v>
      </c>
    </row>
    <row r="6290" spans="1:5" x14ac:dyDescent="0.2">
      <c r="A6290">
        <v>6229</v>
      </c>
      <c r="B6290" s="1769">
        <f>'Acct Summary 7-8'!C42</f>
        <v>0</v>
      </c>
      <c r="D6290" s="2" t="str">
        <f t="shared" si="97"/>
        <v>Error?</v>
      </c>
      <c r="E6290" s="2" t="s">
        <v>189</v>
      </c>
    </row>
    <row r="6291" spans="1:5" x14ac:dyDescent="0.2">
      <c r="A6291">
        <v>6230</v>
      </c>
      <c r="B6291" s="1769">
        <f>'Acct Summary 7-8'!D42</f>
        <v>0</v>
      </c>
      <c r="D6291" s="2" t="str">
        <f t="shared" si="97"/>
        <v>Error?</v>
      </c>
      <c r="E6291" s="2" t="s">
        <v>189</v>
      </c>
    </row>
    <row r="6292" spans="1:5" x14ac:dyDescent="0.2">
      <c r="A6292">
        <v>6231</v>
      </c>
      <c r="B6292" s="1769">
        <f>'Acct Summary 7-8'!E42</f>
        <v>0</v>
      </c>
      <c r="D6292" s="2" t="str">
        <f t="shared" si="97"/>
        <v>Error?</v>
      </c>
      <c r="E6292" s="2" t="s">
        <v>189</v>
      </c>
    </row>
    <row r="6293" spans="1:5" x14ac:dyDescent="0.2">
      <c r="A6293">
        <v>6232</v>
      </c>
      <c r="B6293" s="1769">
        <f>'Acct Summary 7-8'!F42</f>
        <v>0</v>
      </c>
      <c r="D6293" s="2" t="str">
        <f t="shared" si="97"/>
        <v>Error?</v>
      </c>
      <c r="E6293" s="2" t="s">
        <v>189</v>
      </c>
    </row>
    <row r="6294" spans="1:5" x14ac:dyDescent="0.2">
      <c r="A6294">
        <v>6233</v>
      </c>
      <c r="B6294" s="1769">
        <f>'Acct Summary 7-8'!G42</f>
        <v>0</v>
      </c>
      <c r="D6294" s="2" t="str">
        <f t="shared" si="97"/>
        <v>Error?</v>
      </c>
      <c r="E6294" s="2" t="s">
        <v>189</v>
      </c>
    </row>
    <row r="6295" spans="1:5" x14ac:dyDescent="0.2">
      <c r="A6295">
        <v>6234</v>
      </c>
      <c r="B6295" s="1769">
        <f>'Acct Summary 7-8'!H42</f>
        <v>0</v>
      </c>
      <c r="D6295" s="2" t="str">
        <f t="shared" si="97"/>
        <v>Error?</v>
      </c>
      <c r="E6295" s="2" t="s">
        <v>189</v>
      </c>
    </row>
    <row r="6296" spans="1:5" x14ac:dyDescent="0.2">
      <c r="A6296">
        <v>6235</v>
      </c>
      <c r="B6296" s="1769">
        <f>'Acct Summary 7-8'!K42</f>
        <v>0</v>
      </c>
      <c r="D6296" s="2" t="str">
        <f t="shared" si="97"/>
        <v>Error?</v>
      </c>
      <c r="E6296" s="2" t="s">
        <v>189</v>
      </c>
    </row>
    <row r="6297" spans="1:5" x14ac:dyDescent="0.2">
      <c r="A6297">
        <v>6236</v>
      </c>
      <c r="B6297" s="1769">
        <f>'Assets-Liab 5-6'!M15</f>
        <v>0</v>
      </c>
      <c r="D6297" s="2" t="str">
        <f t="shared" si="97"/>
        <v>Error?</v>
      </c>
      <c r="E6297" s="2" t="s">
        <v>189</v>
      </c>
    </row>
    <row r="6298" spans="1:5" x14ac:dyDescent="0.2">
      <c r="A6298">
        <v>6237</v>
      </c>
      <c r="B6298" s="1769">
        <f>'Revenues 9-14'!J5</f>
        <v>123327</v>
      </c>
      <c r="D6298" s="2" t="str">
        <f t="shared" si="97"/>
        <v>Error?</v>
      </c>
      <c r="E6298" s="2" t="s">
        <v>189</v>
      </c>
    </row>
    <row r="6299" spans="1:5" x14ac:dyDescent="0.2">
      <c r="A6299">
        <v>6238</v>
      </c>
      <c r="B6299" s="1769">
        <f>'Revenues 9-14'!H7</f>
        <v>0</v>
      </c>
      <c r="D6299" s="2" t="str">
        <f t="shared" si="97"/>
        <v>Error?</v>
      </c>
      <c r="E6299" s="2" t="s">
        <v>189</v>
      </c>
    </row>
    <row r="6300" spans="1:5" x14ac:dyDescent="0.2">
      <c r="A6300">
        <v>6239</v>
      </c>
      <c r="B6300" s="1769">
        <f>'Revenues 9-14'!J11</f>
        <v>0</v>
      </c>
      <c r="D6300" s="2" t="str">
        <f t="shared" si="97"/>
        <v>Error?</v>
      </c>
      <c r="E6300" s="2" t="s">
        <v>189</v>
      </c>
    </row>
    <row r="6301" spans="1:5" x14ac:dyDescent="0.2">
      <c r="A6301">
        <v>6240</v>
      </c>
      <c r="B6301" s="1769">
        <f>'Revenues 9-14'!J12</f>
        <v>123327</v>
      </c>
      <c r="D6301" s="2" t="str">
        <f t="shared" si="97"/>
        <v>Error?</v>
      </c>
      <c r="E6301" s="2" t="s">
        <v>189</v>
      </c>
    </row>
    <row r="6302" spans="1:5" x14ac:dyDescent="0.2">
      <c r="A6302">
        <v>6241</v>
      </c>
      <c r="B6302" s="1769">
        <f>'Revenues 9-14'!J14</f>
        <v>0</v>
      </c>
      <c r="D6302" s="2" t="str">
        <f t="shared" si="97"/>
        <v>Error?</v>
      </c>
      <c r="E6302" s="2" t="s">
        <v>189</v>
      </c>
    </row>
    <row r="6303" spans="1:5" x14ac:dyDescent="0.2">
      <c r="A6303">
        <v>6242</v>
      </c>
      <c r="B6303" s="1769">
        <f>'Revenues 9-14'!J15</f>
        <v>0</v>
      </c>
      <c r="D6303" s="2" t="str">
        <f t="shared" si="97"/>
        <v>Error?</v>
      </c>
      <c r="E6303" s="2" t="s">
        <v>189</v>
      </c>
    </row>
    <row r="6304" spans="1:5" x14ac:dyDescent="0.2">
      <c r="A6304">
        <v>6243</v>
      </c>
      <c r="B6304" s="1769">
        <f>'Revenues 9-14'!J16</f>
        <v>0</v>
      </c>
      <c r="D6304" s="2" t="str">
        <f t="shared" si="97"/>
        <v>Error?</v>
      </c>
      <c r="E6304" s="2" t="s">
        <v>189</v>
      </c>
    </row>
    <row r="6305" spans="1:5" x14ac:dyDescent="0.2">
      <c r="A6305">
        <v>6244</v>
      </c>
      <c r="B6305" s="1769">
        <f>'Revenues 9-14'!J17</f>
        <v>0</v>
      </c>
      <c r="D6305" s="2" t="str">
        <f t="shared" si="97"/>
        <v>Error?</v>
      </c>
      <c r="E6305" s="2" t="s">
        <v>189</v>
      </c>
    </row>
    <row r="6306" spans="1:5" x14ac:dyDescent="0.2">
      <c r="A6306">
        <v>6245</v>
      </c>
      <c r="B6306" s="1769">
        <f>'Revenues 9-14'!J18</f>
        <v>0</v>
      </c>
      <c r="D6306" s="2" t="str">
        <f t="shared" si="97"/>
        <v>Error?</v>
      </c>
      <c r="E6306" s="2" t="s">
        <v>189</v>
      </c>
    </row>
    <row r="6307" spans="1:5" x14ac:dyDescent="0.2">
      <c r="A6307">
        <v>6246</v>
      </c>
      <c r="B6307" s="1769">
        <f>'Revenues 9-14'!C23</f>
        <v>0</v>
      </c>
      <c r="D6307" s="2" t="str">
        <f t="shared" si="97"/>
        <v>Error?</v>
      </c>
      <c r="E6307" s="2" t="s">
        <v>189</v>
      </c>
    </row>
    <row r="6308" spans="1:5" x14ac:dyDescent="0.2">
      <c r="A6308">
        <v>6247</v>
      </c>
      <c r="B6308" s="1769">
        <f>'Revenues 9-14'!C27</f>
        <v>0</v>
      </c>
      <c r="D6308" s="2" t="str">
        <f t="shared" si="97"/>
        <v>Error?</v>
      </c>
      <c r="E6308" s="2" t="s">
        <v>189</v>
      </c>
    </row>
    <row r="6309" spans="1:5" x14ac:dyDescent="0.2">
      <c r="A6309">
        <v>6248</v>
      </c>
      <c r="B6309" s="1769">
        <f>'Revenues 9-14'!C31</f>
        <v>0</v>
      </c>
      <c r="D6309" s="2" t="str">
        <f t="shared" si="97"/>
        <v>Error?</v>
      </c>
      <c r="E6309" s="2" t="s">
        <v>189</v>
      </c>
    </row>
    <row r="6310" spans="1:5" x14ac:dyDescent="0.2">
      <c r="A6310">
        <v>6249</v>
      </c>
      <c r="B6310" s="1769">
        <f>'Revenues 9-14'!C35</f>
        <v>0</v>
      </c>
      <c r="D6310" s="2" t="str">
        <f t="shared" si="97"/>
        <v>Error?</v>
      </c>
      <c r="E6310" s="2" t="s">
        <v>189</v>
      </c>
    </row>
    <row r="6311" spans="1:5" x14ac:dyDescent="0.2">
      <c r="A6311">
        <v>6250</v>
      </c>
      <c r="B6311" s="1769">
        <f>'Revenues 9-14'!C39</f>
        <v>0</v>
      </c>
      <c r="D6311" s="2" t="str">
        <f t="shared" si="97"/>
        <v>Error?</v>
      </c>
      <c r="E6311" s="2" t="s">
        <v>189</v>
      </c>
    </row>
    <row r="6312" spans="1:5" x14ac:dyDescent="0.2">
      <c r="A6312">
        <v>6251</v>
      </c>
      <c r="B6312" s="1769">
        <f>'Revenues 9-14'!F46</f>
        <v>0</v>
      </c>
      <c r="D6312" s="2" t="str">
        <f t="shared" si="97"/>
        <v>Error?</v>
      </c>
      <c r="E6312" s="2" t="s">
        <v>189</v>
      </c>
    </row>
    <row r="6313" spans="1:5" x14ac:dyDescent="0.2">
      <c r="A6313">
        <v>6252</v>
      </c>
      <c r="B6313" s="1769">
        <f>'Revenues 9-14'!F50</f>
        <v>0</v>
      </c>
      <c r="D6313" s="2" t="str">
        <f t="shared" si="97"/>
        <v>Error?</v>
      </c>
      <c r="E6313" s="2" t="s">
        <v>189</v>
      </c>
    </row>
    <row r="6314" spans="1:5" x14ac:dyDescent="0.2">
      <c r="A6314">
        <v>6253</v>
      </c>
      <c r="B6314" s="1769">
        <f>'Revenues 9-14'!F54</f>
        <v>0</v>
      </c>
      <c r="D6314" s="2" t="str">
        <f t="shared" si="97"/>
        <v>Error?</v>
      </c>
      <c r="E6314" s="2" t="s">
        <v>189</v>
      </c>
    </row>
    <row r="6315" spans="1:5" x14ac:dyDescent="0.2">
      <c r="A6315">
        <v>6254</v>
      </c>
      <c r="B6315" s="1769">
        <f>'Revenues 9-14'!F62</f>
        <v>0</v>
      </c>
      <c r="D6315" s="2" t="str">
        <f t="shared" si="97"/>
        <v>Error?</v>
      </c>
      <c r="E6315" s="2" t="s">
        <v>189</v>
      </c>
    </row>
    <row r="6316" spans="1:5" x14ac:dyDescent="0.2">
      <c r="A6316">
        <v>6255</v>
      </c>
      <c r="B6316" s="1769">
        <f>'Revenues 9-14'!J65</f>
        <v>61</v>
      </c>
      <c r="D6316" s="2" t="str">
        <f t="shared" si="97"/>
        <v>Error?</v>
      </c>
      <c r="E6316" s="2" t="s">
        <v>189</v>
      </c>
    </row>
    <row r="6317" spans="1:5" x14ac:dyDescent="0.2">
      <c r="A6317">
        <v>6256</v>
      </c>
      <c r="B6317" s="1769">
        <f>'Revenues 9-14'!J66</f>
        <v>0</v>
      </c>
      <c r="D6317" s="2" t="str">
        <f t="shared" si="97"/>
        <v>Error?</v>
      </c>
      <c r="E6317" s="2" t="s">
        <v>189</v>
      </c>
    </row>
    <row r="6318" spans="1:5" x14ac:dyDescent="0.2">
      <c r="A6318">
        <v>6257</v>
      </c>
      <c r="B6318" s="1769">
        <f>'Revenues 9-14'!J67</f>
        <v>61</v>
      </c>
      <c r="D6318" s="2" t="str">
        <f t="shared" si="97"/>
        <v>Error?</v>
      </c>
      <c r="E6318" s="2" t="s">
        <v>189</v>
      </c>
    </row>
    <row r="6319" spans="1:5" x14ac:dyDescent="0.2">
      <c r="A6319">
        <v>6258</v>
      </c>
      <c r="B6319" s="1769">
        <f>'Revenues 9-14'!J96</f>
        <v>0</v>
      </c>
      <c r="D6319" s="2" t="str">
        <f t="shared" si="97"/>
        <v>Error?</v>
      </c>
      <c r="E6319" s="2" t="s">
        <v>189</v>
      </c>
    </row>
    <row r="6320" spans="1:5" x14ac:dyDescent="0.2">
      <c r="A6320">
        <v>6259</v>
      </c>
      <c r="B6320" s="1769">
        <f>'Revenues 9-14'!C97</f>
        <v>0</v>
      </c>
      <c r="D6320" s="2" t="str">
        <f t="shared" si="97"/>
        <v>Error?</v>
      </c>
      <c r="E6320" s="2" t="s">
        <v>189</v>
      </c>
    </row>
    <row r="6321" spans="1:5" x14ac:dyDescent="0.2">
      <c r="A6321">
        <v>6260</v>
      </c>
      <c r="B6321" s="1769">
        <f>'Revenues 9-14'!D97</f>
        <v>0</v>
      </c>
      <c r="D6321" s="2" t="str">
        <f t="shared" si="97"/>
        <v>Error?</v>
      </c>
      <c r="E6321" s="2" t="s">
        <v>189</v>
      </c>
    </row>
    <row r="6322" spans="1:5" x14ac:dyDescent="0.2">
      <c r="A6322">
        <v>6261</v>
      </c>
      <c r="B6322" s="1769">
        <f>'Revenues 9-14'!E97</f>
        <v>0</v>
      </c>
      <c r="D6322" s="2" t="str">
        <f t="shared" si="97"/>
        <v>Error?</v>
      </c>
      <c r="E6322" s="2" t="s">
        <v>189</v>
      </c>
    </row>
    <row r="6323" spans="1:5" x14ac:dyDescent="0.2">
      <c r="A6323">
        <v>6262</v>
      </c>
      <c r="B6323" s="1769">
        <f>'Revenues 9-14'!F97</f>
        <v>0</v>
      </c>
      <c r="D6323" s="2" t="str">
        <f t="shared" si="97"/>
        <v>Error?</v>
      </c>
      <c r="E6323" s="2" t="s">
        <v>189</v>
      </c>
    </row>
    <row r="6324" spans="1:5" x14ac:dyDescent="0.2">
      <c r="A6324">
        <v>6263</v>
      </c>
      <c r="B6324" s="1769">
        <f>'Revenues 9-14'!G97</f>
        <v>0</v>
      </c>
      <c r="D6324" s="2" t="str">
        <f t="shared" si="97"/>
        <v>Error?</v>
      </c>
      <c r="E6324" s="2" t="s">
        <v>189</v>
      </c>
    </row>
    <row r="6325" spans="1:5" x14ac:dyDescent="0.2">
      <c r="A6325">
        <v>6264</v>
      </c>
      <c r="B6325" s="1769">
        <f>'Revenues 9-14'!H97</f>
        <v>0</v>
      </c>
      <c r="D6325" s="2" t="str">
        <f t="shared" si="97"/>
        <v>Error?</v>
      </c>
      <c r="E6325" s="2" t="s">
        <v>189</v>
      </c>
    </row>
    <row r="6326" spans="1:5" x14ac:dyDescent="0.2">
      <c r="A6326">
        <v>6265</v>
      </c>
      <c r="B6326" s="1769">
        <f>'Revenues 9-14'!I97</f>
        <v>0</v>
      </c>
      <c r="D6326" s="2" t="str">
        <f t="shared" si="97"/>
        <v>Error?</v>
      </c>
      <c r="E6326" s="2" t="s">
        <v>189</v>
      </c>
    </row>
    <row r="6327" spans="1:5" x14ac:dyDescent="0.2">
      <c r="A6327">
        <v>6266</v>
      </c>
      <c r="B6327" s="1769">
        <f>'Revenues 9-14'!J97</f>
        <v>0</v>
      </c>
      <c r="D6327" s="2" t="str">
        <f t="shared" si="97"/>
        <v>Error?</v>
      </c>
      <c r="E6327" s="2" t="s">
        <v>189</v>
      </c>
    </row>
    <row r="6328" spans="1:5" x14ac:dyDescent="0.2">
      <c r="A6328">
        <v>6267</v>
      </c>
      <c r="B6328" s="1769">
        <f>'Revenues 9-14'!K97</f>
        <v>0</v>
      </c>
      <c r="D6328" s="2" t="str">
        <f t="shared" si="97"/>
        <v>Error?</v>
      </c>
      <c r="E6328" s="2" t="s">
        <v>189</v>
      </c>
    </row>
    <row r="6329" spans="1:5" x14ac:dyDescent="0.2">
      <c r="A6329">
        <v>6268</v>
      </c>
      <c r="B6329" s="1769">
        <f>'Revenues 9-14'!J99</f>
        <v>0</v>
      </c>
      <c r="D6329" s="2" t="str">
        <f t="shared" si="97"/>
        <v>Error?</v>
      </c>
      <c r="E6329" s="2" t="s">
        <v>189</v>
      </c>
    </row>
    <row r="6330" spans="1:5" x14ac:dyDescent="0.2">
      <c r="A6330">
        <v>6269</v>
      </c>
      <c r="B6330" s="1769">
        <f>'Revenues 9-14'!C100</f>
        <v>0</v>
      </c>
      <c r="D6330" s="2" t="str">
        <f t="shared" si="97"/>
        <v>Error?</v>
      </c>
      <c r="E6330" s="2" t="s">
        <v>189</v>
      </c>
    </row>
    <row r="6331" spans="1:5" x14ac:dyDescent="0.2">
      <c r="A6331">
        <v>6270</v>
      </c>
      <c r="B6331" s="1769">
        <f>'Revenues 9-14'!D100</f>
        <v>0</v>
      </c>
      <c r="D6331" s="2" t="str">
        <f t="shared" si="97"/>
        <v>Error?</v>
      </c>
      <c r="E6331" s="2" t="s">
        <v>189</v>
      </c>
    </row>
    <row r="6332" spans="1:5" x14ac:dyDescent="0.2">
      <c r="A6332">
        <v>6271</v>
      </c>
      <c r="B6332" s="1769">
        <f>'Revenues 9-14'!E100</f>
        <v>0</v>
      </c>
      <c r="D6332" s="2" t="str">
        <f t="shared" si="97"/>
        <v>Error?</v>
      </c>
      <c r="E6332" s="2" t="s">
        <v>189</v>
      </c>
    </row>
    <row r="6333" spans="1:5" x14ac:dyDescent="0.2">
      <c r="A6333">
        <v>6272</v>
      </c>
      <c r="B6333" s="1769">
        <f>'Revenues 9-14'!F100</f>
        <v>0</v>
      </c>
      <c r="D6333" s="2" t="str">
        <f t="shared" si="97"/>
        <v>Error?</v>
      </c>
      <c r="E6333" s="2" t="s">
        <v>189</v>
      </c>
    </row>
    <row r="6334" spans="1:5" x14ac:dyDescent="0.2">
      <c r="A6334">
        <v>6273</v>
      </c>
      <c r="B6334" s="1769">
        <f>'Revenues 9-14'!G100</f>
        <v>0</v>
      </c>
      <c r="D6334" s="2" t="str">
        <f t="shared" si="97"/>
        <v>Error?</v>
      </c>
      <c r="E6334" s="2" t="s">
        <v>189</v>
      </c>
    </row>
    <row r="6335" spans="1:5" x14ac:dyDescent="0.2">
      <c r="A6335">
        <v>6274</v>
      </c>
      <c r="B6335" s="1769">
        <f>'Revenues 9-14'!H100</f>
        <v>0</v>
      </c>
      <c r="D6335" s="2" t="str">
        <f t="shared" ref="D6335:D6398" si="98">IF(ISBLANK(B6335),"OK",IF(A6335-B6335=0,"OK","Error?"))</f>
        <v>Error?</v>
      </c>
      <c r="E6335" s="2" t="s">
        <v>189</v>
      </c>
    </row>
    <row r="6336" spans="1:5" x14ac:dyDescent="0.2">
      <c r="A6336">
        <v>6275</v>
      </c>
      <c r="B6336" s="1769">
        <f>'Revenues 9-14'!I100</f>
        <v>0</v>
      </c>
      <c r="D6336" s="2" t="str">
        <f t="shared" si="98"/>
        <v>Error?</v>
      </c>
      <c r="E6336" s="2" t="s">
        <v>189</v>
      </c>
    </row>
    <row r="6337" spans="1:5" x14ac:dyDescent="0.2">
      <c r="A6337">
        <v>6276</v>
      </c>
      <c r="B6337" s="1769">
        <f>'Revenues 9-14'!J100</f>
        <v>0</v>
      </c>
      <c r="D6337" s="2" t="str">
        <f t="shared" si="98"/>
        <v>Error?</v>
      </c>
      <c r="E6337" s="2" t="s">
        <v>189</v>
      </c>
    </row>
    <row r="6338" spans="1:5" x14ac:dyDescent="0.2">
      <c r="A6338">
        <v>6277</v>
      </c>
      <c r="B6338" s="1769">
        <f>'Revenues 9-14'!K100</f>
        <v>0</v>
      </c>
      <c r="D6338" s="2" t="str">
        <f t="shared" si="98"/>
        <v>Error?</v>
      </c>
      <c r="E6338" s="2" t="s">
        <v>189</v>
      </c>
    </row>
    <row r="6339" spans="1:5" x14ac:dyDescent="0.2">
      <c r="A6339">
        <v>6278</v>
      </c>
      <c r="B6339" s="1769">
        <f>'Revenues 9-14'!C101</f>
        <v>0</v>
      </c>
      <c r="D6339" s="2" t="str">
        <f t="shared" si="98"/>
        <v>Error?</v>
      </c>
      <c r="E6339" s="2" t="s">
        <v>189</v>
      </c>
    </row>
    <row r="6340" spans="1:5" x14ac:dyDescent="0.2">
      <c r="A6340">
        <v>6279</v>
      </c>
      <c r="B6340" s="1769">
        <f>'Revenues 9-14'!C102</f>
        <v>46</v>
      </c>
      <c r="D6340" s="2" t="str">
        <f t="shared" si="98"/>
        <v>Error?</v>
      </c>
      <c r="E6340" s="2" t="s">
        <v>189</v>
      </c>
    </row>
    <row r="6341" spans="1:5" x14ac:dyDescent="0.2">
      <c r="A6341">
        <v>6280</v>
      </c>
      <c r="B6341" s="1769">
        <f>'Revenues 9-14'!D102</f>
        <v>0</v>
      </c>
      <c r="D6341" s="2" t="str">
        <f t="shared" si="98"/>
        <v>Error?</v>
      </c>
      <c r="E6341" s="2" t="s">
        <v>189</v>
      </c>
    </row>
    <row r="6342" spans="1:5" x14ac:dyDescent="0.2">
      <c r="A6342">
        <v>6281</v>
      </c>
      <c r="B6342" s="1769">
        <f>'Revenues 9-14'!E102</f>
        <v>0</v>
      </c>
      <c r="D6342" s="2" t="str">
        <f t="shared" si="98"/>
        <v>Error?</v>
      </c>
      <c r="E6342" s="2" t="s">
        <v>189</v>
      </c>
    </row>
    <row r="6343" spans="1:5" x14ac:dyDescent="0.2">
      <c r="A6343">
        <v>6282</v>
      </c>
      <c r="B6343" s="1769">
        <f>'Revenues 9-14'!F102</f>
        <v>0</v>
      </c>
      <c r="D6343" s="2" t="str">
        <f t="shared" si="98"/>
        <v>Error?</v>
      </c>
      <c r="E6343" s="2" t="s">
        <v>189</v>
      </c>
    </row>
    <row r="6344" spans="1:5" x14ac:dyDescent="0.2">
      <c r="A6344">
        <v>6283</v>
      </c>
      <c r="B6344" s="1769">
        <f>'Revenues 9-14'!G102</f>
        <v>0</v>
      </c>
      <c r="D6344" s="2" t="str">
        <f t="shared" si="98"/>
        <v>Error?</v>
      </c>
      <c r="E6344" s="2" t="s">
        <v>189</v>
      </c>
    </row>
    <row r="6345" spans="1:5" x14ac:dyDescent="0.2">
      <c r="A6345">
        <v>6284</v>
      </c>
      <c r="B6345" s="1769">
        <f>'Revenues 9-14'!H102</f>
        <v>0</v>
      </c>
      <c r="D6345" s="2" t="str">
        <f t="shared" si="98"/>
        <v>Error?</v>
      </c>
      <c r="E6345" s="2" t="s">
        <v>189</v>
      </c>
    </row>
    <row r="6346" spans="1:5" x14ac:dyDescent="0.2">
      <c r="A6346">
        <v>6285</v>
      </c>
      <c r="B6346" s="1769">
        <f>'Revenues 9-14'!I102</f>
        <v>0</v>
      </c>
      <c r="D6346" s="2" t="str">
        <f t="shared" si="98"/>
        <v>Error?</v>
      </c>
      <c r="E6346" s="2" t="s">
        <v>189</v>
      </c>
    </row>
    <row r="6347" spans="1:5" x14ac:dyDescent="0.2">
      <c r="A6347">
        <v>6286</v>
      </c>
      <c r="B6347" s="1769">
        <f>'Revenues 9-14'!J102</f>
        <v>0</v>
      </c>
      <c r="D6347" s="2" t="str">
        <f t="shared" si="98"/>
        <v>Error?</v>
      </c>
      <c r="E6347" s="2" t="s">
        <v>189</v>
      </c>
    </row>
    <row r="6348" spans="1:5" x14ac:dyDescent="0.2">
      <c r="A6348">
        <v>6287</v>
      </c>
      <c r="B6348" s="1769">
        <f>'Revenues 9-14'!K102</f>
        <v>0</v>
      </c>
      <c r="D6348" s="2" t="str">
        <f t="shared" si="98"/>
        <v>Error?</v>
      </c>
      <c r="E6348" s="2" t="s">
        <v>189</v>
      </c>
    </row>
    <row r="6349" spans="1:5" x14ac:dyDescent="0.2">
      <c r="A6349">
        <v>6288</v>
      </c>
      <c r="B6349" s="1769">
        <f>'Revenues 9-14'!G104</f>
        <v>0</v>
      </c>
      <c r="D6349" s="2" t="str">
        <f t="shared" si="98"/>
        <v>Error?</v>
      </c>
      <c r="E6349" s="2" t="s">
        <v>189</v>
      </c>
    </row>
    <row r="6350" spans="1:5" x14ac:dyDescent="0.2">
      <c r="A6350">
        <v>6289</v>
      </c>
      <c r="B6350" s="1769">
        <f>'Revenues 9-14'!J107</f>
        <v>0</v>
      </c>
      <c r="D6350" s="2" t="str">
        <f t="shared" si="98"/>
        <v>Error?</v>
      </c>
      <c r="E6350" s="2" t="s">
        <v>189</v>
      </c>
    </row>
    <row r="6351" spans="1:5" x14ac:dyDescent="0.2">
      <c r="A6351">
        <v>6290</v>
      </c>
      <c r="B6351" s="1769">
        <f>'Revenues 9-14'!J108</f>
        <v>0</v>
      </c>
      <c r="D6351" s="2" t="str">
        <f t="shared" si="98"/>
        <v>Error?</v>
      </c>
      <c r="E6351" s="2" t="s">
        <v>189</v>
      </c>
    </row>
    <row r="6352" spans="1:5" x14ac:dyDescent="0.2">
      <c r="A6352">
        <v>6291</v>
      </c>
      <c r="B6352" s="1769">
        <f>'Revenues 9-14'!J109</f>
        <v>123388</v>
      </c>
      <c r="D6352" s="2" t="str">
        <f t="shared" si="98"/>
        <v>Error?</v>
      </c>
      <c r="E6352" s="2" t="s">
        <v>189</v>
      </c>
    </row>
    <row r="6353" spans="1:5" x14ac:dyDescent="0.2">
      <c r="A6353">
        <v>6292</v>
      </c>
      <c r="B6353" s="1769">
        <f>'Revenues 9-14'!J117</f>
        <v>0</v>
      </c>
      <c r="D6353" s="2" t="str">
        <f t="shared" si="98"/>
        <v>Error?</v>
      </c>
      <c r="E6353" s="2" t="s">
        <v>189</v>
      </c>
    </row>
    <row r="6354" spans="1:5" x14ac:dyDescent="0.2">
      <c r="A6354">
        <v>6293</v>
      </c>
      <c r="B6354" s="1769">
        <f>'Revenues 9-14'!J118</f>
        <v>0</v>
      </c>
      <c r="D6354" s="2" t="str">
        <f t="shared" si="98"/>
        <v>Error?</v>
      </c>
      <c r="E6354" s="2" t="s">
        <v>189</v>
      </c>
    </row>
    <row r="6355" spans="1:5" x14ac:dyDescent="0.2">
      <c r="A6355">
        <v>6294</v>
      </c>
      <c r="B6355" s="1769">
        <f>'Revenues 9-14'!J119</f>
        <v>0</v>
      </c>
      <c r="D6355" s="2" t="str">
        <f t="shared" si="98"/>
        <v>Error?</v>
      </c>
      <c r="E6355" s="2" t="s">
        <v>189</v>
      </c>
    </row>
    <row r="6356" spans="1:5" x14ac:dyDescent="0.2">
      <c r="A6356">
        <v>6295</v>
      </c>
      <c r="B6356" s="1769">
        <f>'Revenues 9-14'!J121</f>
        <v>0</v>
      </c>
      <c r="D6356" s="2" t="str">
        <f t="shared" si="98"/>
        <v>Error?</v>
      </c>
      <c r="E6356" s="2" t="s">
        <v>189</v>
      </c>
    </row>
    <row r="6357" spans="1:5" x14ac:dyDescent="0.2">
      <c r="A6357">
        <v>6296</v>
      </c>
      <c r="B6357" s="1769">
        <f>'Revenues 9-14'!J122</f>
        <v>0</v>
      </c>
      <c r="D6357" s="2" t="str">
        <f t="shared" si="98"/>
        <v>Error?</v>
      </c>
      <c r="E6357" s="2" t="s">
        <v>189</v>
      </c>
    </row>
    <row r="6358" spans="1:5" x14ac:dyDescent="0.2">
      <c r="A6358">
        <v>6297</v>
      </c>
      <c r="B6358" s="1769">
        <f>'Revenues 9-14'!G135</f>
        <v>0</v>
      </c>
      <c r="D6358" s="2" t="str">
        <f t="shared" si="98"/>
        <v>Error?</v>
      </c>
      <c r="E6358" s="2" t="s">
        <v>189</v>
      </c>
    </row>
    <row r="6359" spans="1:5" x14ac:dyDescent="0.2">
      <c r="A6359">
        <v>6298</v>
      </c>
      <c r="B6359" s="1769">
        <f>'Revenues 9-14'!C137</f>
        <v>0</v>
      </c>
      <c r="D6359" s="2" t="str">
        <f t="shared" si="98"/>
        <v>Error?</v>
      </c>
      <c r="E6359" s="2" t="s">
        <v>189</v>
      </c>
    </row>
    <row r="6360" spans="1:5" x14ac:dyDescent="0.2">
      <c r="A6360">
        <v>6299</v>
      </c>
      <c r="B6360" s="1769">
        <f>'Revenues 9-14'!D137</f>
        <v>0</v>
      </c>
      <c r="D6360" s="2" t="str">
        <f t="shared" si="98"/>
        <v>Error?</v>
      </c>
      <c r="E6360" s="2" t="s">
        <v>189</v>
      </c>
    </row>
    <row r="6361" spans="1:5" x14ac:dyDescent="0.2">
      <c r="A6361">
        <v>6300</v>
      </c>
      <c r="B6361" s="1769">
        <f>'Revenues 9-14'!G137</f>
        <v>0</v>
      </c>
      <c r="D6361" s="2" t="str">
        <f t="shared" si="98"/>
        <v>Error?</v>
      </c>
      <c r="E6361" s="2" t="s">
        <v>189</v>
      </c>
    </row>
    <row r="6362" spans="1:5" x14ac:dyDescent="0.2">
      <c r="A6362">
        <v>6301</v>
      </c>
      <c r="B6362" s="1769">
        <f>'Revenues 9-14'!C138</f>
        <v>0</v>
      </c>
      <c r="D6362" s="2" t="str">
        <f t="shared" si="98"/>
        <v>Error?</v>
      </c>
      <c r="E6362" s="2" t="s">
        <v>189</v>
      </c>
    </row>
    <row r="6363" spans="1:5" x14ac:dyDescent="0.2">
      <c r="A6363">
        <v>6302</v>
      </c>
      <c r="B6363" s="1769">
        <f>'Revenues 9-14'!D138</f>
        <v>0</v>
      </c>
      <c r="D6363" s="2" t="str">
        <f t="shared" si="98"/>
        <v>Error?</v>
      </c>
      <c r="E6363" s="2" t="s">
        <v>189</v>
      </c>
    </row>
    <row r="6364" spans="1:5" x14ac:dyDescent="0.2">
      <c r="A6364">
        <v>6303</v>
      </c>
      <c r="B6364" s="1769">
        <f>'Revenues 9-14'!G138</f>
        <v>0</v>
      </c>
      <c r="D6364" s="2" t="str">
        <f t="shared" si="98"/>
        <v>Error?</v>
      </c>
      <c r="E6364" s="2" t="s">
        <v>189</v>
      </c>
    </row>
    <row r="6365" spans="1:5" x14ac:dyDescent="0.2">
      <c r="A6365">
        <v>6304</v>
      </c>
      <c r="B6365" s="1769">
        <f>'Revenues 9-14'!C139</f>
        <v>0</v>
      </c>
      <c r="D6365" s="2" t="str">
        <f t="shared" si="98"/>
        <v>Error?</v>
      </c>
      <c r="E6365" s="2" t="s">
        <v>189</v>
      </c>
    </row>
    <row r="6366" spans="1:5" x14ac:dyDescent="0.2">
      <c r="A6366">
        <v>6305</v>
      </c>
      <c r="B6366" s="1769">
        <f>'Revenues 9-14'!D139</f>
        <v>0</v>
      </c>
      <c r="D6366" s="2" t="str">
        <f t="shared" si="98"/>
        <v>Error?</v>
      </c>
      <c r="E6366" s="2" t="s">
        <v>189</v>
      </c>
    </row>
    <row r="6367" spans="1:5" x14ac:dyDescent="0.2">
      <c r="A6367">
        <v>6306</v>
      </c>
      <c r="B6367" s="1769">
        <f>'Revenues 9-14'!G139</f>
        <v>0</v>
      </c>
      <c r="D6367" s="2" t="str">
        <f t="shared" si="98"/>
        <v>Error?</v>
      </c>
      <c r="E6367" s="2" t="s">
        <v>189</v>
      </c>
    </row>
    <row r="6368" spans="1:5" x14ac:dyDescent="0.2">
      <c r="A6368">
        <v>6307</v>
      </c>
      <c r="B6368" s="1769">
        <f>'Revenues 9-14'!E149</f>
        <v>0</v>
      </c>
      <c r="D6368" s="2" t="str">
        <f t="shared" si="98"/>
        <v>Error?</v>
      </c>
      <c r="E6368" s="2" t="s">
        <v>189</v>
      </c>
    </row>
    <row r="6369" spans="1:6" x14ac:dyDescent="0.2">
      <c r="A6369">
        <v>6308</v>
      </c>
      <c r="B6369" s="1769">
        <f>'Revenues 9-14'!F149</f>
        <v>0</v>
      </c>
      <c r="D6369" s="2" t="str">
        <f t="shared" si="98"/>
        <v>Error?</v>
      </c>
      <c r="E6369" s="2" t="s">
        <v>189</v>
      </c>
    </row>
    <row r="6370" spans="1:6" x14ac:dyDescent="0.2">
      <c r="A6370">
        <v>6309</v>
      </c>
      <c r="B6370" s="1769">
        <f>'Revenues 9-14'!G149</f>
        <v>0</v>
      </c>
      <c r="D6370" s="2" t="str">
        <f t="shared" si="98"/>
        <v>Error?</v>
      </c>
      <c r="E6370" s="2" t="s">
        <v>189</v>
      </c>
    </row>
    <row r="6371" spans="1:6" x14ac:dyDescent="0.2">
      <c r="A6371">
        <v>6310</v>
      </c>
      <c r="B6371" s="1769">
        <f>'Revenues 9-14'!H149</f>
        <v>0</v>
      </c>
      <c r="D6371" s="2" t="str">
        <f t="shared" si="98"/>
        <v>Error?</v>
      </c>
      <c r="E6371" s="2" t="s">
        <v>189</v>
      </c>
    </row>
    <row r="6372" spans="1:6" x14ac:dyDescent="0.2">
      <c r="A6372">
        <v>6311</v>
      </c>
      <c r="B6372" s="1769">
        <f>'Revenues 9-14'!I149</f>
        <v>0</v>
      </c>
      <c r="D6372" s="2" t="str">
        <f t="shared" si="98"/>
        <v>Error?</v>
      </c>
      <c r="E6372" s="2" t="s">
        <v>189</v>
      </c>
    </row>
    <row r="6373" spans="1:6" x14ac:dyDescent="0.2">
      <c r="A6373">
        <v>6312</v>
      </c>
      <c r="B6373" s="1769">
        <f>'Revenues 9-14'!J149</f>
        <v>0</v>
      </c>
      <c r="D6373" s="2" t="str">
        <f t="shared" si="98"/>
        <v>Error?</v>
      </c>
      <c r="E6373" s="2" t="s">
        <v>189</v>
      </c>
    </row>
    <row r="6374" spans="1:6" x14ac:dyDescent="0.2">
      <c r="A6374">
        <v>6313</v>
      </c>
      <c r="B6374" s="1769">
        <f>'Revenues 9-14'!K149</f>
        <v>0</v>
      </c>
      <c r="D6374" s="2" t="str">
        <f t="shared" si="98"/>
        <v>Error?</v>
      </c>
      <c r="E6374" s="2" t="s">
        <v>189</v>
      </c>
    </row>
    <row r="6375" spans="1:6" x14ac:dyDescent="0.2">
      <c r="A6375">
        <v>6314</v>
      </c>
      <c r="B6375" s="1769">
        <f>'Revenues 9-14'!E150</f>
        <v>0</v>
      </c>
      <c r="D6375" s="2" t="str">
        <f t="shared" si="98"/>
        <v>Error?</v>
      </c>
      <c r="E6375" s="2" t="s">
        <v>189</v>
      </c>
    </row>
    <row r="6376" spans="1:6" x14ac:dyDescent="0.2">
      <c r="A6376">
        <v>6315</v>
      </c>
      <c r="B6376" s="1769">
        <f>'Revenues 9-14'!H150</f>
        <v>0</v>
      </c>
      <c r="D6376" s="2" t="str">
        <f t="shared" si="98"/>
        <v>Error?</v>
      </c>
      <c r="E6376" s="2" t="s">
        <v>189</v>
      </c>
    </row>
    <row r="6377" spans="1:6" x14ac:dyDescent="0.2">
      <c r="A6377">
        <v>6316</v>
      </c>
      <c r="B6377" s="1769">
        <f>'Revenues 9-14'!I150</f>
        <v>0</v>
      </c>
      <c r="D6377" s="2" t="str">
        <f t="shared" si="98"/>
        <v>Error?</v>
      </c>
      <c r="E6377" s="2" t="s">
        <v>189</v>
      </c>
    </row>
    <row r="6378" spans="1:6" x14ac:dyDescent="0.2">
      <c r="A6378">
        <v>6317</v>
      </c>
      <c r="B6378" s="1769">
        <f>'Revenues 9-14'!J150</f>
        <v>0</v>
      </c>
      <c r="D6378" s="2" t="str">
        <f t="shared" si="98"/>
        <v>Error?</v>
      </c>
      <c r="E6378" s="2" t="s">
        <v>189</v>
      </c>
    </row>
    <row r="6379" spans="1:6" x14ac:dyDescent="0.2">
      <c r="A6379">
        <v>6318</v>
      </c>
      <c r="B6379" s="1769">
        <f>'Revenues 9-14'!K150</f>
        <v>0</v>
      </c>
      <c r="D6379" s="2" t="str">
        <f t="shared" si="98"/>
        <v>Error?</v>
      </c>
      <c r="E6379" s="2" t="s">
        <v>189</v>
      </c>
    </row>
    <row r="6380" spans="1:6" x14ac:dyDescent="0.2">
      <c r="A6380">
        <v>6319</v>
      </c>
      <c r="B6380" s="1769">
        <f>'Revenues 9-14'!G152</f>
        <v>0</v>
      </c>
      <c r="D6380" s="2" t="str">
        <f t="shared" si="98"/>
        <v>Error?</v>
      </c>
      <c r="E6380" s="2" t="s">
        <v>189</v>
      </c>
    </row>
    <row r="6381" spans="1:6" x14ac:dyDescent="0.2">
      <c r="A6381">
        <v>6320</v>
      </c>
      <c r="B6381" s="1769">
        <f>'Revenues 9-14'!G153</f>
        <v>0</v>
      </c>
      <c r="D6381" s="2" t="str">
        <f t="shared" si="98"/>
        <v>Error?</v>
      </c>
      <c r="E6381" s="2" t="s">
        <v>189</v>
      </c>
    </row>
    <row r="6382" spans="1:6" x14ac:dyDescent="0.2">
      <c r="A6382" s="126">
        <v>6321</v>
      </c>
      <c r="B6382" s="1769"/>
      <c r="D6382" s="2" t="str">
        <f t="shared" si="98"/>
        <v>OK</v>
      </c>
      <c r="E6382" s="2" t="s">
        <v>189</v>
      </c>
      <c r="F6382" s="1" t="s">
        <v>1898</v>
      </c>
    </row>
    <row r="6383" spans="1:6" x14ac:dyDescent="0.2">
      <c r="A6383" s="126">
        <v>6322</v>
      </c>
      <c r="B6383" s="1769"/>
      <c r="D6383" s="2" t="str">
        <f t="shared" si="98"/>
        <v>OK</v>
      </c>
      <c r="E6383" s="2" t="s">
        <v>189</v>
      </c>
      <c r="F6383" s="1" t="s">
        <v>1898</v>
      </c>
    </row>
    <row r="6384" spans="1:6" x14ac:dyDescent="0.2">
      <c r="A6384" s="126">
        <v>6323</v>
      </c>
      <c r="B6384" s="1769"/>
      <c r="D6384" s="2" t="str">
        <f t="shared" si="98"/>
        <v>OK</v>
      </c>
      <c r="E6384" s="2" t="s">
        <v>189</v>
      </c>
      <c r="F6384" s="1" t="s">
        <v>1898</v>
      </c>
    </row>
    <row r="6385" spans="1:6" x14ac:dyDescent="0.2">
      <c r="A6385" s="126">
        <v>6324</v>
      </c>
      <c r="B6385" s="1769"/>
      <c r="D6385" s="2" t="str">
        <f t="shared" si="98"/>
        <v>OK</v>
      </c>
      <c r="E6385" s="2" t="s">
        <v>189</v>
      </c>
      <c r="F6385" s="1" t="s">
        <v>1898</v>
      </c>
    </row>
    <row r="6386" spans="1:6" x14ac:dyDescent="0.2">
      <c r="A6386" s="126">
        <v>6325</v>
      </c>
      <c r="B6386" s="1769"/>
      <c r="D6386" s="2" t="str">
        <f t="shared" si="98"/>
        <v>OK</v>
      </c>
      <c r="E6386" s="2" t="s">
        <v>189</v>
      </c>
      <c r="F6386" s="1" t="s">
        <v>1898</v>
      </c>
    </row>
    <row r="6387" spans="1:6" x14ac:dyDescent="0.2">
      <c r="A6387" s="126">
        <v>6326</v>
      </c>
      <c r="B6387" s="1769"/>
      <c r="D6387" s="2" t="str">
        <f t="shared" si="98"/>
        <v>OK</v>
      </c>
      <c r="E6387" s="2" t="s">
        <v>189</v>
      </c>
      <c r="F6387" s="1" t="s">
        <v>1898</v>
      </c>
    </row>
    <row r="6388" spans="1:6" x14ac:dyDescent="0.2">
      <c r="A6388">
        <v>6327</v>
      </c>
      <c r="B6388" s="1769">
        <f>'Revenues 9-14'!C163</f>
        <v>0</v>
      </c>
      <c r="D6388" s="2" t="str">
        <f t="shared" si="98"/>
        <v>Error?</v>
      </c>
      <c r="E6388" s="2" t="s">
        <v>189</v>
      </c>
    </row>
    <row r="6389" spans="1:6" x14ac:dyDescent="0.2">
      <c r="A6389">
        <v>6328</v>
      </c>
      <c r="B6389" s="1769">
        <f>'Revenues 9-14'!D163</f>
        <v>0</v>
      </c>
      <c r="D6389" s="2" t="str">
        <f t="shared" si="98"/>
        <v>Error?</v>
      </c>
      <c r="E6389" s="2" t="s">
        <v>189</v>
      </c>
    </row>
    <row r="6390" spans="1:6" x14ac:dyDescent="0.2">
      <c r="A6390">
        <v>6329</v>
      </c>
      <c r="B6390" s="1769">
        <f>'Revenues 9-14'!E163</f>
        <v>0</v>
      </c>
      <c r="D6390" s="2" t="str">
        <f t="shared" si="98"/>
        <v>Error?</v>
      </c>
      <c r="E6390" s="2" t="s">
        <v>189</v>
      </c>
    </row>
    <row r="6391" spans="1:6" x14ac:dyDescent="0.2">
      <c r="A6391">
        <v>6330</v>
      </c>
      <c r="B6391" s="1769">
        <f>'Revenues 9-14'!F163</f>
        <v>0</v>
      </c>
      <c r="D6391" s="2" t="str">
        <f t="shared" si="98"/>
        <v>Error?</v>
      </c>
      <c r="E6391" s="2" t="s">
        <v>189</v>
      </c>
    </row>
    <row r="6392" spans="1:6" x14ac:dyDescent="0.2">
      <c r="A6392">
        <v>6331</v>
      </c>
      <c r="B6392" s="1769">
        <f>'Revenues 9-14'!G163</f>
        <v>0</v>
      </c>
      <c r="D6392" s="2" t="str">
        <f t="shared" si="98"/>
        <v>Error?</v>
      </c>
      <c r="E6392" s="2" t="s">
        <v>189</v>
      </c>
    </row>
    <row r="6393" spans="1:6" x14ac:dyDescent="0.2">
      <c r="A6393">
        <v>6332</v>
      </c>
      <c r="B6393" s="1769">
        <f>'Revenues 9-14'!H163</f>
        <v>0</v>
      </c>
      <c r="D6393" s="2" t="str">
        <f t="shared" si="98"/>
        <v>Error?</v>
      </c>
      <c r="E6393" s="2" t="s">
        <v>189</v>
      </c>
    </row>
    <row r="6394" spans="1:6" x14ac:dyDescent="0.2">
      <c r="A6394">
        <v>6333</v>
      </c>
      <c r="B6394" s="1769">
        <f>'Revenues 9-14'!K163</f>
        <v>0</v>
      </c>
      <c r="D6394" s="2" t="str">
        <f t="shared" si="98"/>
        <v>Error?</v>
      </c>
      <c r="E6394" s="2" t="s">
        <v>189</v>
      </c>
    </row>
    <row r="6395" spans="1:6" x14ac:dyDescent="0.2">
      <c r="A6395">
        <v>6334</v>
      </c>
      <c r="B6395" s="1769">
        <f>'Revenues 9-14'!J168</f>
        <v>0</v>
      </c>
      <c r="D6395" s="2" t="str">
        <f t="shared" si="98"/>
        <v>Error?</v>
      </c>
      <c r="E6395" s="2" t="s">
        <v>189</v>
      </c>
    </row>
    <row r="6396" spans="1:6" x14ac:dyDescent="0.2">
      <c r="A6396">
        <v>6335</v>
      </c>
      <c r="B6396" s="1769">
        <f>'Revenues 9-14'!J169</f>
        <v>0</v>
      </c>
      <c r="D6396" s="2" t="str">
        <f t="shared" si="98"/>
        <v>Error?</v>
      </c>
      <c r="E6396" s="2" t="s">
        <v>189</v>
      </c>
    </row>
    <row r="6397" spans="1:6" x14ac:dyDescent="0.2">
      <c r="A6397">
        <v>6336</v>
      </c>
      <c r="B6397" s="1769">
        <f>'Revenues 9-14'!J170</f>
        <v>0</v>
      </c>
      <c r="D6397" s="2" t="str">
        <f t="shared" si="98"/>
        <v>Error?</v>
      </c>
      <c r="E6397" s="2" t="s">
        <v>189</v>
      </c>
    </row>
    <row r="6398" spans="1:6" x14ac:dyDescent="0.2">
      <c r="A6398">
        <v>6337</v>
      </c>
      <c r="B6398" s="1769">
        <f>'Revenues 9-14'!J173</f>
        <v>0</v>
      </c>
      <c r="D6398" s="2" t="str">
        <f t="shared" si="98"/>
        <v>Error?</v>
      </c>
      <c r="E6398" s="2" t="s">
        <v>189</v>
      </c>
    </row>
    <row r="6399" spans="1:6" x14ac:dyDescent="0.2">
      <c r="A6399">
        <v>6338</v>
      </c>
      <c r="B6399" s="1769">
        <f>'Revenues 9-14'!J174</f>
        <v>0</v>
      </c>
      <c r="D6399" s="2" t="str">
        <f t="shared" ref="D6399:D6462" si="99">IF(ISBLANK(B6399),"OK",IF(A6399-B6399=0,"OK","Error?"))</f>
        <v>Error?</v>
      </c>
      <c r="E6399" s="2" t="s">
        <v>189</v>
      </c>
    </row>
    <row r="6400" spans="1:6" x14ac:dyDescent="0.2">
      <c r="A6400">
        <v>6339</v>
      </c>
      <c r="B6400" s="1769">
        <f>'Revenues 9-14'!J175</f>
        <v>0</v>
      </c>
      <c r="D6400" s="2" t="str">
        <f t="shared" si="99"/>
        <v>Error?</v>
      </c>
      <c r="E6400" s="2" t="s">
        <v>189</v>
      </c>
    </row>
    <row r="6401" spans="1:6" x14ac:dyDescent="0.2">
      <c r="A6401">
        <v>6340</v>
      </c>
      <c r="B6401" s="1769">
        <f>'Revenues 9-14'!C190</f>
        <v>0</v>
      </c>
      <c r="D6401" s="2" t="str">
        <f t="shared" si="99"/>
        <v>Error?</v>
      </c>
      <c r="E6401" s="2" t="s">
        <v>189</v>
      </c>
    </row>
    <row r="6402" spans="1:6" x14ac:dyDescent="0.2">
      <c r="A6402">
        <v>6341</v>
      </c>
      <c r="B6402" s="1769">
        <f>'Revenues 9-14'!G190</f>
        <v>0</v>
      </c>
      <c r="D6402" s="2" t="str">
        <f t="shared" si="99"/>
        <v>Error?</v>
      </c>
      <c r="E6402" s="2" t="s">
        <v>189</v>
      </c>
    </row>
    <row r="6403" spans="1:6" x14ac:dyDescent="0.2">
      <c r="A6403">
        <v>6342</v>
      </c>
      <c r="B6403" s="1769">
        <f>'Revenues 9-14'!G191</f>
        <v>0</v>
      </c>
      <c r="D6403" s="2" t="str">
        <f t="shared" si="99"/>
        <v>Error?</v>
      </c>
      <c r="E6403" s="2" t="s">
        <v>189</v>
      </c>
    </row>
    <row r="6404" spans="1:6" x14ac:dyDescent="0.2">
      <c r="A6404">
        <v>6343</v>
      </c>
      <c r="B6404" s="1769">
        <f>'Revenues 9-14'!G192</f>
        <v>0</v>
      </c>
      <c r="D6404" s="2" t="str">
        <f t="shared" si="99"/>
        <v>Error?</v>
      </c>
      <c r="E6404" s="2" t="s">
        <v>189</v>
      </c>
    </row>
    <row r="6405" spans="1:6" x14ac:dyDescent="0.2">
      <c r="A6405">
        <v>6344</v>
      </c>
      <c r="B6405" s="1769">
        <f>'Revenues 9-14'!G193</f>
        <v>0</v>
      </c>
      <c r="D6405" s="2" t="str">
        <f t="shared" si="99"/>
        <v>Error?</v>
      </c>
      <c r="E6405" s="2" t="s">
        <v>189</v>
      </c>
    </row>
    <row r="6406" spans="1:6" x14ac:dyDescent="0.2">
      <c r="A6406">
        <v>6345</v>
      </c>
      <c r="B6406" s="1769">
        <f>'Revenues 9-14'!G194</f>
        <v>0</v>
      </c>
      <c r="D6406" s="2" t="str">
        <f t="shared" si="99"/>
        <v>Error?</v>
      </c>
      <c r="E6406" s="2" t="s">
        <v>189</v>
      </c>
    </row>
    <row r="6407" spans="1:6" x14ac:dyDescent="0.2">
      <c r="A6407">
        <v>6346</v>
      </c>
      <c r="B6407" s="1769">
        <f>'Revenues 9-14'!G195</f>
        <v>0</v>
      </c>
      <c r="D6407" s="2" t="str">
        <f t="shared" si="99"/>
        <v>Error?</v>
      </c>
      <c r="E6407" s="2" t="s">
        <v>189</v>
      </c>
    </row>
    <row r="6408" spans="1:6" x14ac:dyDescent="0.2">
      <c r="A6408">
        <v>6347</v>
      </c>
      <c r="B6408" s="1769">
        <f>'Revenues 9-14'!G197</f>
        <v>0</v>
      </c>
      <c r="D6408" s="2" t="str">
        <f t="shared" si="99"/>
        <v>Error?</v>
      </c>
      <c r="E6408" s="2" t="s">
        <v>189</v>
      </c>
    </row>
    <row r="6409" spans="1:6" x14ac:dyDescent="0.2">
      <c r="A6409">
        <v>6348</v>
      </c>
      <c r="B6409" s="1769">
        <f>'Revenues 9-14'!G198</f>
        <v>0</v>
      </c>
      <c r="D6409" s="2" t="str">
        <f t="shared" si="99"/>
        <v>Error?</v>
      </c>
      <c r="E6409" s="2" t="s">
        <v>189</v>
      </c>
    </row>
    <row r="6410" spans="1:6" x14ac:dyDescent="0.2">
      <c r="A6410" s="126">
        <v>6349</v>
      </c>
      <c r="B6410" s="1769"/>
      <c r="D6410" s="2" t="str">
        <f t="shared" si="99"/>
        <v>OK</v>
      </c>
      <c r="E6410" s="2" t="s">
        <v>189</v>
      </c>
      <c r="F6410" s="1" t="s">
        <v>1898</v>
      </c>
    </row>
    <row r="6411" spans="1:6" x14ac:dyDescent="0.2">
      <c r="A6411" s="126">
        <v>6350</v>
      </c>
      <c r="B6411" s="1769"/>
      <c r="D6411" s="2" t="str">
        <f t="shared" si="99"/>
        <v>OK</v>
      </c>
      <c r="E6411" s="2" t="s">
        <v>189</v>
      </c>
      <c r="F6411" s="1" t="s">
        <v>1898</v>
      </c>
    </row>
    <row r="6412" spans="1:6" x14ac:dyDescent="0.2">
      <c r="A6412" s="126">
        <v>6351</v>
      </c>
      <c r="B6412" s="1769"/>
      <c r="D6412" s="2" t="str">
        <f t="shared" si="99"/>
        <v>OK</v>
      </c>
      <c r="E6412" s="2" t="s">
        <v>189</v>
      </c>
      <c r="F6412" s="1" t="s">
        <v>1898</v>
      </c>
    </row>
    <row r="6413" spans="1:6" x14ac:dyDescent="0.2">
      <c r="A6413" s="126">
        <v>6352</v>
      </c>
      <c r="B6413" s="1769"/>
      <c r="D6413" s="2" t="str">
        <f t="shared" si="99"/>
        <v>OK</v>
      </c>
      <c r="E6413" s="2" t="s">
        <v>189</v>
      </c>
      <c r="F6413" s="1" t="s">
        <v>1898</v>
      </c>
    </row>
    <row r="6414" spans="1:6" x14ac:dyDescent="0.2">
      <c r="A6414">
        <v>6353</v>
      </c>
      <c r="B6414" s="1769">
        <f>'Cap Outlay Deprec 26'!C3</f>
        <v>0</v>
      </c>
      <c r="D6414" s="2" t="str">
        <f t="shared" si="99"/>
        <v>Error?</v>
      </c>
      <c r="E6414" s="2" t="s">
        <v>189</v>
      </c>
    </row>
    <row r="6415" spans="1:6" x14ac:dyDescent="0.2">
      <c r="A6415">
        <v>6354</v>
      </c>
      <c r="B6415" s="1769">
        <f>'Cap Outlay Deprec 26'!D3</f>
        <v>0</v>
      </c>
      <c r="D6415" s="2" t="str">
        <f t="shared" si="99"/>
        <v>Error?</v>
      </c>
      <c r="E6415" s="2" t="s">
        <v>189</v>
      </c>
    </row>
    <row r="6416" spans="1:6" x14ac:dyDescent="0.2">
      <c r="A6416" s="126">
        <v>6355</v>
      </c>
      <c r="B6416" s="1769"/>
      <c r="C6416" s="4"/>
      <c r="D6416" s="2" t="str">
        <f t="shared" si="99"/>
        <v>OK</v>
      </c>
      <c r="E6416" s="4" t="s">
        <v>1994</v>
      </c>
    </row>
    <row r="6417" spans="1:5" x14ac:dyDescent="0.2">
      <c r="A6417" s="126">
        <v>6356</v>
      </c>
      <c r="B6417" s="1769"/>
      <c r="D6417" s="2" t="str">
        <f t="shared" si="99"/>
        <v>OK</v>
      </c>
      <c r="E6417" s="4" t="s">
        <v>1994</v>
      </c>
    </row>
    <row r="6418" spans="1:5" x14ac:dyDescent="0.2">
      <c r="A6418" s="126">
        <v>6357</v>
      </c>
      <c r="B6418" s="1769"/>
      <c r="D6418" s="2" t="str">
        <f t="shared" si="99"/>
        <v>OK</v>
      </c>
      <c r="E6418" s="4" t="s">
        <v>1994</v>
      </c>
    </row>
    <row r="6419" spans="1:5" x14ac:dyDescent="0.2">
      <c r="A6419" s="126">
        <v>6358</v>
      </c>
      <c r="B6419" s="1769"/>
      <c r="D6419" s="2" t="str">
        <f t="shared" si="99"/>
        <v>OK</v>
      </c>
      <c r="E6419" s="4" t="s">
        <v>1994</v>
      </c>
    </row>
    <row r="6420" spans="1:5" x14ac:dyDescent="0.2">
      <c r="A6420" s="126">
        <v>6359</v>
      </c>
      <c r="B6420" s="1769"/>
      <c r="D6420" s="2" t="str">
        <f t="shared" si="99"/>
        <v>OK</v>
      </c>
      <c r="E6420" s="4" t="s">
        <v>1994</v>
      </c>
    </row>
    <row r="6421" spans="1:5" x14ac:dyDescent="0.2">
      <c r="A6421" s="126">
        <v>6360</v>
      </c>
      <c r="B6421" s="1769"/>
      <c r="D6421" s="2" t="str">
        <f t="shared" si="99"/>
        <v>OK</v>
      </c>
      <c r="E6421" s="4" t="s">
        <v>1994</v>
      </c>
    </row>
    <row r="6422" spans="1:5" x14ac:dyDescent="0.2">
      <c r="A6422" s="126">
        <v>6361</v>
      </c>
      <c r="B6422" s="1769"/>
      <c r="D6422" s="2" t="str">
        <f t="shared" si="99"/>
        <v>OK</v>
      </c>
      <c r="E6422" s="4" t="s">
        <v>1994</v>
      </c>
    </row>
    <row r="6423" spans="1:5" x14ac:dyDescent="0.2">
      <c r="A6423" s="126">
        <v>6362</v>
      </c>
      <c r="B6423" s="1769"/>
      <c r="D6423" s="2" t="str">
        <f t="shared" si="99"/>
        <v>OK</v>
      </c>
      <c r="E6423" s="4" t="s">
        <v>1994</v>
      </c>
    </row>
    <row r="6424" spans="1:5" x14ac:dyDescent="0.2">
      <c r="A6424" s="126">
        <v>6363</v>
      </c>
      <c r="B6424" s="1769"/>
      <c r="D6424" s="2" t="str">
        <f t="shared" si="99"/>
        <v>OK</v>
      </c>
      <c r="E6424" s="4" t="s">
        <v>1994</v>
      </c>
    </row>
    <row r="6425" spans="1:5" x14ac:dyDescent="0.2">
      <c r="A6425" s="126">
        <v>6364</v>
      </c>
      <c r="B6425" s="1769"/>
      <c r="D6425" s="2" t="str">
        <f t="shared" si="99"/>
        <v>OK</v>
      </c>
      <c r="E6425" s="4" t="s">
        <v>1994</v>
      </c>
    </row>
    <row r="6426" spans="1:5" x14ac:dyDescent="0.2">
      <c r="A6426" s="126">
        <v>6365</v>
      </c>
      <c r="B6426" s="1769"/>
      <c r="D6426" s="2" t="str">
        <f t="shared" si="99"/>
        <v>OK</v>
      </c>
      <c r="E6426" s="4" t="s">
        <v>1994</v>
      </c>
    </row>
    <row r="6427" spans="1:5" x14ac:dyDescent="0.2">
      <c r="A6427" s="126">
        <v>6366</v>
      </c>
      <c r="B6427" s="1769"/>
      <c r="D6427" s="2" t="str">
        <f t="shared" si="99"/>
        <v>OK</v>
      </c>
      <c r="E6427" s="4" t="s">
        <v>1994</v>
      </c>
    </row>
    <row r="6428" spans="1:5" x14ac:dyDescent="0.2">
      <c r="A6428" s="126">
        <v>6367</v>
      </c>
      <c r="B6428" s="1769"/>
      <c r="D6428" s="2" t="str">
        <f t="shared" si="99"/>
        <v>OK</v>
      </c>
      <c r="E6428" s="4" t="s">
        <v>1994</v>
      </c>
    </row>
    <row r="6429" spans="1:5" x14ac:dyDescent="0.2">
      <c r="A6429" s="126">
        <v>6368</v>
      </c>
      <c r="B6429" s="1769"/>
      <c r="D6429" s="2" t="str">
        <f t="shared" si="99"/>
        <v>OK</v>
      </c>
      <c r="E6429" s="4" t="s">
        <v>1994</v>
      </c>
    </row>
    <row r="6430" spans="1:5" x14ac:dyDescent="0.2">
      <c r="A6430" s="126">
        <v>6369</v>
      </c>
      <c r="B6430" s="1769"/>
      <c r="D6430" s="2" t="str">
        <f t="shared" si="99"/>
        <v>OK</v>
      </c>
      <c r="E6430" s="4" t="s">
        <v>1994</v>
      </c>
    </row>
    <row r="6431" spans="1:5" x14ac:dyDescent="0.2">
      <c r="A6431" s="126">
        <v>6370</v>
      </c>
      <c r="B6431" s="1769"/>
      <c r="D6431" s="2" t="str">
        <f t="shared" si="99"/>
        <v>OK</v>
      </c>
      <c r="E6431" s="4" t="s">
        <v>1994</v>
      </c>
    </row>
    <row r="6432" spans="1:5" x14ac:dyDescent="0.2">
      <c r="A6432" s="126">
        <v>6371</v>
      </c>
      <c r="B6432" s="1769"/>
      <c r="D6432" s="2" t="str">
        <f t="shared" si="99"/>
        <v>OK</v>
      </c>
      <c r="E6432" s="4" t="s">
        <v>1994</v>
      </c>
    </row>
    <row r="6433" spans="1:5" x14ac:dyDescent="0.2">
      <c r="A6433" s="126">
        <v>6372</v>
      </c>
      <c r="B6433" s="1769"/>
      <c r="D6433" s="2" t="str">
        <f t="shared" si="99"/>
        <v>OK</v>
      </c>
      <c r="E6433" s="4" t="s">
        <v>1994</v>
      </c>
    </row>
    <row r="6434" spans="1:5" x14ac:dyDescent="0.2">
      <c r="A6434" s="126">
        <v>6373</v>
      </c>
      <c r="B6434" s="1769"/>
      <c r="D6434" s="2" t="str">
        <f t="shared" si="99"/>
        <v>OK</v>
      </c>
      <c r="E6434" s="4" t="s">
        <v>1994</v>
      </c>
    </row>
    <row r="6435" spans="1:5" x14ac:dyDescent="0.2">
      <c r="A6435" s="126">
        <v>6374</v>
      </c>
      <c r="B6435" s="1769"/>
      <c r="D6435" s="2" t="str">
        <f t="shared" si="99"/>
        <v>OK</v>
      </c>
      <c r="E6435" s="4" t="s">
        <v>1994</v>
      </c>
    </row>
    <row r="6436" spans="1:5" x14ac:dyDescent="0.2">
      <c r="A6436" s="126">
        <v>6375</v>
      </c>
      <c r="B6436" s="1769"/>
      <c r="D6436" s="2" t="str">
        <f t="shared" si="99"/>
        <v>OK</v>
      </c>
      <c r="E6436" s="4" t="s">
        <v>1994</v>
      </c>
    </row>
    <row r="6437" spans="1:5" x14ac:dyDescent="0.2">
      <c r="A6437" s="126">
        <v>6376</v>
      </c>
      <c r="B6437" s="1769"/>
      <c r="D6437" s="2" t="str">
        <f t="shared" si="99"/>
        <v>OK</v>
      </c>
      <c r="E6437" s="4" t="s">
        <v>1994</v>
      </c>
    </row>
    <row r="6438" spans="1:5" x14ac:dyDescent="0.2">
      <c r="A6438" s="126">
        <v>6377</v>
      </c>
      <c r="B6438" s="1769"/>
      <c r="D6438" s="2" t="str">
        <f t="shared" si="99"/>
        <v>OK</v>
      </c>
      <c r="E6438" s="4" t="s">
        <v>1994</v>
      </c>
    </row>
    <row r="6439" spans="1:5" x14ac:dyDescent="0.2">
      <c r="A6439" s="126">
        <v>6378</v>
      </c>
      <c r="B6439" s="1769"/>
      <c r="D6439" s="2" t="str">
        <f t="shared" si="99"/>
        <v>OK</v>
      </c>
      <c r="E6439" s="4" t="s">
        <v>1994</v>
      </c>
    </row>
    <row r="6440" spans="1:5" x14ac:dyDescent="0.2">
      <c r="A6440" s="126">
        <v>6379</v>
      </c>
      <c r="B6440" s="1769"/>
      <c r="D6440" s="2" t="str">
        <f t="shared" si="99"/>
        <v>OK</v>
      </c>
      <c r="E6440" s="4" t="s">
        <v>1994</v>
      </c>
    </row>
    <row r="6441" spans="1:5" x14ac:dyDescent="0.2">
      <c r="A6441" s="126">
        <v>6380</v>
      </c>
      <c r="B6441" s="1769"/>
      <c r="D6441" s="2" t="str">
        <f t="shared" si="99"/>
        <v>OK</v>
      </c>
      <c r="E6441" s="4" t="s">
        <v>1994</v>
      </c>
    </row>
    <row r="6442" spans="1:5" x14ac:dyDescent="0.2">
      <c r="A6442" s="126">
        <v>6381</v>
      </c>
      <c r="B6442" s="1769"/>
      <c r="D6442" s="2" t="str">
        <f t="shared" si="99"/>
        <v>OK</v>
      </c>
      <c r="E6442" s="4" t="s">
        <v>1994</v>
      </c>
    </row>
    <row r="6443" spans="1:5" x14ac:dyDescent="0.2">
      <c r="A6443" s="126">
        <v>6382</v>
      </c>
      <c r="B6443" s="1769"/>
      <c r="D6443" s="2" t="str">
        <f t="shared" si="99"/>
        <v>OK</v>
      </c>
      <c r="E6443" s="4" t="s">
        <v>1994</v>
      </c>
    </row>
    <row r="6444" spans="1:5" x14ac:dyDescent="0.2">
      <c r="A6444" s="126">
        <v>6383</v>
      </c>
      <c r="B6444" s="1769"/>
      <c r="D6444" s="2" t="str">
        <f t="shared" si="99"/>
        <v>OK</v>
      </c>
      <c r="E6444" s="4" t="s">
        <v>1994</v>
      </c>
    </row>
    <row r="6445" spans="1:5" x14ac:dyDescent="0.2">
      <c r="A6445" s="126">
        <v>6384</v>
      </c>
      <c r="B6445" s="1769"/>
      <c r="D6445" s="2" t="str">
        <f t="shared" si="99"/>
        <v>OK</v>
      </c>
      <c r="E6445" s="4" t="s">
        <v>1994</v>
      </c>
    </row>
    <row r="6446" spans="1:5" x14ac:dyDescent="0.2">
      <c r="A6446" s="126">
        <v>6385</v>
      </c>
      <c r="B6446" s="1769"/>
      <c r="D6446" s="2" t="str">
        <f t="shared" si="99"/>
        <v>OK</v>
      </c>
      <c r="E6446" s="4" t="s">
        <v>1994</v>
      </c>
    </row>
    <row r="6447" spans="1:5" x14ac:dyDescent="0.2">
      <c r="A6447" s="126">
        <v>6386</v>
      </c>
      <c r="B6447" s="1769"/>
      <c r="D6447" s="2" t="str">
        <f t="shared" si="99"/>
        <v>OK</v>
      </c>
      <c r="E6447" s="4" t="s">
        <v>1994</v>
      </c>
    </row>
    <row r="6448" spans="1:5" x14ac:dyDescent="0.2">
      <c r="A6448" s="126">
        <v>6387</v>
      </c>
      <c r="B6448" s="1769"/>
      <c r="D6448" s="2" t="str">
        <f t="shared" si="99"/>
        <v>OK</v>
      </c>
      <c r="E6448" s="4" t="s">
        <v>1994</v>
      </c>
    </row>
    <row r="6449" spans="1:5" x14ac:dyDescent="0.2">
      <c r="A6449" s="126">
        <v>6388</v>
      </c>
      <c r="B6449" s="1769"/>
      <c r="D6449" s="2" t="str">
        <f t="shared" si="99"/>
        <v>OK</v>
      </c>
      <c r="E6449" s="4" t="s">
        <v>1994</v>
      </c>
    </row>
    <row r="6450" spans="1:5" x14ac:dyDescent="0.2">
      <c r="A6450" s="126">
        <v>6389</v>
      </c>
      <c r="B6450" s="1769"/>
      <c r="D6450" s="2" t="str">
        <f t="shared" si="99"/>
        <v>OK</v>
      </c>
      <c r="E6450" s="4" t="s">
        <v>1994</v>
      </c>
    </row>
    <row r="6451" spans="1:5" x14ac:dyDescent="0.2">
      <c r="A6451" s="126">
        <v>6390</v>
      </c>
      <c r="B6451" s="1769"/>
      <c r="D6451" s="2" t="str">
        <f t="shared" si="99"/>
        <v>OK</v>
      </c>
      <c r="E6451" s="4" t="s">
        <v>1994</v>
      </c>
    </row>
    <row r="6452" spans="1:5" x14ac:dyDescent="0.2">
      <c r="A6452" s="126">
        <v>6391</v>
      </c>
      <c r="B6452" s="1769"/>
      <c r="D6452" s="2" t="str">
        <f t="shared" si="99"/>
        <v>OK</v>
      </c>
      <c r="E6452" s="4" t="s">
        <v>1994</v>
      </c>
    </row>
    <row r="6453" spans="1:5" x14ac:dyDescent="0.2">
      <c r="A6453" s="126">
        <v>6392</v>
      </c>
      <c r="B6453" s="1769"/>
      <c r="D6453" s="2" t="str">
        <f t="shared" si="99"/>
        <v>OK</v>
      </c>
      <c r="E6453" s="4" t="s">
        <v>1994</v>
      </c>
    </row>
    <row r="6454" spans="1:5" x14ac:dyDescent="0.2">
      <c r="A6454" s="126">
        <v>6393</v>
      </c>
      <c r="B6454" s="1769"/>
      <c r="D6454" s="2" t="str">
        <f t="shared" si="99"/>
        <v>OK</v>
      </c>
      <c r="E6454" s="4" t="s">
        <v>1994</v>
      </c>
    </row>
    <row r="6455" spans="1:5" x14ac:dyDescent="0.2">
      <c r="A6455" s="126">
        <v>6394</v>
      </c>
      <c r="B6455" s="1769"/>
      <c r="D6455" s="2" t="str">
        <f t="shared" si="99"/>
        <v>OK</v>
      </c>
      <c r="E6455" s="4" t="s">
        <v>1994</v>
      </c>
    </row>
    <row r="6456" spans="1:5" x14ac:dyDescent="0.2">
      <c r="A6456" s="126">
        <v>6395</v>
      </c>
      <c r="B6456" s="1769"/>
      <c r="D6456" s="2" t="str">
        <f t="shared" si="99"/>
        <v>OK</v>
      </c>
      <c r="E6456" s="4" t="s">
        <v>1994</v>
      </c>
    </row>
    <row r="6457" spans="1:5" x14ac:dyDescent="0.2">
      <c r="A6457" s="126">
        <v>6396</v>
      </c>
      <c r="B6457" s="1769"/>
      <c r="D6457" s="2" t="str">
        <f t="shared" si="99"/>
        <v>OK</v>
      </c>
      <c r="E6457" s="4" t="s">
        <v>1994</v>
      </c>
    </row>
    <row r="6458" spans="1:5" x14ac:dyDescent="0.2">
      <c r="A6458" s="126">
        <v>6397</v>
      </c>
      <c r="B6458" s="1769"/>
      <c r="D6458" s="2" t="str">
        <f t="shared" si="99"/>
        <v>OK</v>
      </c>
      <c r="E6458" s="4" t="s">
        <v>1994</v>
      </c>
    </row>
    <row r="6459" spans="1:5" x14ac:dyDescent="0.2">
      <c r="A6459" s="126">
        <v>6398</v>
      </c>
      <c r="B6459" s="1769"/>
      <c r="D6459" s="2" t="str">
        <f t="shared" si="99"/>
        <v>OK</v>
      </c>
      <c r="E6459" s="4" t="s">
        <v>1994</v>
      </c>
    </row>
    <row r="6460" spans="1:5" x14ac:dyDescent="0.2">
      <c r="A6460" s="126">
        <v>6399</v>
      </c>
      <c r="B6460" s="1769"/>
      <c r="D6460" s="2" t="str">
        <f t="shared" si="99"/>
        <v>OK</v>
      </c>
      <c r="E6460" s="4" t="s">
        <v>1994</v>
      </c>
    </row>
    <row r="6461" spans="1:5" x14ac:dyDescent="0.2">
      <c r="A6461" s="126">
        <v>6400</v>
      </c>
      <c r="B6461" s="1769"/>
      <c r="D6461" s="2" t="str">
        <f t="shared" si="99"/>
        <v>OK</v>
      </c>
      <c r="E6461" s="4" t="s">
        <v>1994</v>
      </c>
    </row>
    <row r="6462" spans="1:5" x14ac:dyDescent="0.2">
      <c r="A6462" s="126">
        <v>6401</v>
      </c>
      <c r="B6462" s="1769"/>
      <c r="D6462" s="2" t="str">
        <f t="shared" si="99"/>
        <v>OK</v>
      </c>
      <c r="E6462" s="4" t="s">
        <v>1994</v>
      </c>
    </row>
    <row r="6463" spans="1:5" x14ac:dyDescent="0.2">
      <c r="A6463" s="126">
        <v>6402</v>
      </c>
      <c r="B6463" s="1769"/>
      <c r="D6463" s="2" t="str">
        <f t="shared" ref="D6463:D6526" si="100">IF(ISBLANK(B6463),"OK",IF(A6463-B6463=0,"OK","Error?"))</f>
        <v>OK</v>
      </c>
      <c r="E6463" s="4" t="s">
        <v>1994</v>
      </c>
    </row>
    <row r="6464" spans="1:5" x14ac:dyDescent="0.2">
      <c r="A6464" s="126">
        <v>6403</v>
      </c>
      <c r="B6464" s="1769"/>
      <c r="D6464" s="2" t="str">
        <f t="shared" si="100"/>
        <v>OK</v>
      </c>
      <c r="E6464" s="4" t="s">
        <v>1994</v>
      </c>
    </row>
    <row r="6465" spans="1:5" x14ac:dyDescent="0.2">
      <c r="A6465" s="126">
        <v>6404</v>
      </c>
      <c r="B6465" s="1769"/>
      <c r="D6465" s="2" t="str">
        <f t="shared" si="100"/>
        <v>OK</v>
      </c>
      <c r="E6465" s="4" t="s">
        <v>1994</v>
      </c>
    </row>
    <row r="6466" spans="1:5" x14ac:dyDescent="0.2">
      <c r="A6466" s="126">
        <v>6405</v>
      </c>
      <c r="B6466" s="1769"/>
      <c r="D6466" s="2" t="str">
        <f t="shared" si="100"/>
        <v>OK</v>
      </c>
      <c r="E6466" s="4" t="s">
        <v>1994</v>
      </c>
    </row>
    <row r="6467" spans="1:5" x14ac:dyDescent="0.2">
      <c r="A6467" s="126">
        <v>6406</v>
      </c>
      <c r="B6467" s="1769"/>
      <c r="D6467" s="2" t="str">
        <f t="shared" si="100"/>
        <v>OK</v>
      </c>
      <c r="E6467" s="4" t="s">
        <v>1994</v>
      </c>
    </row>
    <row r="6468" spans="1:5" x14ac:dyDescent="0.2">
      <c r="A6468" s="126">
        <v>6407</v>
      </c>
      <c r="B6468" s="1769"/>
      <c r="D6468" s="2" t="str">
        <f t="shared" si="100"/>
        <v>OK</v>
      </c>
      <c r="E6468" s="4" t="s">
        <v>1994</v>
      </c>
    </row>
    <row r="6469" spans="1:5" x14ac:dyDescent="0.2">
      <c r="A6469" s="126">
        <v>6408</v>
      </c>
      <c r="B6469" s="1769"/>
      <c r="D6469" s="2" t="str">
        <f t="shared" si="100"/>
        <v>OK</v>
      </c>
      <c r="E6469" s="4" t="s">
        <v>1994</v>
      </c>
    </row>
    <row r="6470" spans="1:5" x14ac:dyDescent="0.2">
      <c r="A6470" s="126">
        <v>6409</v>
      </c>
      <c r="B6470" s="1769"/>
      <c r="D6470" s="2" t="str">
        <f t="shared" si="100"/>
        <v>OK</v>
      </c>
      <c r="E6470" s="4" t="s">
        <v>1994</v>
      </c>
    </row>
    <row r="6471" spans="1:5" x14ac:dyDescent="0.2">
      <c r="A6471" s="126">
        <v>6410</v>
      </c>
      <c r="B6471" s="1769"/>
      <c r="D6471" s="2" t="str">
        <f t="shared" si="100"/>
        <v>OK</v>
      </c>
      <c r="E6471" s="4" t="s">
        <v>1994</v>
      </c>
    </row>
    <row r="6472" spans="1:5" x14ac:dyDescent="0.2">
      <c r="A6472" s="126">
        <v>6411</v>
      </c>
      <c r="B6472" s="1769"/>
      <c r="D6472" s="2" t="str">
        <f t="shared" si="100"/>
        <v>OK</v>
      </c>
      <c r="E6472" s="4" t="s">
        <v>1994</v>
      </c>
    </row>
    <row r="6473" spans="1:5" x14ac:dyDescent="0.2">
      <c r="A6473" s="126">
        <v>6412</v>
      </c>
      <c r="B6473" s="1769"/>
      <c r="D6473" s="2" t="str">
        <f t="shared" si="100"/>
        <v>OK</v>
      </c>
      <c r="E6473" s="4" t="s">
        <v>1994</v>
      </c>
    </row>
    <row r="6474" spans="1:5" x14ac:dyDescent="0.2">
      <c r="A6474" s="126">
        <v>6413</v>
      </c>
      <c r="B6474" s="1769"/>
      <c r="D6474" s="2" t="str">
        <f t="shared" si="100"/>
        <v>OK</v>
      </c>
      <c r="E6474" s="4" t="s">
        <v>1994</v>
      </c>
    </row>
    <row r="6475" spans="1:5" x14ac:dyDescent="0.2">
      <c r="A6475" s="126">
        <v>6414</v>
      </c>
      <c r="B6475" s="1769"/>
      <c r="D6475" s="2" t="str">
        <f t="shared" si="100"/>
        <v>OK</v>
      </c>
      <c r="E6475" s="4" t="s">
        <v>1994</v>
      </c>
    </row>
    <row r="6476" spans="1:5" x14ac:dyDescent="0.2">
      <c r="A6476" s="126">
        <v>6415</v>
      </c>
      <c r="B6476" s="1769"/>
      <c r="D6476" s="2" t="str">
        <f t="shared" si="100"/>
        <v>OK</v>
      </c>
      <c r="E6476" s="4" t="s">
        <v>1994</v>
      </c>
    </row>
    <row r="6477" spans="1:5" x14ac:dyDescent="0.2">
      <c r="A6477" s="126">
        <v>6416</v>
      </c>
      <c r="B6477" s="1769"/>
      <c r="D6477" s="2" t="str">
        <f t="shared" si="100"/>
        <v>OK</v>
      </c>
      <c r="E6477" s="4" t="s">
        <v>1994</v>
      </c>
    </row>
    <row r="6478" spans="1:5" x14ac:dyDescent="0.2">
      <c r="A6478" s="126">
        <v>6417</v>
      </c>
      <c r="B6478" s="1769"/>
      <c r="D6478" s="2" t="str">
        <f t="shared" si="100"/>
        <v>OK</v>
      </c>
      <c r="E6478" s="4" t="s">
        <v>1994</v>
      </c>
    </row>
    <row r="6479" spans="1:5" x14ac:dyDescent="0.2">
      <c r="A6479" s="126">
        <v>6418</v>
      </c>
      <c r="B6479" s="1769"/>
      <c r="D6479" s="2" t="str">
        <f t="shared" si="100"/>
        <v>OK</v>
      </c>
      <c r="E6479" s="4" t="s">
        <v>1994</v>
      </c>
    </row>
    <row r="6480" spans="1:5" x14ac:dyDescent="0.2">
      <c r="A6480" s="126">
        <v>6419</v>
      </c>
      <c r="B6480" s="1769"/>
      <c r="D6480" s="2" t="str">
        <f t="shared" si="100"/>
        <v>OK</v>
      </c>
      <c r="E6480" s="4" t="s">
        <v>1994</v>
      </c>
    </row>
    <row r="6481" spans="1:5" x14ac:dyDescent="0.2">
      <c r="A6481" s="126">
        <v>6420</v>
      </c>
      <c r="B6481" s="1769"/>
      <c r="D6481" s="2" t="str">
        <f t="shared" si="100"/>
        <v>OK</v>
      </c>
      <c r="E6481" s="4" t="s">
        <v>1994</v>
      </c>
    </row>
    <row r="6482" spans="1:5" x14ac:dyDescent="0.2">
      <c r="A6482" s="126">
        <v>6421</v>
      </c>
      <c r="B6482" s="1769"/>
      <c r="D6482" s="2" t="str">
        <f t="shared" si="100"/>
        <v>OK</v>
      </c>
      <c r="E6482" s="4" t="s">
        <v>1994</v>
      </c>
    </row>
    <row r="6483" spans="1:5" x14ac:dyDescent="0.2">
      <c r="A6483" s="126">
        <v>6422</v>
      </c>
      <c r="B6483" s="1769"/>
      <c r="D6483" s="2" t="str">
        <f t="shared" si="100"/>
        <v>OK</v>
      </c>
      <c r="E6483" s="4" t="s">
        <v>1994</v>
      </c>
    </row>
    <row r="6484" spans="1:5" x14ac:dyDescent="0.2">
      <c r="A6484" s="126">
        <v>6423</v>
      </c>
      <c r="B6484" s="1769"/>
      <c r="D6484" s="2" t="str">
        <f t="shared" si="100"/>
        <v>OK</v>
      </c>
      <c r="E6484" s="4" t="s">
        <v>1994</v>
      </c>
    </row>
    <row r="6485" spans="1:5" x14ac:dyDescent="0.2">
      <c r="A6485" s="126">
        <v>6424</v>
      </c>
      <c r="B6485" s="1769"/>
      <c r="D6485" s="2" t="str">
        <f t="shared" si="100"/>
        <v>OK</v>
      </c>
      <c r="E6485" s="4" t="s">
        <v>1994</v>
      </c>
    </row>
    <row r="6486" spans="1:5" x14ac:dyDescent="0.2">
      <c r="A6486" s="126">
        <v>6425</v>
      </c>
      <c r="B6486" s="1769"/>
      <c r="D6486" s="2" t="str">
        <f t="shared" si="100"/>
        <v>OK</v>
      </c>
      <c r="E6486" s="4" t="s">
        <v>1994</v>
      </c>
    </row>
    <row r="6487" spans="1:5" x14ac:dyDescent="0.2">
      <c r="A6487" s="126">
        <v>6426</v>
      </c>
      <c r="B6487" s="1769"/>
      <c r="D6487" s="2" t="str">
        <f t="shared" si="100"/>
        <v>OK</v>
      </c>
      <c r="E6487" s="4" t="s">
        <v>1994</v>
      </c>
    </row>
    <row r="6488" spans="1:5" x14ac:dyDescent="0.2">
      <c r="A6488" s="126">
        <v>6427</v>
      </c>
      <c r="B6488" s="1769"/>
      <c r="D6488" s="2" t="str">
        <f t="shared" si="100"/>
        <v>OK</v>
      </c>
      <c r="E6488" s="4" t="s">
        <v>1994</v>
      </c>
    </row>
    <row r="6489" spans="1:5" x14ac:dyDescent="0.2">
      <c r="A6489" s="126">
        <v>6428</v>
      </c>
      <c r="B6489" s="1769"/>
      <c r="D6489" s="2" t="str">
        <f t="shared" si="100"/>
        <v>OK</v>
      </c>
      <c r="E6489" s="4" t="s">
        <v>1994</v>
      </c>
    </row>
    <row r="6490" spans="1:5" x14ac:dyDescent="0.2">
      <c r="A6490" s="126">
        <v>6429</v>
      </c>
      <c r="B6490" s="1769"/>
      <c r="D6490" s="2" t="str">
        <f t="shared" si="100"/>
        <v>OK</v>
      </c>
      <c r="E6490" s="4" t="s">
        <v>1994</v>
      </c>
    </row>
    <row r="6491" spans="1:5" x14ac:dyDescent="0.2">
      <c r="A6491" s="126">
        <v>6430</v>
      </c>
      <c r="B6491" s="1769"/>
      <c r="D6491" s="2" t="str">
        <f t="shared" si="100"/>
        <v>OK</v>
      </c>
      <c r="E6491" s="4" t="s">
        <v>1994</v>
      </c>
    </row>
    <row r="6492" spans="1:5" x14ac:dyDescent="0.2">
      <c r="A6492" s="126">
        <v>6431</v>
      </c>
      <c r="B6492" s="1769"/>
      <c r="D6492" s="2" t="str">
        <f t="shared" si="100"/>
        <v>OK</v>
      </c>
      <c r="E6492" s="4" t="s">
        <v>1994</v>
      </c>
    </row>
    <row r="6493" spans="1:5" x14ac:dyDescent="0.2">
      <c r="A6493" s="126">
        <v>6432</v>
      </c>
      <c r="B6493" s="1769"/>
      <c r="D6493" s="2" t="str">
        <f t="shared" si="100"/>
        <v>OK</v>
      </c>
      <c r="E6493" s="4" t="s">
        <v>1994</v>
      </c>
    </row>
    <row r="6494" spans="1:5" x14ac:dyDescent="0.2">
      <c r="A6494" s="126">
        <v>6433</v>
      </c>
      <c r="B6494" s="1769"/>
      <c r="D6494" s="2" t="str">
        <f t="shared" si="100"/>
        <v>OK</v>
      </c>
      <c r="E6494" s="4" t="s">
        <v>1994</v>
      </c>
    </row>
    <row r="6495" spans="1:5" x14ac:dyDescent="0.2">
      <c r="A6495" s="126">
        <v>6434</v>
      </c>
      <c r="B6495" s="1769"/>
      <c r="D6495" s="2" t="str">
        <f t="shared" si="100"/>
        <v>OK</v>
      </c>
      <c r="E6495" s="4" t="s">
        <v>1994</v>
      </c>
    </row>
    <row r="6496" spans="1:5" x14ac:dyDescent="0.2">
      <c r="A6496" s="126">
        <v>6435</v>
      </c>
      <c r="B6496" s="1769"/>
      <c r="D6496" s="2" t="str">
        <f t="shared" si="100"/>
        <v>OK</v>
      </c>
      <c r="E6496" s="4" t="s">
        <v>1994</v>
      </c>
    </row>
    <row r="6497" spans="1:5" x14ac:dyDescent="0.2">
      <c r="A6497" s="126">
        <v>6436</v>
      </c>
      <c r="B6497" s="1769"/>
      <c r="D6497" s="2" t="str">
        <f t="shared" si="100"/>
        <v>OK</v>
      </c>
      <c r="E6497" s="4" t="s">
        <v>1994</v>
      </c>
    </row>
    <row r="6498" spans="1:5" x14ac:dyDescent="0.2">
      <c r="A6498" s="126">
        <v>6437</v>
      </c>
      <c r="B6498" s="1769"/>
      <c r="D6498" s="2" t="str">
        <f t="shared" si="100"/>
        <v>OK</v>
      </c>
      <c r="E6498" s="4" t="s">
        <v>1994</v>
      </c>
    </row>
    <row r="6499" spans="1:5" x14ac:dyDescent="0.2">
      <c r="A6499" s="126">
        <v>6438</v>
      </c>
      <c r="B6499" s="1769"/>
      <c r="D6499" s="2" t="str">
        <f t="shared" si="100"/>
        <v>OK</v>
      </c>
      <c r="E6499" s="4" t="s">
        <v>1994</v>
      </c>
    </row>
    <row r="6500" spans="1:5" x14ac:dyDescent="0.2">
      <c r="A6500" s="126">
        <v>6439</v>
      </c>
      <c r="B6500" s="1769"/>
      <c r="D6500" s="2" t="str">
        <f t="shared" si="100"/>
        <v>OK</v>
      </c>
      <c r="E6500" s="4" t="s">
        <v>1994</v>
      </c>
    </row>
    <row r="6501" spans="1:5" x14ac:dyDescent="0.2">
      <c r="A6501" s="126">
        <v>6440</v>
      </c>
      <c r="B6501" s="1769"/>
      <c r="D6501" s="2" t="str">
        <f t="shared" si="100"/>
        <v>OK</v>
      </c>
      <c r="E6501" s="4" t="s">
        <v>1994</v>
      </c>
    </row>
    <row r="6502" spans="1:5" x14ac:dyDescent="0.2">
      <c r="A6502" s="126">
        <v>6441</v>
      </c>
      <c r="B6502" s="1769"/>
      <c r="D6502" s="2" t="str">
        <f t="shared" si="100"/>
        <v>OK</v>
      </c>
      <c r="E6502" s="4" t="s">
        <v>1994</v>
      </c>
    </row>
    <row r="6503" spans="1:5" x14ac:dyDescent="0.2">
      <c r="A6503" s="126">
        <v>6442</v>
      </c>
      <c r="B6503" s="1769"/>
      <c r="D6503" s="2" t="str">
        <f t="shared" si="100"/>
        <v>OK</v>
      </c>
      <c r="E6503" s="4" t="s">
        <v>1994</v>
      </c>
    </row>
    <row r="6504" spans="1:5" x14ac:dyDescent="0.2">
      <c r="A6504" s="126">
        <v>6443</v>
      </c>
      <c r="B6504" s="1769"/>
      <c r="D6504" s="2" t="str">
        <f t="shared" si="100"/>
        <v>OK</v>
      </c>
      <c r="E6504" s="4" t="s">
        <v>1994</v>
      </c>
    </row>
    <row r="6505" spans="1:5" x14ac:dyDescent="0.2">
      <c r="A6505" s="126">
        <v>6444</v>
      </c>
      <c r="B6505" s="1769"/>
      <c r="D6505" s="2" t="str">
        <f t="shared" si="100"/>
        <v>OK</v>
      </c>
      <c r="E6505" s="4" t="s">
        <v>1994</v>
      </c>
    </row>
    <row r="6506" spans="1:5" x14ac:dyDescent="0.2">
      <c r="A6506" s="126">
        <v>6445</v>
      </c>
      <c r="B6506" s="1769"/>
      <c r="D6506" s="2" t="str">
        <f t="shared" si="100"/>
        <v>OK</v>
      </c>
      <c r="E6506" s="4" t="s">
        <v>1994</v>
      </c>
    </row>
    <row r="6507" spans="1:5" x14ac:dyDescent="0.2">
      <c r="A6507" s="126">
        <v>6446</v>
      </c>
      <c r="B6507" s="1769"/>
      <c r="D6507" s="2" t="str">
        <f t="shared" si="100"/>
        <v>OK</v>
      </c>
      <c r="E6507" s="4" t="s">
        <v>1994</v>
      </c>
    </row>
    <row r="6508" spans="1:5" x14ac:dyDescent="0.2">
      <c r="A6508" s="126">
        <v>6447</v>
      </c>
      <c r="B6508" s="1769"/>
      <c r="D6508" s="2" t="str">
        <f t="shared" si="100"/>
        <v>OK</v>
      </c>
      <c r="E6508" s="4" t="s">
        <v>1994</v>
      </c>
    </row>
    <row r="6509" spans="1:5" x14ac:dyDescent="0.2">
      <c r="A6509" s="126">
        <v>6448</v>
      </c>
      <c r="B6509" s="1769"/>
      <c r="D6509" s="2" t="str">
        <f t="shared" si="100"/>
        <v>OK</v>
      </c>
      <c r="E6509" s="4" t="s">
        <v>1994</v>
      </c>
    </row>
    <row r="6510" spans="1:5" x14ac:dyDescent="0.2">
      <c r="A6510" s="126">
        <v>6449</v>
      </c>
      <c r="B6510" s="1769"/>
      <c r="D6510" s="2" t="str">
        <f t="shared" si="100"/>
        <v>OK</v>
      </c>
      <c r="E6510" s="4" t="s">
        <v>1994</v>
      </c>
    </row>
    <row r="6511" spans="1:5" x14ac:dyDescent="0.2">
      <c r="A6511" s="126">
        <v>6450</v>
      </c>
      <c r="B6511" s="1769"/>
      <c r="D6511" s="2" t="str">
        <f t="shared" si="100"/>
        <v>OK</v>
      </c>
      <c r="E6511" s="4" t="s">
        <v>1994</v>
      </c>
    </row>
    <row r="6512" spans="1:5" x14ac:dyDescent="0.2">
      <c r="A6512" s="126">
        <v>6451</v>
      </c>
      <c r="B6512" s="1769"/>
      <c r="D6512" s="2" t="str">
        <f t="shared" si="100"/>
        <v>OK</v>
      </c>
      <c r="E6512" s="4" t="s">
        <v>1994</v>
      </c>
    </row>
    <row r="6513" spans="1:5" x14ac:dyDescent="0.2">
      <c r="A6513" s="126">
        <v>6452</v>
      </c>
      <c r="B6513" s="1769"/>
      <c r="D6513" s="2" t="str">
        <f t="shared" si="100"/>
        <v>OK</v>
      </c>
      <c r="E6513" s="4" t="s">
        <v>1994</v>
      </c>
    </row>
    <row r="6514" spans="1:5" x14ac:dyDescent="0.2">
      <c r="A6514" s="126">
        <v>6453</v>
      </c>
      <c r="B6514" s="1769"/>
      <c r="D6514" s="2" t="str">
        <f t="shared" si="100"/>
        <v>OK</v>
      </c>
      <c r="E6514" s="4" t="s">
        <v>1994</v>
      </c>
    </row>
    <row r="6515" spans="1:5" x14ac:dyDescent="0.2">
      <c r="A6515" s="126">
        <v>6454</v>
      </c>
      <c r="B6515" s="1769"/>
      <c r="D6515" s="2" t="str">
        <f t="shared" si="100"/>
        <v>OK</v>
      </c>
      <c r="E6515" s="4" t="s">
        <v>1994</v>
      </c>
    </row>
    <row r="6516" spans="1:5" x14ac:dyDescent="0.2">
      <c r="A6516" s="126">
        <v>6455</v>
      </c>
      <c r="B6516" s="1769"/>
      <c r="D6516" s="2" t="str">
        <f t="shared" si="100"/>
        <v>OK</v>
      </c>
      <c r="E6516" s="4" t="s">
        <v>1994</v>
      </c>
    </row>
    <row r="6517" spans="1:5" x14ac:dyDescent="0.2">
      <c r="A6517" s="126">
        <v>6456</v>
      </c>
      <c r="B6517" s="1769"/>
      <c r="D6517" s="2" t="str">
        <f t="shared" si="100"/>
        <v>OK</v>
      </c>
      <c r="E6517" s="4" t="s">
        <v>1994</v>
      </c>
    </row>
    <row r="6518" spans="1:5" x14ac:dyDescent="0.2">
      <c r="A6518" s="126">
        <v>6457</v>
      </c>
      <c r="B6518" s="1769"/>
      <c r="D6518" s="2" t="str">
        <f t="shared" si="100"/>
        <v>OK</v>
      </c>
      <c r="E6518" s="4" t="s">
        <v>1994</v>
      </c>
    </row>
    <row r="6519" spans="1:5" x14ac:dyDescent="0.2">
      <c r="A6519" s="126">
        <v>6458</v>
      </c>
      <c r="B6519" s="1769"/>
      <c r="D6519" s="2" t="str">
        <f t="shared" si="100"/>
        <v>OK</v>
      </c>
      <c r="E6519" s="4" t="s">
        <v>1994</v>
      </c>
    </row>
    <row r="6520" spans="1:5" x14ac:dyDescent="0.2">
      <c r="A6520" s="126">
        <v>6459</v>
      </c>
      <c r="B6520" s="1769"/>
      <c r="D6520" s="2" t="str">
        <f t="shared" si="100"/>
        <v>OK</v>
      </c>
      <c r="E6520" s="4" t="s">
        <v>1994</v>
      </c>
    </row>
    <row r="6521" spans="1:5" x14ac:dyDescent="0.2">
      <c r="A6521" s="126">
        <v>6460</v>
      </c>
      <c r="B6521" s="1769"/>
      <c r="D6521" s="2" t="str">
        <f t="shared" si="100"/>
        <v>OK</v>
      </c>
      <c r="E6521" s="4" t="s">
        <v>1994</v>
      </c>
    </row>
    <row r="6522" spans="1:5" x14ac:dyDescent="0.2">
      <c r="A6522" s="126">
        <v>6461</v>
      </c>
      <c r="B6522" s="1769"/>
      <c r="D6522" s="2" t="str">
        <f t="shared" si="100"/>
        <v>OK</v>
      </c>
      <c r="E6522" s="4" t="s">
        <v>1994</v>
      </c>
    </row>
    <row r="6523" spans="1:5" x14ac:dyDescent="0.2">
      <c r="A6523" s="126">
        <v>6462</v>
      </c>
      <c r="B6523" s="1769"/>
      <c r="D6523" s="2" t="str">
        <f t="shared" si="100"/>
        <v>OK</v>
      </c>
      <c r="E6523" s="4" t="s">
        <v>1994</v>
      </c>
    </row>
    <row r="6524" spans="1:5" x14ac:dyDescent="0.2">
      <c r="A6524" s="126">
        <v>6463</v>
      </c>
      <c r="B6524" s="1769"/>
      <c r="D6524" s="2" t="str">
        <f t="shared" si="100"/>
        <v>OK</v>
      </c>
      <c r="E6524" s="4" t="s">
        <v>1994</v>
      </c>
    </row>
    <row r="6525" spans="1:5" x14ac:dyDescent="0.2">
      <c r="A6525" s="126">
        <v>6464</v>
      </c>
      <c r="B6525" s="1769"/>
      <c r="D6525" s="2" t="str">
        <f t="shared" si="100"/>
        <v>OK</v>
      </c>
      <c r="E6525" s="4" t="s">
        <v>1994</v>
      </c>
    </row>
    <row r="6526" spans="1:5" x14ac:dyDescent="0.2">
      <c r="A6526" s="126">
        <v>6465</v>
      </c>
      <c r="B6526" s="1769"/>
      <c r="D6526" s="2" t="str">
        <f t="shared" si="100"/>
        <v>OK</v>
      </c>
      <c r="E6526" s="4" t="s">
        <v>1994</v>
      </c>
    </row>
    <row r="6527" spans="1:5" x14ac:dyDescent="0.2">
      <c r="A6527" s="126">
        <v>6466</v>
      </c>
      <c r="B6527" s="1769"/>
      <c r="D6527" s="2" t="str">
        <f t="shared" ref="D6527:D6590" si="101">IF(ISBLANK(B6527),"OK",IF(A6527-B6527=0,"OK","Error?"))</f>
        <v>OK</v>
      </c>
      <c r="E6527" s="4" t="s">
        <v>1994</v>
      </c>
    </row>
    <row r="6528" spans="1:5" x14ac:dyDescent="0.2">
      <c r="A6528" s="126">
        <v>6467</v>
      </c>
      <c r="B6528" s="1769"/>
      <c r="D6528" s="2" t="str">
        <f t="shared" si="101"/>
        <v>OK</v>
      </c>
      <c r="E6528" s="4" t="s">
        <v>1994</v>
      </c>
    </row>
    <row r="6529" spans="1:5" x14ac:dyDescent="0.2">
      <c r="A6529" s="126">
        <v>6468</v>
      </c>
      <c r="B6529" s="1769"/>
      <c r="D6529" s="2" t="str">
        <f t="shared" si="101"/>
        <v>OK</v>
      </c>
      <c r="E6529" s="4" t="s">
        <v>1994</v>
      </c>
    </row>
    <row r="6530" spans="1:5" x14ac:dyDescent="0.2">
      <c r="A6530" s="126">
        <v>6469</v>
      </c>
      <c r="B6530" s="1769"/>
      <c r="D6530" s="2" t="str">
        <f t="shared" si="101"/>
        <v>OK</v>
      </c>
      <c r="E6530" s="4" t="s">
        <v>1994</v>
      </c>
    </row>
    <row r="6531" spans="1:5" x14ac:dyDescent="0.2">
      <c r="A6531" s="126">
        <v>6470</v>
      </c>
      <c r="B6531" s="1769"/>
      <c r="D6531" s="2" t="str">
        <f t="shared" si="101"/>
        <v>OK</v>
      </c>
      <c r="E6531" s="4" t="s">
        <v>1994</v>
      </c>
    </row>
    <row r="6532" spans="1:5" x14ac:dyDescent="0.2">
      <c r="A6532" s="126">
        <v>6471</v>
      </c>
      <c r="B6532" s="1769"/>
      <c r="D6532" s="2" t="str">
        <f t="shared" si="101"/>
        <v>OK</v>
      </c>
      <c r="E6532" s="4" t="s">
        <v>1994</v>
      </c>
    </row>
    <row r="6533" spans="1:5" x14ac:dyDescent="0.2">
      <c r="A6533" s="126">
        <v>6472</v>
      </c>
      <c r="B6533" s="1769"/>
      <c r="D6533" s="2" t="str">
        <f t="shared" si="101"/>
        <v>OK</v>
      </c>
      <c r="E6533" s="4" t="s">
        <v>1994</v>
      </c>
    </row>
    <row r="6534" spans="1:5" x14ac:dyDescent="0.2">
      <c r="A6534" s="126">
        <v>6473</v>
      </c>
      <c r="B6534" s="1769"/>
      <c r="D6534" s="2" t="str">
        <f t="shared" si="101"/>
        <v>OK</v>
      </c>
      <c r="E6534" s="4" t="s">
        <v>1994</v>
      </c>
    </row>
    <row r="6535" spans="1:5" x14ac:dyDescent="0.2">
      <c r="A6535" s="126">
        <v>6474</v>
      </c>
      <c r="B6535" s="1769"/>
      <c r="D6535" s="2" t="str">
        <f t="shared" si="101"/>
        <v>OK</v>
      </c>
      <c r="E6535" s="4" t="s">
        <v>1994</v>
      </c>
    </row>
    <row r="6536" spans="1:5" x14ac:dyDescent="0.2">
      <c r="A6536" s="126">
        <v>6475</v>
      </c>
      <c r="B6536" s="1769"/>
      <c r="D6536" s="2" t="str">
        <f t="shared" si="101"/>
        <v>OK</v>
      </c>
      <c r="E6536" s="4" t="s">
        <v>1994</v>
      </c>
    </row>
    <row r="6537" spans="1:5" x14ac:dyDescent="0.2">
      <c r="A6537" s="126">
        <v>6476</v>
      </c>
      <c r="B6537" s="1769"/>
      <c r="D6537" s="2" t="str">
        <f t="shared" si="101"/>
        <v>OK</v>
      </c>
      <c r="E6537" s="4" t="s">
        <v>1994</v>
      </c>
    </row>
    <row r="6538" spans="1:5" x14ac:dyDescent="0.2">
      <c r="A6538" s="126">
        <v>6477</v>
      </c>
      <c r="B6538" s="1769"/>
      <c r="D6538" s="2" t="str">
        <f t="shared" si="101"/>
        <v>OK</v>
      </c>
      <c r="E6538" s="4" t="s">
        <v>1994</v>
      </c>
    </row>
    <row r="6539" spans="1:5" x14ac:dyDescent="0.2">
      <c r="A6539" s="126">
        <v>6478</v>
      </c>
      <c r="B6539" s="1769"/>
      <c r="D6539" s="2" t="str">
        <f t="shared" si="101"/>
        <v>OK</v>
      </c>
      <c r="E6539" s="4" t="s">
        <v>1994</v>
      </c>
    </row>
    <row r="6540" spans="1:5" x14ac:dyDescent="0.2">
      <c r="A6540" s="126">
        <v>6479</v>
      </c>
      <c r="B6540" s="1769"/>
      <c r="D6540" s="2" t="str">
        <f t="shared" si="101"/>
        <v>OK</v>
      </c>
      <c r="E6540" s="4" t="s">
        <v>1994</v>
      </c>
    </row>
    <row r="6541" spans="1:5" x14ac:dyDescent="0.2">
      <c r="A6541" s="126">
        <v>6480</v>
      </c>
      <c r="B6541" s="1769"/>
      <c r="D6541" s="2" t="str">
        <f t="shared" si="101"/>
        <v>OK</v>
      </c>
      <c r="E6541" s="4" t="s">
        <v>1994</v>
      </c>
    </row>
    <row r="6542" spans="1:5" x14ac:dyDescent="0.2">
      <c r="A6542" s="126">
        <v>6481</v>
      </c>
      <c r="B6542" s="1769"/>
      <c r="D6542" s="2" t="str">
        <f t="shared" si="101"/>
        <v>OK</v>
      </c>
      <c r="E6542" s="4" t="s">
        <v>1994</v>
      </c>
    </row>
    <row r="6543" spans="1:5" x14ac:dyDescent="0.2">
      <c r="A6543" s="126">
        <v>6482</v>
      </c>
      <c r="B6543" s="1769"/>
      <c r="D6543" s="2" t="str">
        <f t="shared" si="101"/>
        <v>OK</v>
      </c>
      <c r="E6543" s="4" t="s">
        <v>1994</v>
      </c>
    </row>
    <row r="6544" spans="1:5" x14ac:dyDescent="0.2">
      <c r="A6544" s="126">
        <v>6483</v>
      </c>
      <c r="B6544" s="1769"/>
      <c r="D6544" s="2" t="str">
        <f t="shared" si="101"/>
        <v>OK</v>
      </c>
      <c r="E6544" s="4" t="s">
        <v>1994</v>
      </c>
    </row>
    <row r="6545" spans="1:5" x14ac:dyDescent="0.2">
      <c r="A6545" s="126">
        <v>6484</v>
      </c>
      <c r="B6545" s="1769"/>
      <c r="D6545" s="2" t="str">
        <f t="shared" si="101"/>
        <v>OK</v>
      </c>
      <c r="E6545" s="4" t="s">
        <v>1994</v>
      </c>
    </row>
    <row r="6546" spans="1:5" x14ac:dyDescent="0.2">
      <c r="A6546" s="126">
        <v>6485</v>
      </c>
      <c r="B6546" s="1769"/>
      <c r="D6546" s="2" t="str">
        <f t="shared" si="101"/>
        <v>OK</v>
      </c>
      <c r="E6546" s="4" t="s">
        <v>1994</v>
      </c>
    </row>
    <row r="6547" spans="1:5" x14ac:dyDescent="0.2">
      <c r="A6547" s="126">
        <v>6486</v>
      </c>
      <c r="B6547" s="1769"/>
      <c r="D6547" s="2" t="str">
        <f t="shared" si="101"/>
        <v>OK</v>
      </c>
      <c r="E6547" s="4" t="s">
        <v>1994</v>
      </c>
    </row>
    <row r="6548" spans="1:5" x14ac:dyDescent="0.2">
      <c r="A6548" s="126">
        <v>6487</v>
      </c>
      <c r="B6548" s="1769"/>
      <c r="D6548" s="2" t="str">
        <f t="shared" si="101"/>
        <v>OK</v>
      </c>
      <c r="E6548" s="4" t="s">
        <v>1994</v>
      </c>
    </row>
    <row r="6549" spans="1:5" x14ac:dyDescent="0.2">
      <c r="A6549" s="126">
        <v>6488</v>
      </c>
      <c r="B6549" s="1769"/>
      <c r="D6549" s="2" t="str">
        <f t="shared" si="101"/>
        <v>OK</v>
      </c>
      <c r="E6549" s="4" t="s">
        <v>1994</v>
      </c>
    </row>
    <row r="6550" spans="1:5" x14ac:dyDescent="0.2">
      <c r="A6550" s="126">
        <v>6489</v>
      </c>
      <c r="B6550" s="1769"/>
      <c r="D6550" s="2" t="str">
        <f t="shared" si="101"/>
        <v>OK</v>
      </c>
      <c r="E6550" s="4" t="s">
        <v>1994</v>
      </c>
    </row>
    <row r="6551" spans="1:5" x14ac:dyDescent="0.2">
      <c r="A6551" s="126">
        <v>6490</v>
      </c>
      <c r="B6551" s="1769"/>
      <c r="D6551" s="2" t="str">
        <f t="shared" si="101"/>
        <v>OK</v>
      </c>
      <c r="E6551" s="4" t="s">
        <v>1994</v>
      </c>
    </row>
    <row r="6552" spans="1:5" x14ac:dyDescent="0.2">
      <c r="A6552" s="126">
        <v>6491</v>
      </c>
      <c r="B6552" s="1769"/>
      <c r="D6552" s="2" t="str">
        <f t="shared" si="101"/>
        <v>OK</v>
      </c>
      <c r="E6552" s="4" t="s">
        <v>1994</v>
      </c>
    </row>
    <row r="6553" spans="1:5" x14ac:dyDescent="0.2">
      <c r="A6553" s="126">
        <v>6492</v>
      </c>
      <c r="B6553" s="1769"/>
      <c r="D6553" s="2" t="str">
        <f t="shared" si="101"/>
        <v>OK</v>
      </c>
      <c r="E6553" s="4" t="s">
        <v>1994</v>
      </c>
    </row>
    <row r="6554" spans="1:5" x14ac:dyDescent="0.2">
      <c r="A6554" s="126">
        <v>6493</v>
      </c>
      <c r="B6554" s="1769"/>
      <c r="D6554" s="2" t="str">
        <f t="shared" si="101"/>
        <v>OK</v>
      </c>
      <c r="E6554" s="4" t="s">
        <v>1994</v>
      </c>
    </row>
    <row r="6555" spans="1:5" x14ac:dyDescent="0.2">
      <c r="A6555" s="126">
        <v>6494</v>
      </c>
      <c r="B6555" s="1769"/>
      <c r="D6555" s="2" t="str">
        <f t="shared" si="101"/>
        <v>OK</v>
      </c>
      <c r="E6555" s="4" t="s">
        <v>1994</v>
      </c>
    </row>
    <row r="6556" spans="1:5" x14ac:dyDescent="0.2">
      <c r="A6556" s="126">
        <v>6495</v>
      </c>
      <c r="B6556" s="1769"/>
      <c r="D6556" s="2" t="str">
        <f t="shared" si="101"/>
        <v>OK</v>
      </c>
      <c r="E6556" s="4" t="s">
        <v>1994</v>
      </c>
    </row>
    <row r="6557" spans="1:5" x14ac:dyDescent="0.2">
      <c r="A6557" s="126">
        <v>6496</v>
      </c>
      <c r="B6557" s="1769"/>
      <c r="D6557" s="2" t="str">
        <f t="shared" si="101"/>
        <v>OK</v>
      </c>
      <c r="E6557" s="4" t="s">
        <v>1994</v>
      </c>
    </row>
    <row r="6558" spans="1:5" x14ac:dyDescent="0.2">
      <c r="A6558" s="126">
        <v>6497</v>
      </c>
      <c r="B6558" s="1769"/>
      <c r="D6558" s="2" t="str">
        <f t="shared" si="101"/>
        <v>OK</v>
      </c>
      <c r="E6558" s="4" t="s">
        <v>1994</v>
      </c>
    </row>
    <row r="6559" spans="1:5" x14ac:dyDescent="0.2">
      <c r="A6559" s="126">
        <v>6498</v>
      </c>
      <c r="B6559" s="1769"/>
      <c r="D6559" s="2" t="str">
        <f t="shared" si="101"/>
        <v>OK</v>
      </c>
      <c r="E6559" s="4" t="s">
        <v>1994</v>
      </c>
    </row>
    <row r="6560" spans="1:5" x14ac:dyDescent="0.2">
      <c r="A6560" s="126">
        <v>6499</v>
      </c>
      <c r="B6560" s="1769"/>
      <c r="D6560" s="2" t="str">
        <f t="shared" si="101"/>
        <v>OK</v>
      </c>
      <c r="E6560" s="4" t="s">
        <v>1994</v>
      </c>
    </row>
    <row r="6561" spans="1:5" x14ac:dyDescent="0.2">
      <c r="A6561" s="126">
        <v>6500</v>
      </c>
      <c r="B6561" s="1769"/>
      <c r="D6561" s="2" t="str">
        <f t="shared" si="101"/>
        <v>OK</v>
      </c>
      <c r="E6561" s="4" t="s">
        <v>1994</v>
      </c>
    </row>
    <row r="6562" spans="1:5" x14ac:dyDescent="0.2">
      <c r="A6562" s="126">
        <v>6501</v>
      </c>
      <c r="B6562" s="1769"/>
      <c r="D6562" s="2" t="str">
        <f t="shared" si="101"/>
        <v>OK</v>
      </c>
      <c r="E6562" s="4" t="s">
        <v>1994</v>
      </c>
    </row>
    <row r="6563" spans="1:5" x14ac:dyDescent="0.2">
      <c r="A6563" s="126">
        <v>6502</v>
      </c>
      <c r="B6563" s="1769"/>
      <c r="D6563" s="2" t="str">
        <f t="shared" si="101"/>
        <v>OK</v>
      </c>
      <c r="E6563" s="4" t="s">
        <v>1994</v>
      </c>
    </row>
    <row r="6564" spans="1:5" x14ac:dyDescent="0.2">
      <c r="A6564" s="126">
        <v>6503</v>
      </c>
      <c r="B6564" s="1769"/>
      <c r="D6564" s="2" t="str">
        <f t="shared" si="101"/>
        <v>OK</v>
      </c>
      <c r="E6564" s="4" t="s">
        <v>1994</v>
      </c>
    </row>
    <row r="6565" spans="1:5" x14ac:dyDescent="0.2">
      <c r="A6565" s="126">
        <v>6504</v>
      </c>
      <c r="B6565" s="1769"/>
      <c r="D6565" s="2" t="str">
        <f t="shared" si="101"/>
        <v>OK</v>
      </c>
      <c r="E6565" s="4" t="s">
        <v>1994</v>
      </c>
    </row>
    <row r="6566" spans="1:5" x14ac:dyDescent="0.2">
      <c r="A6566" s="126">
        <v>6505</v>
      </c>
      <c r="B6566" s="1769"/>
      <c r="D6566" s="2" t="str">
        <f t="shared" si="101"/>
        <v>OK</v>
      </c>
      <c r="E6566" s="4" t="s">
        <v>1994</v>
      </c>
    </row>
    <row r="6567" spans="1:5" x14ac:dyDescent="0.2">
      <c r="A6567" s="126">
        <v>6506</v>
      </c>
      <c r="B6567" s="1769"/>
      <c r="D6567" s="2" t="str">
        <f t="shared" si="101"/>
        <v>OK</v>
      </c>
      <c r="E6567" s="4" t="s">
        <v>1994</v>
      </c>
    </row>
    <row r="6568" spans="1:5" x14ac:dyDescent="0.2">
      <c r="A6568" s="126">
        <v>6507</v>
      </c>
      <c r="B6568" s="1769"/>
      <c r="D6568" s="2" t="str">
        <f t="shared" si="101"/>
        <v>OK</v>
      </c>
      <c r="E6568" s="4" t="s">
        <v>1994</v>
      </c>
    </row>
    <row r="6569" spans="1:5" x14ac:dyDescent="0.2">
      <c r="A6569" s="126">
        <v>6508</v>
      </c>
      <c r="B6569" s="1769"/>
      <c r="D6569" s="2" t="str">
        <f t="shared" si="101"/>
        <v>OK</v>
      </c>
      <c r="E6569" s="4" t="s">
        <v>1994</v>
      </c>
    </row>
    <row r="6570" spans="1:5" x14ac:dyDescent="0.2">
      <c r="A6570" s="126">
        <v>6509</v>
      </c>
      <c r="B6570" s="1769"/>
      <c r="D6570" s="2" t="str">
        <f t="shared" si="101"/>
        <v>OK</v>
      </c>
      <c r="E6570" s="4" t="s">
        <v>1994</v>
      </c>
    </row>
    <row r="6571" spans="1:5" x14ac:dyDescent="0.2">
      <c r="A6571" s="126">
        <v>6510</v>
      </c>
      <c r="B6571" s="1769"/>
      <c r="D6571" s="2" t="str">
        <f t="shared" si="101"/>
        <v>OK</v>
      </c>
      <c r="E6571" s="4" t="s">
        <v>1994</v>
      </c>
    </row>
    <row r="6572" spans="1:5" x14ac:dyDescent="0.2">
      <c r="A6572" s="126">
        <v>6511</v>
      </c>
      <c r="B6572" s="1769"/>
      <c r="D6572" s="2" t="str">
        <f t="shared" si="101"/>
        <v>OK</v>
      </c>
      <c r="E6572" s="4" t="s">
        <v>1994</v>
      </c>
    </row>
    <row r="6573" spans="1:5" x14ac:dyDescent="0.2">
      <c r="A6573" s="126">
        <v>6512</v>
      </c>
      <c r="B6573" s="1769"/>
      <c r="D6573" s="2" t="str">
        <f t="shared" si="101"/>
        <v>OK</v>
      </c>
      <c r="E6573" s="4" t="s">
        <v>1994</v>
      </c>
    </row>
    <row r="6574" spans="1:5" x14ac:dyDescent="0.2">
      <c r="A6574" s="126">
        <v>6513</v>
      </c>
      <c r="B6574" s="1769"/>
      <c r="D6574" s="2" t="str">
        <f t="shared" si="101"/>
        <v>OK</v>
      </c>
      <c r="E6574" s="4" t="s">
        <v>1994</v>
      </c>
    </row>
    <row r="6575" spans="1:5" x14ac:dyDescent="0.2">
      <c r="A6575" s="126">
        <v>6514</v>
      </c>
      <c r="B6575" s="1769"/>
      <c r="D6575" s="2" t="str">
        <f t="shared" si="101"/>
        <v>OK</v>
      </c>
      <c r="E6575" s="4" t="s">
        <v>1994</v>
      </c>
    </row>
    <row r="6576" spans="1:5" x14ac:dyDescent="0.2">
      <c r="A6576" s="126">
        <v>6515</v>
      </c>
      <c r="B6576" s="1769"/>
      <c r="D6576" s="2" t="str">
        <f t="shared" si="101"/>
        <v>OK</v>
      </c>
      <c r="E6576" s="4" t="s">
        <v>1994</v>
      </c>
    </row>
    <row r="6577" spans="1:5" x14ac:dyDescent="0.2">
      <c r="A6577" s="126">
        <v>6516</v>
      </c>
      <c r="B6577" s="1769"/>
      <c r="D6577" s="2" t="str">
        <f t="shared" si="101"/>
        <v>OK</v>
      </c>
      <c r="E6577" s="4" t="s">
        <v>1994</v>
      </c>
    </row>
    <row r="6578" spans="1:5" x14ac:dyDescent="0.2">
      <c r="A6578" s="126">
        <v>6517</v>
      </c>
      <c r="B6578" s="1769"/>
      <c r="D6578" s="2" t="str">
        <f t="shared" si="101"/>
        <v>OK</v>
      </c>
      <c r="E6578" s="4" t="s">
        <v>1994</v>
      </c>
    </row>
    <row r="6579" spans="1:5" x14ac:dyDescent="0.2">
      <c r="A6579" s="126">
        <v>6518</v>
      </c>
      <c r="B6579" s="1769"/>
      <c r="D6579" s="2" t="str">
        <f t="shared" si="101"/>
        <v>OK</v>
      </c>
      <c r="E6579" s="4" t="s">
        <v>1994</v>
      </c>
    </row>
    <row r="6580" spans="1:5" x14ac:dyDescent="0.2">
      <c r="A6580" s="126">
        <v>6519</v>
      </c>
      <c r="B6580" s="1769"/>
      <c r="D6580" s="2" t="str">
        <f t="shared" si="101"/>
        <v>OK</v>
      </c>
      <c r="E6580" s="4" t="s">
        <v>1994</v>
      </c>
    </row>
    <row r="6581" spans="1:5" x14ac:dyDescent="0.2">
      <c r="A6581" s="126">
        <v>6520</v>
      </c>
      <c r="B6581" s="1769"/>
      <c r="D6581" s="2" t="str">
        <f t="shared" si="101"/>
        <v>OK</v>
      </c>
      <c r="E6581" s="4" t="s">
        <v>1994</v>
      </c>
    </row>
    <row r="6582" spans="1:5" x14ac:dyDescent="0.2">
      <c r="A6582" s="126">
        <v>6521</v>
      </c>
      <c r="B6582" s="1769"/>
      <c r="D6582" s="2" t="str">
        <f t="shared" si="101"/>
        <v>OK</v>
      </c>
      <c r="E6582" s="4" t="s">
        <v>1994</v>
      </c>
    </row>
    <row r="6583" spans="1:5" x14ac:dyDescent="0.2">
      <c r="A6583" s="126">
        <v>6522</v>
      </c>
      <c r="B6583" s="1769"/>
      <c r="D6583" s="2" t="str">
        <f t="shared" si="101"/>
        <v>OK</v>
      </c>
      <c r="E6583" s="4" t="s">
        <v>1994</v>
      </c>
    </row>
    <row r="6584" spans="1:5" x14ac:dyDescent="0.2">
      <c r="A6584" s="126">
        <v>6523</v>
      </c>
      <c r="B6584" s="1769"/>
      <c r="D6584" s="2" t="str">
        <f t="shared" si="101"/>
        <v>OK</v>
      </c>
      <c r="E6584" s="4" t="s">
        <v>1994</v>
      </c>
    </row>
    <row r="6585" spans="1:5" x14ac:dyDescent="0.2">
      <c r="A6585" s="126">
        <v>6524</v>
      </c>
      <c r="B6585" s="1769"/>
      <c r="D6585" s="2" t="str">
        <f t="shared" si="101"/>
        <v>OK</v>
      </c>
      <c r="E6585" s="4" t="s">
        <v>1994</v>
      </c>
    </row>
    <row r="6586" spans="1:5" x14ac:dyDescent="0.2">
      <c r="A6586" s="126">
        <v>6525</v>
      </c>
      <c r="B6586" s="1769"/>
      <c r="D6586" s="2" t="str">
        <f t="shared" si="101"/>
        <v>OK</v>
      </c>
      <c r="E6586" s="4" t="s">
        <v>1994</v>
      </c>
    </row>
    <row r="6587" spans="1:5" x14ac:dyDescent="0.2">
      <c r="A6587" s="126">
        <v>6526</v>
      </c>
      <c r="B6587" s="1769"/>
      <c r="D6587" s="2" t="str">
        <f t="shared" si="101"/>
        <v>OK</v>
      </c>
      <c r="E6587" s="4" t="s">
        <v>1994</v>
      </c>
    </row>
    <row r="6588" spans="1:5" x14ac:dyDescent="0.2">
      <c r="A6588" s="126">
        <v>6527</v>
      </c>
      <c r="B6588" s="1769"/>
      <c r="D6588" s="2" t="str">
        <f t="shared" si="101"/>
        <v>OK</v>
      </c>
      <c r="E6588" s="4" t="s">
        <v>1994</v>
      </c>
    </row>
    <row r="6589" spans="1:5" x14ac:dyDescent="0.2">
      <c r="A6589" s="126">
        <v>6528</v>
      </c>
      <c r="B6589" s="1769"/>
      <c r="D6589" s="2" t="str">
        <f t="shared" si="101"/>
        <v>OK</v>
      </c>
      <c r="E6589" s="4" t="s">
        <v>1994</v>
      </c>
    </row>
    <row r="6590" spans="1:5" x14ac:dyDescent="0.2">
      <c r="A6590" s="126">
        <v>6529</v>
      </c>
      <c r="B6590" s="1769"/>
      <c r="D6590" s="2" t="str">
        <f t="shared" si="101"/>
        <v>OK</v>
      </c>
      <c r="E6590" s="4" t="s">
        <v>1994</v>
      </c>
    </row>
    <row r="6591" spans="1:5" x14ac:dyDescent="0.2">
      <c r="A6591" s="126">
        <v>6530</v>
      </c>
      <c r="B6591" s="1769"/>
      <c r="D6591" s="2" t="str">
        <f t="shared" ref="D6591:D6654" si="102">IF(ISBLANK(B6591),"OK",IF(A6591-B6591=0,"OK","Error?"))</f>
        <v>OK</v>
      </c>
      <c r="E6591" s="4" t="s">
        <v>1994</v>
      </c>
    </row>
    <row r="6592" spans="1:5" x14ac:dyDescent="0.2">
      <c r="A6592" s="126">
        <v>6531</v>
      </c>
      <c r="B6592" s="1769"/>
      <c r="D6592" s="2" t="str">
        <f t="shared" si="102"/>
        <v>OK</v>
      </c>
      <c r="E6592" s="4" t="s">
        <v>1994</v>
      </c>
    </row>
    <row r="6593" spans="1:5" x14ac:dyDescent="0.2">
      <c r="A6593" s="126">
        <v>6532</v>
      </c>
      <c r="B6593" s="1769"/>
      <c r="D6593" s="2" t="str">
        <f t="shared" si="102"/>
        <v>OK</v>
      </c>
      <c r="E6593" s="4" t="s">
        <v>1994</v>
      </c>
    </row>
    <row r="6594" spans="1:5" x14ac:dyDescent="0.2">
      <c r="A6594" s="126">
        <v>6533</v>
      </c>
      <c r="B6594" s="1769"/>
      <c r="D6594" s="2" t="str">
        <f t="shared" si="102"/>
        <v>OK</v>
      </c>
      <c r="E6594" s="4" t="s">
        <v>1994</v>
      </c>
    </row>
    <row r="6595" spans="1:5" x14ac:dyDescent="0.2">
      <c r="A6595" s="126">
        <v>6534</v>
      </c>
      <c r="B6595" s="1769"/>
      <c r="D6595" s="2" t="str">
        <f t="shared" si="102"/>
        <v>OK</v>
      </c>
      <c r="E6595" s="4" t="s">
        <v>1994</v>
      </c>
    </row>
    <row r="6596" spans="1:5" x14ac:dyDescent="0.2">
      <c r="A6596" s="126">
        <v>6535</v>
      </c>
      <c r="B6596" s="1769"/>
      <c r="D6596" s="2" t="str">
        <f t="shared" si="102"/>
        <v>OK</v>
      </c>
      <c r="E6596" s="4" t="s">
        <v>1994</v>
      </c>
    </row>
    <row r="6597" spans="1:5" x14ac:dyDescent="0.2">
      <c r="A6597" s="126">
        <v>6536</v>
      </c>
      <c r="B6597" s="1769"/>
      <c r="D6597" s="2" t="str">
        <f t="shared" si="102"/>
        <v>OK</v>
      </c>
      <c r="E6597" s="4" t="s">
        <v>1994</v>
      </c>
    </row>
    <row r="6598" spans="1:5" x14ac:dyDescent="0.2">
      <c r="A6598" s="126">
        <v>6537</v>
      </c>
      <c r="B6598" s="1769"/>
      <c r="D6598" s="2" t="str">
        <f t="shared" si="102"/>
        <v>OK</v>
      </c>
      <c r="E6598" s="4" t="s">
        <v>1994</v>
      </c>
    </row>
    <row r="6599" spans="1:5" x14ac:dyDescent="0.2">
      <c r="A6599" s="126">
        <v>6538</v>
      </c>
      <c r="B6599" s="1769"/>
      <c r="D6599" s="2" t="str">
        <f t="shared" si="102"/>
        <v>OK</v>
      </c>
      <c r="E6599" s="4" t="s">
        <v>1994</v>
      </c>
    </row>
    <row r="6600" spans="1:5" x14ac:dyDescent="0.2">
      <c r="A6600" s="126">
        <v>6539</v>
      </c>
      <c r="B6600" s="1769"/>
      <c r="D6600" s="2" t="str">
        <f t="shared" si="102"/>
        <v>OK</v>
      </c>
      <c r="E6600" s="4" t="s">
        <v>1994</v>
      </c>
    </row>
    <row r="6601" spans="1:5" x14ac:dyDescent="0.2">
      <c r="A6601" s="126">
        <v>6540</v>
      </c>
      <c r="B6601" s="1769"/>
      <c r="D6601" s="2" t="str">
        <f t="shared" si="102"/>
        <v>OK</v>
      </c>
      <c r="E6601" s="4" t="s">
        <v>1994</v>
      </c>
    </row>
    <row r="6602" spans="1:5" x14ac:dyDescent="0.2">
      <c r="A6602" s="126">
        <v>6541</v>
      </c>
      <c r="B6602" s="1769"/>
      <c r="D6602" s="2" t="str">
        <f t="shared" si="102"/>
        <v>OK</v>
      </c>
      <c r="E6602" s="4" t="s">
        <v>1994</v>
      </c>
    </row>
    <row r="6603" spans="1:5" x14ac:dyDescent="0.2">
      <c r="A6603" s="126">
        <v>6542</v>
      </c>
      <c r="B6603" s="1769"/>
      <c r="D6603" s="2" t="str">
        <f t="shared" si="102"/>
        <v>OK</v>
      </c>
      <c r="E6603" s="4" t="s">
        <v>1994</v>
      </c>
    </row>
    <row r="6604" spans="1:5" x14ac:dyDescent="0.2">
      <c r="A6604" s="126">
        <v>6543</v>
      </c>
      <c r="B6604" s="1769"/>
      <c r="D6604" s="2" t="str">
        <f t="shared" si="102"/>
        <v>OK</v>
      </c>
      <c r="E6604" s="4" t="s">
        <v>1994</v>
      </c>
    </row>
    <row r="6605" spans="1:5" x14ac:dyDescent="0.2">
      <c r="A6605" s="126">
        <v>6544</v>
      </c>
      <c r="B6605" s="1769"/>
      <c r="D6605" s="2" t="str">
        <f t="shared" si="102"/>
        <v>OK</v>
      </c>
      <c r="E6605" s="4" t="s">
        <v>1994</v>
      </c>
    </row>
    <row r="6606" spans="1:5" x14ac:dyDescent="0.2">
      <c r="A6606" s="126">
        <v>6545</v>
      </c>
      <c r="B6606" s="1769"/>
      <c r="D6606" s="2" t="str">
        <f t="shared" si="102"/>
        <v>OK</v>
      </c>
      <c r="E6606" s="4" t="s">
        <v>1994</v>
      </c>
    </row>
    <row r="6607" spans="1:5" x14ac:dyDescent="0.2">
      <c r="A6607" s="126">
        <v>6546</v>
      </c>
      <c r="B6607" s="1769"/>
      <c r="D6607" s="2" t="str">
        <f t="shared" si="102"/>
        <v>OK</v>
      </c>
      <c r="E6607" s="4" t="s">
        <v>1994</v>
      </c>
    </row>
    <row r="6608" spans="1:5" x14ac:dyDescent="0.2">
      <c r="A6608" s="126">
        <v>6547</v>
      </c>
      <c r="B6608" s="1769"/>
      <c r="D6608" s="2" t="str">
        <f t="shared" si="102"/>
        <v>OK</v>
      </c>
      <c r="E6608" s="4" t="s">
        <v>1994</v>
      </c>
    </row>
    <row r="6609" spans="1:5" x14ac:dyDescent="0.2">
      <c r="A6609" s="126">
        <v>6548</v>
      </c>
      <c r="B6609" s="1769"/>
      <c r="D6609" s="2" t="str">
        <f t="shared" si="102"/>
        <v>OK</v>
      </c>
      <c r="E6609" s="4" t="s">
        <v>1994</v>
      </c>
    </row>
    <row r="6610" spans="1:5" x14ac:dyDescent="0.2">
      <c r="A6610" s="126">
        <v>6549</v>
      </c>
      <c r="B6610" s="1769"/>
      <c r="D6610" s="2" t="str">
        <f t="shared" si="102"/>
        <v>OK</v>
      </c>
      <c r="E6610" s="4" t="s">
        <v>1994</v>
      </c>
    </row>
    <row r="6611" spans="1:5" x14ac:dyDescent="0.2">
      <c r="A6611" s="126">
        <v>6550</v>
      </c>
      <c r="B6611" s="1769"/>
      <c r="D6611" s="2" t="str">
        <f t="shared" si="102"/>
        <v>OK</v>
      </c>
      <c r="E6611" s="4" t="s">
        <v>1994</v>
      </c>
    </row>
    <row r="6612" spans="1:5" x14ac:dyDescent="0.2">
      <c r="A6612" s="126">
        <v>6551</v>
      </c>
      <c r="B6612" s="1769"/>
      <c r="D6612" s="2" t="str">
        <f t="shared" si="102"/>
        <v>OK</v>
      </c>
      <c r="E6612" s="4" t="s">
        <v>1994</v>
      </c>
    </row>
    <row r="6613" spans="1:5" x14ac:dyDescent="0.2">
      <c r="A6613" s="126">
        <v>6552</v>
      </c>
      <c r="B6613" s="1769"/>
      <c r="D6613" s="2" t="str">
        <f t="shared" si="102"/>
        <v>OK</v>
      </c>
      <c r="E6613" s="4" t="s">
        <v>1994</v>
      </c>
    </row>
    <row r="6614" spans="1:5" x14ac:dyDescent="0.2">
      <c r="A6614">
        <v>6553</v>
      </c>
      <c r="B6614" s="1769">
        <f>'Revenues 9-14'!C223</f>
        <v>0</v>
      </c>
      <c r="D6614" s="2" t="str">
        <f t="shared" si="102"/>
        <v>Error?</v>
      </c>
      <c r="E6614" s="2" t="s">
        <v>189</v>
      </c>
    </row>
    <row r="6615" spans="1:5" x14ac:dyDescent="0.2">
      <c r="A6615">
        <v>6554</v>
      </c>
      <c r="B6615" s="1769">
        <f>'Revenues 9-14'!D223</f>
        <v>0</v>
      </c>
      <c r="D6615" s="2" t="str">
        <f t="shared" si="102"/>
        <v>Error?</v>
      </c>
      <c r="E6615" s="2" t="s">
        <v>189</v>
      </c>
    </row>
    <row r="6616" spans="1:5" x14ac:dyDescent="0.2">
      <c r="A6616">
        <v>6555</v>
      </c>
      <c r="B6616" s="1769">
        <f>'Revenues 9-14'!E223</f>
        <v>0</v>
      </c>
      <c r="D6616" s="2" t="str">
        <f t="shared" si="102"/>
        <v>Error?</v>
      </c>
      <c r="E6616" s="2" t="s">
        <v>189</v>
      </c>
    </row>
    <row r="6617" spans="1:5" x14ac:dyDescent="0.2">
      <c r="A6617">
        <v>6556</v>
      </c>
      <c r="B6617" s="1769">
        <f>'Revenues 9-14'!F223</f>
        <v>0</v>
      </c>
      <c r="D6617" s="2" t="str">
        <f t="shared" si="102"/>
        <v>Error?</v>
      </c>
      <c r="E6617" s="2" t="s">
        <v>189</v>
      </c>
    </row>
    <row r="6618" spans="1:5" x14ac:dyDescent="0.2">
      <c r="A6618">
        <v>6557</v>
      </c>
      <c r="B6618" s="1769">
        <f>'Revenues 9-14'!G223</f>
        <v>0</v>
      </c>
      <c r="D6618" s="2" t="str">
        <f t="shared" si="102"/>
        <v>Error?</v>
      </c>
      <c r="E6618" s="2" t="s">
        <v>189</v>
      </c>
    </row>
    <row r="6619" spans="1:5" x14ac:dyDescent="0.2">
      <c r="A6619">
        <v>6558</v>
      </c>
      <c r="B6619" s="1769">
        <f>'Revenues 9-14'!H223</f>
        <v>0</v>
      </c>
      <c r="D6619" s="2" t="str">
        <f t="shared" si="102"/>
        <v>Error?</v>
      </c>
      <c r="E6619" s="2" t="s">
        <v>189</v>
      </c>
    </row>
    <row r="6620" spans="1:5" x14ac:dyDescent="0.2">
      <c r="A6620">
        <v>6559</v>
      </c>
      <c r="B6620" s="1769">
        <f>'Revenues 9-14'!J223</f>
        <v>0</v>
      </c>
      <c r="D6620" s="2" t="str">
        <f t="shared" si="102"/>
        <v>Error?</v>
      </c>
      <c r="E6620" s="2" t="s">
        <v>189</v>
      </c>
    </row>
    <row r="6621" spans="1:5" x14ac:dyDescent="0.2">
      <c r="A6621">
        <v>6560</v>
      </c>
      <c r="B6621" s="1769">
        <f>'Revenues 9-14'!K223</f>
        <v>0</v>
      </c>
      <c r="D6621" s="2" t="str">
        <f t="shared" si="102"/>
        <v>Error?</v>
      </c>
      <c r="E6621" s="2" t="s">
        <v>189</v>
      </c>
    </row>
    <row r="6622" spans="1:5" x14ac:dyDescent="0.2">
      <c r="A6622">
        <v>6561</v>
      </c>
      <c r="B6622" s="1769">
        <f>'Revenues 9-14'!C224</f>
        <v>0</v>
      </c>
      <c r="D6622" s="2" t="str">
        <f t="shared" si="102"/>
        <v>Error?</v>
      </c>
      <c r="E6622" s="2" t="s">
        <v>189</v>
      </c>
    </row>
    <row r="6623" spans="1:5" x14ac:dyDescent="0.2">
      <c r="A6623">
        <v>6562</v>
      </c>
      <c r="B6623" s="1769">
        <f>'Revenues 9-14'!D224</f>
        <v>0</v>
      </c>
      <c r="D6623" s="2" t="str">
        <f t="shared" si="102"/>
        <v>Error?</v>
      </c>
      <c r="E6623" s="2" t="s">
        <v>189</v>
      </c>
    </row>
    <row r="6624" spans="1:5" x14ac:dyDescent="0.2">
      <c r="A6624">
        <v>6563</v>
      </c>
      <c r="B6624" s="1769">
        <f>'Revenues 9-14'!F224</f>
        <v>0</v>
      </c>
      <c r="D6624" s="2" t="str">
        <f t="shared" si="102"/>
        <v>Error?</v>
      </c>
      <c r="E6624" s="2" t="s">
        <v>189</v>
      </c>
    </row>
    <row r="6625" spans="1:5" x14ac:dyDescent="0.2">
      <c r="A6625">
        <v>6564</v>
      </c>
      <c r="B6625" s="1769">
        <f>'Revenues 9-14'!G224</f>
        <v>0</v>
      </c>
      <c r="D6625" s="2" t="str">
        <f t="shared" si="102"/>
        <v>Error?</v>
      </c>
      <c r="E6625" s="2" t="s">
        <v>189</v>
      </c>
    </row>
    <row r="6626" spans="1:5" x14ac:dyDescent="0.2">
      <c r="A6626">
        <v>6565</v>
      </c>
      <c r="B6626" s="1769">
        <f>'Revenues 9-14'!C225</f>
        <v>0</v>
      </c>
      <c r="D6626" s="2" t="str">
        <f t="shared" si="102"/>
        <v>Error?</v>
      </c>
      <c r="E6626" s="2" t="s">
        <v>189</v>
      </c>
    </row>
    <row r="6627" spans="1:5" x14ac:dyDescent="0.2">
      <c r="A6627">
        <v>6566</v>
      </c>
      <c r="B6627" s="1769">
        <f>'Revenues 9-14'!D225</f>
        <v>0</v>
      </c>
      <c r="D6627" s="2" t="str">
        <f t="shared" si="102"/>
        <v>Error?</v>
      </c>
      <c r="E6627" s="2" t="s">
        <v>189</v>
      </c>
    </row>
    <row r="6628" spans="1:5" x14ac:dyDescent="0.2">
      <c r="A6628">
        <v>6567</v>
      </c>
      <c r="B6628" s="1769">
        <f>'Revenues 9-14'!E225</f>
        <v>0</v>
      </c>
      <c r="D6628" s="2" t="str">
        <f t="shared" si="102"/>
        <v>Error?</v>
      </c>
      <c r="E6628" s="2" t="s">
        <v>189</v>
      </c>
    </row>
    <row r="6629" spans="1:5" x14ac:dyDescent="0.2">
      <c r="A6629">
        <v>6568</v>
      </c>
      <c r="B6629" s="1769">
        <f>'Revenues 9-14'!F225</f>
        <v>0</v>
      </c>
      <c r="D6629" s="2" t="str">
        <f t="shared" si="102"/>
        <v>Error?</v>
      </c>
      <c r="E6629" s="2" t="s">
        <v>189</v>
      </c>
    </row>
    <row r="6630" spans="1:5" x14ac:dyDescent="0.2">
      <c r="A6630">
        <v>6569</v>
      </c>
      <c r="B6630" s="1769">
        <f>'Revenues 9-14'!G225</f>
        <v>0</v>
      </c>
      <c r="D6630" s="2" t="str">
        <f t="shared" si="102"/>
        <v>Error?</v>
      </c>
      <c r="E6630" s="2" t="s">
        <v>189</v>
      </c>
    </row>
    <row r="6631" spans="1:5" x14ac:dyDescent="0.2">
      <c r="A6631">
        <v>6570</v>
      </c>
      <c r="B6631" s="1769">
        <f>'Revenues 9-14'!H225</f>
        <v>0</v>
      </c>
      <c r="D6631" s="2" t="str">
        <f t="shared" si="102"/>
        <v>Error?</v>
      </c>
      <c r="E6631" s="2" t="s">
        <v>189</v>
      </c>
    </row>
    <row r="6632" spans="1:5" x14ac:dyDescent="0.2">
      <c r="A6632">
        <v>6571</v>
      </c>
      <c r="B6632" s="1769">
        <f>'Revenues 9-14'!J225</f>
        <v>0</v>
      </c>
      <c r="D6632" s="2" t="str">
        <f t="shared" si="102"/>
        <v>Error?</v>
      </c>
      <c r="E6632" s="2" t="s">
        <v>189</v>
      </c>
    </row>
    <row r="6633" spans="1:5" x14ac:dyDescent="0.2">
      <c r="A6633">
        <v>6572</v>
      </c>
      <c r="B6633" s="1769">
        <f>'Revenues 9-14'!K225</f>
        <v>0</v>
      </c>
      <c r="D6633" s="2" t="str">
        <f t="shared" si="102"/>
        <v>Error?</v>
      </c>
      <c r="E6633" s="2" t="s">
        <v>189</v>
      </c>
    </row>
    <row r="6634" spans="1:5" x14ac:dyDescent="0.2">
      <c r="A6634">
        <v>6573</v>
      </c>
      <c r="B6634" s="1769">
        <f>'Revenues 9-14'!C226</f>
        <v>0</v>
      </c>
      <c r="D6634" s="2" t="str">
        <f t="shared" si="102"/>
        <v>Error?</v>
      </c>
      <c r="E6634" s="2" t="s">
        <v>189</v>
      </c>
    </row>
    <row r="6635" spans="1:5" x14ac:dyDescent="0.2">
      <c r="A6635">
        <v>6574</v>
      </c>
      <c r="B6635" s="1769">
        <f>'Revenues 9-14'!D226</f>
        <v>0</v>
      </c>
      <c r="D6635" s="2" t="str">
        <f t="shared" si="102"/>
        <v>Error?</v>
      </c>
      <c r="E6635" s="2" t="s">
        <v>189</v>
      </c>
    </row>
    <row r="6636" spans="1:5" x14ac:dyDescent="0.2">
      <c r="A6636">
        <v>6575</v>
      </c>
      <c r="B6636" s="1769">
        <f>'Revenues 9-14'!E226</f>
        <v>0</v>
      </c>
      <c r="D6636" s="2" t="str">
        <f t="shared" si="102"/>
        <v>Error?</v>
      </c>
      <c r="E6636" s="2" t="s">
        <v>189</v>
      </c>
    </row>
    <row r="6637" spans="1:5" x14ac:dyDescent="0.2">
      <c r="A6637">
        <v>6576</v>
      </c>
      <c r="B6637" s="1769">
        <f>'Revenues 9-14'!F226</f>
        <v>0</v>
      </c>
      <c r="D6637" s="2" t="str">
        <f t="shared" si="102"/>
        <v>Error?</v>
      </c>
      <c r="E6637" s="2" t="s">
        <v>189</v>
      </c>
    </row>
    <row r="6638" spans="1:5" x14ac:dyDescent="0.2">
      <c r="A6638">
        <v>6577</v>
      </c>
      <c r="B6638" s="1769">
        <f>'Revenues 9-14'!G226</f>
        <v>0</v>
      </c>
      <c r="D6638" s="2" t="str">
        <f t="shared" si="102"/>
        <v>Error?</v>
      </c>
      <c r="E6638" s="2" t="s">
        <v>189</v>
      </c>
    </row>
    <row r="6639" spans="1:5" x14ac:dyDescent="0.2">
      <c r="A6639">
        <v>6578</v>
      </c>
      <c r="B6639" s="1769">
        <f>'Revenues 9-14'!H226</f>
        <v>0</v>
      </c>
      <c r="D6639" s="2" t="str">
        <f t="shared" si="102"/>
        <v>Error?</v>
      </c>
      <c r="E6639" s="2" t="s">
        <v>189</v>
      </c>
    </row>
    <row r="6640" spans="1:5" x14ac:dyDescent="0.2">
      <c r="A6640">
        <v>6579</v>
      </c>
      <c r="B6640" s="1769">
        <f>'Revenues 9-14'!J226</f>
        <v>0</v>
      </c>
      <c r="D6640" s="2" t="str">
        <f t="shared" si="102"/>
        <v>Error?</v>
      </c>
      <c r="E6640" s="2" t="s">
        <v>189</v>
      </c>
    </row>
    <row r="6641" spans="1:5" x14ac:dyDescent="0.2">
      <c r="A6641">
        <v>6580</v>
      </c>
      <c r="B6641" s="1769">
        <f>'Revenues 9-14'!K226</f>
        <v>0</v>
      </c>
      <c r="D6641" s="2" t="str">
        <f t="shared" si="102"/>
        <v>Error?</v>
      </c>
      <c r="E6641" s="2" t="s">
        <v>189</v>
      </c>
    </row>
    <row r="6642" spans="1:5" x14ac:dyDescent="0.2">
      <c r="A6642">
        <v>6581</v>
      </c>
      <c r="B6642" s="1769">
        <f>'Revenues 9-14'!C227</f>
        <v>0</v>
      </c>
      <c r="D6642" s="2" t="str">
        <f t="shared" si="102"/>
        <v>Error?</v>
      </c>
      <c r="E6642" s="2" t="s">
        <v>189</v>
      </c>
    </row>
    <row r="6643" spans="1:5" x14ac:dyDescent="0.2">
      <c r="A6643">
        <v>6582</v>
      </c>
      <c r="B6643" s="1769">
        <f>'Revenues 9-14'!D227</f>
        <v>0</v>
      </c>
      <c r="D6643" s="2" t="str">
        <f t="shared" si="102"/>
        <v>Error?</v>
      </c>
      <c r="E6643" s="2" t="s">
        <v>189</v>
      </c>
    </row>
    <row r="6644" spans="1:5" x14ac:dyDescent="0.2">
      <c r="A6644">
        <v>6583</v>
      </c>
      <c r="B6644" s="1769">
        <f>'Revenues 9-14'!E227</f>
        <v>0</v>
      </c>
      <c r="D6644" s="2" t="str">
        <f t="shared" si="102"/>
        <v>Error?</v>
      </c>
      <c r="E6644" s="2" t="s">
        <v>189</v>
      </c>
    </row>
    <row r="6645" spans="1:5" x14ac:dyDescent="0.2">
      <c r="A6645">
        <v>6584</v>
      </c>
      <c r="B6645" s="1769">
        <f>'Revenues 9-14'!F227</f>
        <v>0</v>
      </c>
      <c r="D6645" s="2" t="str">
        <f t="shared" si="102"/>
        <v>Error?</v>
      </c>
      <c r="E6645" s="2" t="s">
        <v>189</v>
      </c>
    </row>
    <row r="6646" spans="1:5" x14ac:dyDescent="0.2">
      <c r="A6646">
        <v>6585</v>
      </c>
      <c r="B6646" s="1769">
        <f>'Revenues 9-14'!G227</f>
        <v>0</v>
      </c>
      <c r="D6646" s="2" t="str">
        <f t="shared" si="102"/>
        <v>Error?</v>
      </c>
      <c r="E6646" s="2" t="s">
        <v>189</v>
      </c>
    </row>
    <row r="6647" spans="1:5" x14ac:dyDescent="0.2">
      <c r="A6647">
        <v>6586</v>
      </c>
      <c r="B6647" s="1769">
        <f>'Revenues 9-14'!H227</f>
        <v>0</v>
      </c>
      <c r="D6647" s="2" t="str">
        <f t="shared" si="102"/>
        <v>Error?</v>
      </c>
      <c r="E6647" s="2" t="s">
        <v>189</v>
      </c>
    </row>
    <row r="6648" spans="1:5" x14ac:dyDescent="0.2">
      <c r="A6648">
        <v>6587</v>
      </c>
      <c r="B6648" s="1769">
        <f>'Revenues 9-14'!J227</f>
        <v>0</v>
      </c>
      <c r="D6648" s="2" t="str">
        <f t="shared" si="102"/>
        <v>Error?</v>
      </c>
      <c r="E6648" s="2" t="s">
        <v>189</v>
      </c>
    </row>
    <row r="6649" spans="1:5" x14ac:dyDescent="0.2">
      <c r="A6649">
        <v>6588</v>
      </c>
      <c r="B6649" s="1769">
        <f>'Revenues 9-14'!K227</f>
        <v>0</v>
      </c>
      <c r="D6649" s="2" t="str">
        <f t="shared" si="102"/>
        <v>Error?</v>
      </c>
      <c r="E6649" s="2" t="s">
        <v>189</v>
      </c>
    </row>
    <row r="6650" spans="1:5" x14ac:dyDescent="0.2">
      <c r="A6650">
        <v>6589</v>
      </c>
      <c r="B6650" s="1769">
        <f>'Revenues 9-14'!C228</f>
        <v>0</v>
      </c>
      <c r="D6650" s="2" t="str">
        <f t="shared" si="102"/>
        <v>Error?</v>
      </c>
      <c r="E6650" s="2" t="s">
        <v>189</v>
      </c>
    </row>
    <row r="6651" spans="1:5" x14ac:dyDescent="0.2">
      <c r="A6651">
        <v>6590</v>
      </c>
      <c r="B6651" s="1769">
        <f>'Revenues 9-14'!D228</f>
        <v>0</v>
      </c>
      <c r="D6651" s="2" t="str">
        <f t="shared" si="102"/>
        <v>Error?</v>
      </c>
      <c r="E6651" s="2" t="s">
        <v>189</v>
      </c>
    </row>
    <row r="6652" spans="1:5" x14ac:dyDescent="0.2">
      <c r="A6652">
        <v>6591</v>
      </c>
      <c r="B6652" s="1769">
        <f>'Revenues 9-14'!E228</f>
        <v>0</v>
      </c>
      <c r="D6652" s="2" t="str">
        <f t="shared" si="102"/>
        <v>Error?</v>
      </c>
      <c r="E6652" s="2" t="s">
        <v>189</v>
      </c>
    </row>
    <row r="6653" spans="1:5" x14ac:dyDescent="0.2">
      <c r="A6653">
        <v>6592</v>
      </c>
      <c r="B6653" s="1769">
        <f>'Revenues 9-14'!F228</f>
        <v>0</v>
      </c>
      <c r="D6653" s="2" t="str">
        <f t="shared" si="102"/>
        <v>Error?</v>
      </c>
      <c r="E6653" s="2" t="s">
        <v>189</v>
      </c>
    </row>
    <row r="6654" spans="1:5" x14ac:dyDescent="0.2">
      <c r="A6654">
        <v>6593</v>
      </c>
      <c r="B6654" s="1769">
        <f>'Revenues 9-14'!G228</f>
        <v>0</v>
      </c>
      <c r="D6654" s="2" t="str">
        <f t="shared" si="102"/>
        <v>Error?</v>
      </c>
      <c r="E6654" s="2" t="s">
        <v>189</v>
      </c>
    </row>
    <row r="6655" spans="1:5" x14ac:dyDescent="0.2">
      <c r="A6655">
        <v>6594</v>
      </c>
      <c r="B6655" s="1769">
        <f>'Revenues 9-14'!H228</f>
        <v>0</v>
      </c>
      <c r="D6655" s="2" t="str">
        <f t="shared" ref="D6655:D6718" si="103">IF(ISBLANK(B6655),"OK",IF(A6655-B6655=0,"OK","Error?"))</f>
        <v>Error?</v>
      </c>
      <c r="E6655" s="2" t="s">
        <v>189</v>
      </c>
    </row>
    <row r="6656" spans="1:5" x14ac:dyDescent="0.2">
      <c r="A6656">
        <v>6595</v>
      </c>
      <c r="B6656" s="1769">
        <f>'Revenues 9-14'!J228</f>
        <v>0</v>
      </c>
      <c r="D6656" s="2" t="str">
        <f t="shared" si="103"/>
        <v>Error?</v>
      </c>
      <c r="E6656" s="2" t="s">
        <v>189</v>
      </c>
    </row>
    <row r="6657" spans="1:5" x14ac:dyDescent="0.2">
      <c r="A6657">
        <v>6596</v>
      </c>
      <c r="B6657" s="1769">
        <f>'Revenues 9-14'!K228</f>
        <v>0</v>
      </c>
      <c r="D6657" s="2" t="str">
        <f t="shared" si="103"/>
        <v>Error?</v>
      </c>
      <c r="E6657" s="2" t="s">
        <v>189</v>
      </c>
    </row>
    <row r="6658" spans="1:5" x14ac:dyDescent="0.2">
      <c r="A6658">
        <v>6597</v>
      </c>
      <c r="B6658" s="1769">
        <f>'Revenues 9-14'!C229</f>
        <v>0</v>
      </c>
      <c r="D6658" s="2" t="str">
        <f t="shared" si="103"/>
        <v>Error?</v>
      </c>
      <c r="E6658" s="2" t="s">
        <v>189</v>
      </c>
    </row>
    <row r="6659" spans="1:5" x14ac:dyDescent="0.2">
      <c r="A6659">
        <v>6598</v>
      </c>
      <c r="B6659" s="1769">
        <f>'Revenues 9-14'!D229</f>
        <v>0</v>
      </c>
      <c r="D6659" s="2" t="str">
        <f t="shared" si="103"/>
        <v>Error?</v>
      </c>
      <c r="E6659" s="2" t="s">
        <v>189</v>
      </c>
    </row>
    <row r="6660" spans="1:5" x14ac:dyDescent="0.2">
      <c r="A6660">
        <v>6599</v>
      </c>
      <c r="B6660" s="1769">
        <f>'Revenues 9-14'!E229</f>
        <v>0</v>
      </c>
      <c r="D6660" s="2" t="str">
        <f t="shared" si="103"/>
        <v>Error?</v>
      </c>
      <c r="E6660" s="2" t="s">
        <v>189</v>
      </c>
    </row>
    <row r="6661" spans="1:5" x14ac:dyDescent="0.2">
      <c r="A6661">
        <v>6600</v>
      </c>
      <c r="B6661" s="1769">
        <f>'Revenues 9-14'!F229</f>
        <v>0</v>
      </c>
      <c r="D6661" s="2" t="str">
        <f t="shared" si="103"/>
        <v>Error?</v>
      </c>
      <c r="E6661" s="2" t="s">
        <v>189</v>
      </c>
    </row>
    <row r="6662" spans="1:5" x14ac:dyDescent="0.2">
      <c r="A6662">
        <v>6601</v>
      </c>
      <c r="B6662" s="1769">
        <f>'Revenues 9-14'!G229</f>
        <v>0</v>
      </c>
      <c r="D6662" s="2" t="str">
        <f t="shared" si="103"/>
        <v>Error?</v>
      </c>
      <c r="E6662" s="2" t="s">
        <v>189</v>
      </c>
    </row>
    <row r="6663" spans="1:5" x14ac:dyDescent="0.2">
      <c r="A6663">
        <v>6602</v>
      </c>
      <c r="B6663" s="1769">
        <f>'Revenues 9-14'!H229</f>
        <v>0</v>
      </c>
      <c r="D6663" s="2" t="str">
        <f t="shared" si="103"/>
        <v>Error?</v>
      </c>
      <c r="E6663" s="2" t="s">
        <v>189</v>
      </c>
    </row>
    <row r="6664" spans="1:5" x14ac:dyDescent="0.2">
      <c r="A6664">
        <v>6603</v>
      </c>
      <c r="B6664" s="1769">
        <f>'Revenues 9-14'!J229</f>
        <v>0</v>
      </c>
      <c r="D6664" s="2" t="str">
        <f t="shared" si="103"/>
        <v>Error?</v>
      </c>
      <c r="E6664" s="2" t="s">
        <v>189</v>
      </c>
    </row>
    <row r="6665" spans="1:5" x14ac:dyDescent="0.2">
      <c r="A6665">
        <v>6604</v>
      </c>
      <c r="B6665" s="1769">
        <f>'Revenues 9-14'!K229</f>
        <v>0</v>
      </c>
      <c r="D6665" s="2" t="str">
        <f t="shared" si="103"/>
        <v>Error?</v>
      </c>
      <c r="E6665" s="2" t="s">
        <v>189</v>
      </c>
    </row>
    <row r="6666" spans="1:5" x14ac:dyDescent="0.2">
      <c r="A6666">
        <v>6605</v>
      </c>
      <c r="B6666" s="1769">
        <f>'Revenues 9-14'!C230</f>
        <v>0</v>
      </c>
      <c r="D6666" s="2" t="str">
        <f t="shared" si="103"/>
        <v>Error?</v>
      </c>
      <c r="E6666" s="2" t="s">
        <v>189</v>
      </c>
    </row>
    <row r="6667" spans="1:5" x14ac:dyDescent="0.2">
      <c r="A6667">
        <v>6606</v>
      </c>
      <c r="B6667" s="1769">
        <f>'Revenues 9-14'!D230</f>
        <v>0</v>
      </c>
      <c r="D6667" s="2" t="str">
        <f t="shared" si="103"/>
        <v>Error?</v>
      </c>
      <c r="E6667" s="2" t="s">
        <v>189</v>
      </c>
    </row>
    <row r="6668" spans="1:5" x14ac:dyDescent="0.2">
      <c r="A6668">
        <v>6607</v>
      </c>
      <c r="B6668" s="1769">
        <f>'Revenues 9-14'!E230</f>
        <v>0</v>
      </c>
      <c r="D6668" s="2" t="str">
        <f t="shared" si="103"/>
        <v>Error?</v>
      </c>
      <c r="E6668" s="2" t="s">
        <v>189</v>
      </c>
    </row>
    <row r="6669" spans="1:5" x14ac:dyDescent="0.2">
      <c r="A6669">
        <v>6608</v>
      </c>
      <c r="B6669" s="1769">
        <f>'Revenues 9-14'!F230</f>
        <v>0</v>
      </c>
      <c r="D6669" s="2" t="str">
        <f t="shared" si="103"/>
        <v>Error?</v>
      </c>
      <c r="E6669" s="2" t="s">
        <v>189</v>
      </c>
    </row>
    <row r="6670" spans="1:5" x14ac:dyDescent="0.2">
      <c r="A6670">
        <v>6609</v>
      </c>
      <c r="B6670" s="1769">
        <f>'Revenues 9-14'!G230</f>
        <v>0</v>
      </c>
      <c r="D6670" s="2" t="str">
        <f t="shared" si="103"/>
        <v>Error?</v>
      </c>
      <c r="E6670" s="2" t="s">
        <v>189</v>
      </c>
    </row>
    <row r="6671" spans="1:5" x14ac:dyDescent="0.2">
      <c r="A6671">
        <v>6610</v>
      </c>
      <c r="B6671" s="1769">
        <f>'Revenues 9-14'!H230</f>
        <v>0</v>
      </c>
      <c r="D6671" s="2" t="str">
        <f t="shared" si="103"/>
        <v>Error?</v>
      </c>
      <c r="E6671" s="2" t="s">
        <v>189</v>
      </c>
    </row>
    <row r="6672" spans="1:5" x14ac:dyDescent="0.2">
      <c r="A6672">
        <v>6611</v>
      </c>
      <c r="B6672" s="1769">
        <f>'Revenues 9-14'!J230</f>
        <v>0</v>
      </c>
      <c r="D6672" s="2" t="str">
        <f t="shared" si="103"/>
        <v>Error?</v>
      </c>
      <c r="E6672" s="2" t="s">
        <v>189</v>
      </c>
    </row>
    <row r="6673" spans="1:5" x14ac:dyDescent="0.2">
      <c r="A6673">
        <v>6612</v>
      </c>
      <c r="B6673" s="1769">
        <f>'Revenues 9-14'!K230</f>
        <v>0</v>
      </c>
      <c r="D6673" s="2" t="str">
        <f t="shared" si="103"/>
        <v>Error?</v>
      </c>
      <c r="E6673" s="2" t="s">
        <v>189</v>
      </c>
    </row>
    <row r="6674" spans="1:5" x14ac:dyDescent="0.2">
      <c r="A6674">
        <v>6613</v>
      </c>
      <c r="B6674" s="1769">
        <f>'Revenues 9-14'!C231</f>
        <v>0</v>
      </c>
      <c r="D6674" s="2" t="str">
        <f t="shared" si="103"/>
        <v>Error?</v>
      </c>
      <c r="E6674" s="2" t="s">
        <v>189</v>
      </c>
    </row>
    <row r="6675" spans="1:5" x14ac:dyDescent="0.2">
      <c r="A6675">
        <v>6614</v>
      </c>
      <c r="B6675" s="1769">
        <f>'Revenues 9-14'!D231</f>
        <v>0</v>
      </c>
      <c r="D6675" s="2" t="str">
        <f t="shared" si="103"/>
        <v>Error?</v>
      </c>
      <c r="E6675" s="2" t="s">
        <v>189</v>
      </c>
    </row>
    <row r="6676" spans="1:5" x14ac:dyDescent="0.2">
      <c r="A6676">
        <v>6615</v>
      </c>
      <c r="B6676" s="1769">
        <f>'Revenues 9-14'!E231</f>
        <v>0</v>
      </c>
      <c r="D6676" s="2" t="str">
        <f t="shared" si="103"/>
        <v>Error?</v>
      </c>
      <c r="E6676" s="2" t="s">
        <v>189</v>
      </c>
    </row>
    <row r="6677" spans="1:5" x14ac:dyDescent="0.2">
      <c r="A6677">
        <v>6616</v>
      </c>
      <c r="B6677" s="1769">
        <f>'Revenues 9-14'!F231</f>
        <v>0</v>
      </c>
      <c r="D6677" s="2" t="str">
        <f t="shared" si="103"/>
        <v>Error?</v>
      </c>
      <c r="E6677" s="2" t="s">
        <v>189</v>
      </c>
    </row>
    <row r="6678" spans="1:5" x14ac:dyDescent="0.2">
      <c r="A6678">
        <v>6617</v>
      </c>
      <c r="B6678" s="1769">
        <f>'Revenues 9-14'!G231</f>
        <v>0</v>
      </c>
      <c r="D6678" s="2" t="str">
        <f t="shared" si="103"/>
        <v>Error?</v>
      </c>
      <c r="E6678" s="2" t="s">
        <v>189</v>
      </c>
    </row>
    <row r="6679" spans="1:5" x14ac:dyDescent="0.2">
      <c r="A6679">
        <v>6618</v>
      </c>
      <c r="B6679" s="1769">
        <f>'Revenues 9-14'!H231</f>
        <v>0</v>
      </c>
      <c r="D6679" s="2" t="str">
        <f t="shared" si="103"/>
        <v>Error?</v>
      </c>
      <c r="E6679" s="2" t="s">
        <v>189</v>
      </c>
    </row>
    <row r="6680" spans="1:5" x14ac:dyDescent="0.2">
      <c r="A6680">
        <v>6619</v>
      </c>
      <c r="B6680" s="1769">
        <f>'Revenues 9-14'!J231</f>
        <v>0</v>
      </c>
      <c r="D6680" s="2" t="str">
        <f t="shared" si="103"/>
        <v>Error?</v>
      </c>
      <c r="E6680" s="2" t="s">
        <v>189</v>
      </c>
    </row>
    <row r="6681" spans="1:5" x14ac:dyDescent="0.2">
      <c r="A6681">
        <v>6620</v>
      </c>
      <c r="B6681" s="1769">
        <f>'Revenues 9-14'!K231</f>
        <v>0</v>
      </c>
      <c r="D6681" s="2" t="str">
        <f t="shared" si="103"/>
        <v>Error?</v>
      </c>
      <c r="E6681" s="2" t="s">
        <v>189</v>
      </c>
    </row>
    <row r="6682" spans="1:5" x14ac:dyDescent="0.2">
      <c r="A6682">
        <v>6621</v>
      </c>
      <c r="B6682" s="1769">
        <f>'Revenues 9-14'!C232</f>
        <v>0</v>
      </c>
      <c r="D6682" s="2" t="str">
        <f t="shared" si="103"/>
        <v>Error?</v>
      </c>
      <c r="E6682" s="2" t="s">
        <v>189</v>
      </c>
    </row>
    <row r="6683" spans="1:5" x14ac:dyDescent="0.2">
      <c r="A6683">
        <v>6622</v>
      </c>
      <c r="B6683" s="1769">
        <f>'Revenues 9-14'!D232</f>
        <v>0</v>
      </c>
      <c r="D6683" s="2" t="str">
        <f t="shared" si="103"/>
        <v>Error?</v>
      </c>
      <c r="E6683" s="2" t="s">
        <v>189</v>
      </c>
    </row>
    <row r="6684" spans="1:5" x14ac:dyDescent="0.2">
      <c r="A6684">
        <v>6623</v>
      </c>
      <c r="B6684" s="1769">
        <f>'Revenues 9-14'!E232</f>
        <v>0</v>
      </c>
      <c r="D6684" s="2" t="str">
        <f t="shared" si="103"/>
        <v>Error?</v>
      </c>
      <c r="E6684" s="2" t="s">
        <v>189</v>
      </c>
    </row>
    <row r="6685" spans="1:5" x14ac:dyDescent="0.2">
      <c r="A6685">
        <v>6624</v>
      </c>
      <c r="B6685" s="1769">
        <f>'Revenues 9-14'!F232</f>
        <v>0</v>
      </c>
      <c r="D6685" s="2" t="str">
        <f t="shared" si="103"/>
        <v>Error?</v>
      </c>
      <c r="E6685" s="2" t="s">
        <v>189</v>
      </c>
    </row>
    <row r="6686" spans="1:5" x14ac:dyDescent="0.2">
      <c r="A6686">
        <v>6625</v>
      </c>
      <c r="B6686" s="1769">
        <f>'Revenues 9-14'!G232</f>
        <v>0</v>
      </c>
      <c r="D6686" s="2" t="str">
        <f t="shared" si="103"/>
        <v>Error?</v>
      </c>
      <c r="E6686" s="2" t="s">
        <v>189</v>
      </c>
    </row>
    <row r="6687" spans="1:5" x14ac:dyDescent="0.2">
      <c r="A6687">
        <v>6626</v>
      </c>
      <c r="B6687" s="1769">
        <f>'Revenues 9-14'!H232</f>
        <v>0</v>
      </c>
      <c r="D6687" s="2" t="str">
        <f t="shared" si="103"/>
        <v>Error?</v>
      </c>
      <c r="E6687" s="2" t="s">
        <v>189</v>
      </c>
    </row>
    <row r="6688" spans="1:5" x14ac:dyDescent="0.2">
      <c r="A6688">
        <v>6627</v>
      </c>
      <c r="B6688" s="1769">
        <f>'Revenues 9-14'!J232</f>
        <v>0</v>
      </c>
      <c r="D6688" s="2" t="str">
        <f t="shared" si="103"/>
        <v>Error?</v>
      </c>
      <c r="E6688" s="2" t="s">
        <v>189</v>
      </c>
    </row>
    <row r="6689" spans="1:5" x14ac:dyDescent="0.2">
      <c r="A6689">
        <v>6628</v>
      </c>
      <c r="B6689" s="1769">
        <f>'Revenues 9-14'!K232</f>
        <v>0</v>
      </c>
      <c r="D6689" s="2" t="str">
        <f t="shared" si="103"/>
        <v>Error?</v>
      </c>
      <c r="E6689" s="2" t="s">
        <v>189</v>
      </c>
    </row>
    <row r="6690" spans="1:5" x14ac:dyDescent="0.2">
      <c r="A6690">
        <v>6629</v>
      </c>
      <c r="B6690" s="1769">
        <f>'Revenues 9-14'!C233</f>
        <v>0</v>
      </c>
      <c r="D6690" s="2" t="str">
        <f t="shared" si="103"/>
        <v>Error?</v>
      </c>
      <c r="E6690" s="2" t="s">
        <v>189</v>
      </c>
    </row>
    <row r="6691" spans="1:5" x14ac:dyDescent="0.2">
      <c r="A6691">
        <v>6630</v>
      </c>
      <c r="B6691" s="1769">
        <f>'Revenues 9-14'!D233</f>
        <v>0</v>
      </c>
      <c r="D6691" s="2" t="str">
        <f t="shared" si="103"/>
        <v>Error?</v>
      </c>
      <c r="E6691" s="2" t="s">
        <v>189</v>
      </c>
    </row>
    <row r="6692" spans="1:5" x14ac:dyDescent="0.2">
      <c r="A6692">
        <v>6631</v>
      </c>
      <c r="B6692" s="1769">
        <f>'Revenues 9-14'!F233</f>
        <v>0</v>
      </c>
      <c r="D6692" s="2" t="str">
        <f t="shared" si="103"/>
        <v>Error?</v>
      </c>
      <c r="E6692" s="2" t="s">
        <v>189</v>
      </c>
    </row>
    <row r="6693" spans="1:5" x14ac:dyDescent="0.2">
      <c r="A6693">
        <v>6632</v>
      </c>
      <c r="B6693" s="1769">
        <f>'Revenues 9-14'!G233</f>
        <v>0</v>
      </c>
      <c r="D6693" s="2" t="str">
        <f t="shared" si="103"/>
        <v>Error?</v>
      </c>
      <c r="E6693" s="2" t="s">
        <v>189</v>
      </c>
    </row>
    <row r="6694" spans="1:5" x14ac:dyDescent="0.2">
      <c r="A6694">
        <v>6633</v>
      </c>
      <c r="B6694" s="1769">
        <f>'Revenues 9-14'!C234</f>
        <v>0</v>
      </c>
      <c r="D6694" s="2" t="str">
        <f t="shared" si="103"/>
        <v>Error?</v>
      </c>
      <c r="E6694" s="2" t="s">
        <v>189</v>
      </c>
    </row>
    <row r="6695" spans="1:5" x14ac:dyDescent="0.2">
      <c r="A6695">
        <v>6634</v>
      </c>
      <c r="B6695" s="1769">
        <f>'Revenues 9-14'!D234</f>
        <v>0</v>
      </c>
      <c r="D6695" s="2" t="str">
        <f t="shared" si="103"/>
        <v>Error?</v>
      </c>
      <c r="E6695" s="2" t="s">
        <v>189</v>
      </c>
    </row>
    <row r="6696" spans="1:5" x14ac:dyDescent="0.2">
      <c r="A6696">
        <v>6635</v>
      </c>
      <c r="B6696" s="1769">
        <f>'Revenues 9-14'!C235</f>
        <v>0</v>
      </c>
      <c r="D6696" s="2" t="str">
        <f t="shared" si="103"/>
        <v>Error?</v>
      </c>
      <c r="E6696" s="2" t="s">
        <v>189</v>
      </c>
    </row>
    <row r="6697" spans="1:5" x14ac:dyDescent="0.2">
      <c r="A6697">
        <v>6636</v>
      </c>
      <c r="B6697" s="1769">
        <f>'Revenues 9-14'!D235</f>
        <v>0</v>
      </c>
      <c r="D6697" s="2" t="str">
        <f t="shared" si="103"/>
        <v>Error?</v>
      </c>
      <c r="E6697" s="2" t="s">
        <v>189</v>
      </c>
    </row>
    <row r="6698" spans="1:5" x14ac:dyDescent="0.2">
      <c r="A6698">
        <v>6637</v>
      </c>
      <c r="B6698" s="1769">
        <f>'Revenues 9-14'!E235</f>
        <v>0</v>
      </c>
      <c r="D6698" s="2" t="str">
        <f t="shared" si="103"/>
        <v>Error?</v>
      </c>
      <c r="E6698" s="2" t="s">
        <v>189</v>
      </c>
    </row>
    <row r="6699" spans="1:5" x14ac:dyDescent="0.2">
      <c r="A6699">
        <v>6638</v>
      </c>
      <c r="B6699" s="1769">
        <f>'Revenues 9-14'!F235</f>
        <v>0</v>
      </c>
      <c r="D6699" s="2" t="str">
        <f t="shared" si="103"/>
        <v>Error?</v>
      </c>
      <c r="E6699" s="2" t="s">
        <v>189</v>
      </c>
    </row>
    <row r="6700" spans="1:5" x14ac:dyDescent="0.2">
      <c r="A6700">
        <v>6639</v>
      </c>
      <c r="B6700" s="1769">
        <f>'Revenues 9-14'!G235</f>
        <v>0</v>
      </c>
      <c r="D6700" s="2" t="str">
        <f t="shared" si="103"/>
        <v>Error?</v>
      </c>
      <c r="E6700" s="2" t="s">
        <v>189</v>
      </c>
    </row>
    <row r="6701" spans="1:5" x14ac:dyDescent="0.2">
      <c r="A6701">
        <v>6640</v>
      </c>
      <c r="B6701" s="1769">
        <f>'Revenues 9-14'!H235</f>
        <v>0</v>
      </c>
      <c r="D6701" s="2" t="str">
        <f t="shared" si="103"/>
        <v>Error?</v>
      </c>
      <c r="E6701" s="2" t="s">
        <v>189</v>
      </c>
    </row>
    <row r="6702" spans="1:5" x14ac:dyDescent="0.2">
      <c r="A6702">
        <v>6641</v>
      </c>
      <c r="B6702" s="1769">
        <f>'Revenues 9-14'!J235</f>
        <v>0</v>
      </c>
      <c r="D6702" s="2" t="str">
        <f t="shared" si="103"/>
        <v>Error?</v>
      </c>
      <c r="E6702" s="2" t="s">
        <v>189</v>
      </c>
    </row>
    <row r="6703" spans="1:5" x14ac:dyDescent="0.2">
      <c r="A6703">
        <v>6642</v>
      </c>
      <c r="B6703" s="1769">
        <f>'Revenues 9-14'!K235</f>
        <v>0</v>
      </c>
      <c r="D6703" s="2" t="str">
        <f t="shared" si="103"/>
        <v>Error?</v>
      </c>
      <c r="E6703" s="2" t="s">
        <v>189</v>
      </c>
    </row>
    <row r="6704" spans="1:5" x14ac:dyDescent="0.2">
      <c r="A6704">
        <v>6643</v>
      </c>
      <c r="B6704" s="1769">
        <f>'Revenues 9-14'!C236</f>
        <v>0</v>
      </c>
      <c r="D6704" s="2" t="str">
        <f t="shared" si="103"/>
        <v>Error?</v>
      </c>
      <c r="E6704" s="2" t="s">
        <v>189</v>
      </c>
    </row>
    <row r="6705" spans="1:5" x14ac:dyDescent="0.2">
      <c r="A6705">
        <v>6644</v>
      </c>
      <c r="B6705" s="1769">
        <f>'Revenues 9-14'!D236</f>
        <v>0</v>
      </c>
      <c r="D6705" s="2" t="str">
        <f t="shared" si="103"/>
        <v>Error?</v>
      </c>
      <c r="E6705" s="2" t="s">
        <v>189</v>
      </c>
    </row>
    <row r="6706" spans="1:5" x14ac:dyDescent="0.2">
      <c r="A6706">
        <v>6645</v>
      </c>
      <c r="B6706" s="1769">
        <f>'Revenues 9-14'!E236</f>
        <v>0</v>
      </c>
      <c r="D6706" s="2" t="str">
        <f t="shared" si="103"/>
        <v>Error?</v>
      </c>
      <c r="E6706" s="2" t="s">
        <v>189</v>
      </c>
    </row>
    <row r="6707" spans="1:5" x14ac:dyDescent="0.2">
      <c r="A6707">
        <v>6646</v>
      </c>
      <c r="B6707" s="1769">
        <f>'Revenues 9-14'!F236</f>
        <v>0</v>
      </c>
      <c r="D6707" s="2" t="str">
        <f t="shared" si="103"/>
        <v>Error?</v>
      </c>
      <c r="E6707" s="2" t="s">
        <v>189</v>
      </c>
    </row>
    <row r="6708" spans="1:5" x14ac:dyDescent="0.2">
      <c r="A6708">
        <v>6647</v>
      </c>
      <c r="B6708" s="1769">
        <f>'Revenues 9-14'!G236</f>
        <v>0</v>
      </c>
      <c r="D6708" s="2" t="str">
        <f t="shared" si="103"/>
        <v>Error?</v>
      </c>
      <c r="E6708" s="2" t="s">
        <v>189</v>
      </c>
    </row>
    <row r="6709" spans="1:5" x14ac:dyDescent="0.2">
      <c r="A6709">
        <v>6648</v>
      </c>
      <c r="B6709" s="1769">
        <f>'Revenues 9-14'!H236</f>
        <v>0</v>
      </c>
      <c r="D6709" s="2" t="str">
        <f t="shared" si="103"/>
        <v>Error?</v>
      </c>
      <c r="E6709" s="2" t="s">
        <v>189</v>
      </c>
    </row>
    <row r="6710" spans="1:5" x14ac:dyDescent="0.2">
      <c r="A6710">
        <v>6649</v>
      </c>
      <c r="B6710" s="1769">
        <f>'Revenues 9-14'!J236</f>
        <v>0</v>
      </c>
      <c r="D6710" s="2" t="str">
        <f t="shared" si="103"/>
        <v>Error?</v>
      </c>
      <c r="E6710" s="2" t="s">
        <v>189</v>
      </c>
    </row>
    <row r="6711" spans="1:5" x14ac:dyDescent="0.2">
      <c r="A6711">
        <v>6650</v>
      </c>
      <c r="B6711" s="1769">
        <f>'Revenues 9-14'!K236</f>
        <v>0</v>
      </c>
      <c r="D6711" s="2" t="str">
        <f t="shared" si="103"/>
        <v>Error?</v>
      </c>
      <c r="E6711" s="2" t="s">
        <v>189</v>
      </c>
    </row>
    <row r="6712" spans="1:5" x14ac:dyDescent="0.2">
      <c r="A6712">
        <v>6651</v>
      </c>
      <c r="B6712" s="1769">
        <f>'Revenues 9-14'!C237</f>
        <v>0</v>
      </c>
      <c r="D6712" s="2" t="str">
        <f t="shared" si="103"/>
        <v>Error?</v>
      </c>
      <c r="E6712" s="2" t="s">
        <v>189</v>
      </c>
    </row>
    <row r="6713" spans="1:5" x14ac:dyDescent="0.2">
      <c r="A6713">
        <v>6652</v>
      </c>
      <c r="B6713" s="1769">
        <f>'Revenues 9-14'!D237</f>
        <v>0</v>
      </c>
      <c r="D6713" s="2" t="str">
        <f t="shared" si="103"/>
        <v>Error?</v>
      </c>
      <c r="E6713" s="2" t="s">
        <v>189</v>
      </c>
    </row>
    <row r="6714" spans="1:5" x14ac:dyDescent="0.2">
      <c r="A6714">
        <v>6653</v>
      </c>
      <c r="B6714" s="1769">
        <f>'Revenues 9-14'!E237</f>
        <v>0</v>
      </c>
      <c r="D6714" s="2" t="str">
        <f t="shared" si="103"/>
        <v>Error?</v>
      </c>
      <c r="E6714" s="2" t="s">
        <v>189</v>
      </c>
    </row>
    <row r="6715" spans="1:5" x14ac:dyDescent="0.2">
      <c r="A6715">
        <v>6654</v>
      </c>
      <c r="B6715" s="1769">
        <f>'Revenues 9-14'!F237</f>
        <v>0</v>
      </c>
      <c r="D6715" s="2" t="str">
        <f t="shared" si="103"/>
        <v>Error?</v>
      </c>
      <c r="E6715" s="2" t="s">
        <v>189</v>
      </c>
    </row>
    <row r="6716" spans="1:5" x14ac:dyDescent="0.2">
      <c r="A6716">
        <v>6655</v>
      </c>
      <c r="B6716" s="1769">
        <f>'Revenues 9-14'!G237</f>
        <v>0</v>
      </c>
      <c r="D6716" s="2" t="str">
        <f t="shared" si="103"/>
        <v>Error?</v>
      </c>
      <c r="E6716" s="2" t="s">
        <v>189</v>
      </c>
    </row>
    <row r="6717" spans="1:5" x14ac:dyDescent="0.2">
      <c r="A6717">
        <v>6656</v>
      </c>
      <c r="B6717" s="1769">
        <f>'Revenues 9-14'!H237</f>
        <v>0</v>
      </c>
      <c r="D6717" s="2" t="str">
        <f t="shared" si="103"/>
        <v>Error?</v>
      </c>
      <c r="E6717" s="2" t="s">
        <v>189</v>
      </c>
    </row>
    <row r="6718" spans="1:5" x14ac:dyDescent="0.2">
      <c r="A6718">
        <v>6657</v>
      </c>
      <c r="B6718" s="1769">
        <f>'Revenues 9-14'!J237</f>
        <v>0</v>
      </c>
      <c r="D6718" s="2" t="str">
        <f t="shared" si="103"/>
        <v>Error?</v>
      </c>
      <c r="E6718" s="2" t="s">
        <v>189</v>
      </c>
    </row>
    <row r="6719" spans="1:5" x14ac:dyDescent="0.2">
      <c r="A6719">
        <v>6658</v>
      </c>
      <c r="B6719" s="1769">
        <f>'Revenues 9-14'!K237</f>
        <v>0</v>
      </c>
      <c r="D6719" s="2" t="str">
        <f t="shared" ref="D6719:D6782" si="104">IF(ISBLANK(B6719),"OK",IF(A6719-B6719=0,"OK","Error?"))</f>
        <v>Error?</v>
      </c>
      <c r="E6719" s="2" t="s">
        <v>189</v>
      </c>
    </row>
    <row r="6720" spans="1:5" x14ac:dyDescent="0.2">
      <c r="A6720">
        <v>6659</v>
      </c>
      <c r="B6720" s="1769">
        <f>'Revenues 9-14'!C238</f>
        <v>0</v>
      </c>
      <c r="D6720" s="2" t="str">
        <f t="shared" si="104"/>
        <v>Error?</v>
      </c>
      <c r="E6720" s="2" t="s">
        <v>189</v>
      </c>
    </row>
    <row r="6721" spans="1:5" x14ac:dyDescent="0.2">
      <c r="A6721">
        <v>6660</v>
      </c>
      <c r="B6721" s="1769">
        <f>'Revenues 9-14'!D238</f>
        <v>0</v>
      </c>
      <c r="D6721" s="2" t="str">
        <f t="shared" si="104"/>
        <v>Error?</v>
      </c>
      <c r="E6721" s="2" t="s">
        <v>189</v>
      </c>
    </row>
    <row r="6722" spans="1:5" x14ac:dyDescent="0.2">
      <c r="A6722">
        <v>6661</v>
      </c>
      <c r="B6722" s="1769">
        <f>'Revenues 9-14'!E238</f>
        <v>0</v>
      </c>
      <c r="D6722" s="2" t="str">
        <f t="shared" si="104"/>
        <v>Error?</v>
      </c>
      <c r="E6722" s="2" t="s">
        <v>189</v>
      </c>
    </row>
    <row r="6723" spans="1:5" x14ac:dyDescent="0.2">
      <c r="A6723">
        <v>6662</v>
      </c>
      <c r="B6723" s="1769">
        <f>'Revenues 9-14'!F238</f>
        <v>0</v>
      </c>
      <c r="D6723" s="2" t="str">
        <f t="shared" si="104"/>
        <v>Error?</v>
      </c>
      <c r="E6723" s="2" t="s">
        <v>189</v>
      </c>
    </row>
    <row r="6724" spans="1:5" x14ac:dyDescent="0.2">
      <c r="A6724">
        <v>6663</v>
      </c>
      <c r="B6724" s="1769">
        <f>'Revenues 9-14'!G238</f>
        <v>0</v>
      </c>
      <c r="D6724" s="2" t="str">
        <f t="shared" si="104"/>
        <v>Error?</v>
      </c>
      <c r="E6724" s="2" t="s">
        <v>189</v>
      </c>
    </row>
    <row r="6725" spans="1:5" x14ac:dyDescent="0.2">
      <c r="A6725">
        <v>6664</v>
      </c>
      <c r="B6725" s="1769">
        <f>'Revenues 9-14'!H238</f>
        <v>0</v>
      </c>
      <c r="D6725" s="2" t="str">
        <f t="shared" si="104"/>
        <v>Error?</v>
      </c>
      <c r="E6725" s="2" t="s">
        <v>189</v>
      </c>
    </row>
    <row r="6726" spans="1:5" x14ac:dyDescent="0.2">
      <c r="A6726">
        <v>6665</v>
      </c>
      <c r="B6726" s="1769">
        <f>'Revenues 9-14'!J238</f>
        <v>0</v>
      </c>
      <c r="D6726" s="2" t="str">
        <f t="shared" si="104"/>
        <v>Error?</v>
      </c>
      <c r="E6726" s="2" t="s">
        <v>189</v>
      </c>
    </row>
    <row r="6727" spans="1:5" x14ac:dyDescent="0.2">
      <c r="A6727" s="8">
        <v>6666</v>
      </c>
      <c r="B6727" s="1769">
        <f>'Expenditures 15-22'!C7</f>
        <v>94153</v>
      </c>
      <c r="D6727" s="2" t="str">
        <f t="shared" si="104"/>
        <v>Error?</v>
      </c>
      <c r="E6727" s="2" t="s">
        <v>190</v>
      </c>
    </row>
    <row r="6728" spans="1:5" x14ac:dyDescent="0.2">
      <c r="A6728">
        <v>6667</v>
      </c>
      <c r="B6728" s="1769">
        <f>'Revenues 9-14'!K238</f>
        <v>0</v>
      </c>
      <c r="D6728" s="2" t="str">
        <f t="shared" si="104"/>
        <v>Error?</v>
      </c>
      <c r="E6728" s="2" t="s">
        <v>189</v>
      </c>
    </row>
    <row r="6729" spans="1:5" x14ac:dyDescent="0.2">
      <c r="A6729">
        <v>6668</v>
      </c>
      <c r="B6729" s="1769">
        <f>'Revenues 9-14'!C239</f>
        <v>0</v>
      </c>
      <c r="D6729" s="2" t="str">
        <f t="shared" si="104"/>
        <v>Error?</v>
      </c>
      <c r="E6729" s="2" t="s">
        <v>189</v>
      </c>
    </row>
    <row r="6730" spans="1:5" x14ac:dyDescent="0.2">
      <c r="A6730">
        <v>6669</v>
      </c>
      <c r="B6730" s="1769">
        <f>'Revenues 9-14'!D239</f>
        <v>0</v>
      </c>
      <c r="D6730" s="2" t="str">
        <f t="shared" si="104"/>
        <v>Error?</v>
      </c>
      <c r="E6730" s="2" t="s">
        <v>189</v>
      </c>
    </row>
    <row r="6731" spans="1:5" x14ac:dyDescent="0.2">
      <c r="A6731">
        <v>6670</v>
      </c>
      <c r="B6731" s="1769">
        <f>'Revenues 9-14'!E239</f>
        <v>0</v>
      </c>
      <c r="D6731" s="2" t="str">
        <f t="shared" si="104"/>
        <v>Error?</v>
      </c>
      <c r="E6731" s="2" t="s">
        <v>189</v>
      </c>
    </row>
    <row r="6732" spans="1:5" x14ac:dyDescent="0.2">
      <c r="A6732">
        <v>6671</v>
      </c>
      <c r="B6732" s="1769">
        <f>'Revenues 9-14'!F239</f>
        <v>0</v>
      </c>
      <c r="D6732" s="2" t="str">
        <f t="shared" si="104"/>
        <v>Error?</v>
      </c>
      <c r="E6732" s="2" t="s">
        <v>189</v>
      </c>
    </row>
    <row r="6733" spans="1:5" x14ac:dyDescent="0.2">
      <c r="A6733">
        <v>6672</v>
      </c>
      <c r="B6733" s="1769">
        <f>'Revenues 9-14'!G239</f>
        <v>0</v>
      </c>
      <c r="D6733" s="2" t="str">
        <f t="shared" si="104"/>
        <v>Error?</v>
      </c>
      <c r="E6733" s="2" t="s">
        <v>189</v>
      </c>
    </row>
    <row r="6734" spans="1:5" x14ac:dyDescent="0.2">
      <c r="A6734">
        <v>6673</v>
      </c>
      <c r="B6734" s="1769">
        <f>'Revenues 9-14'!H239</f>
        <v>0</v>
      </c>
      <c r="D6734" s="2" t="str">
        <f t="shared" si="104"/>
        <v>Error?</v>
      </c>
      <c r="E6734" s="2" t="s">
        <v>189</v>
      </c>
    </row>
    <row r="6735" spans="1:5" x14ac:dyDescent="0.2">
      <c r="A6735">
        <v>6674</v>
      </c>
      <c r="B6735" s="1769">
        <f>'Revenues 9-14'!J239</f>
        <v>0</v>
      </c>
      <c r="D6735" s="2" t="str">
        <f t="shared" si="104"/>
        <v>Error?</v>
      </c>
      <c r="E6735" s="2" t="s">
        <v>189</v>
      </c>
    </row>
    <row r="6736" spans="1:5" x14ac:dyDescent="0.2">
      <c r="A6736">
        <v>6675</v>
      </c>
      <c r="B6736" s="1769">
        <f>'Revenues 9-14'!K239</f>
        <v>0</v>
      </c>
      <c r="D6736" s="2" t="str">
        <f t="shared" si="104"/>
        <v>Error?</v>
      </c>
      <c r="E6736" s="2" t="s">
        <v>189</v>
      </c>
    </row>
    <row r="6737" spans="1:5" x14ac:dyDescent="0.2">
      <c r="A6737">
        <v>6676</v>
      </c>
      <c r="B6737" s="1769">
        <f>'Revenues 9-14'!C240</f>
        <v>0</v>
      </c>
      <c r="D6737" s="2" t="str">
        <f t="shared" si="104"/>
        <v>Error?</v>
      </c>
      <c r="E6737" s="2" t="s">
        <v>189</v>
      </c>
    </row>
    <row r="6738" spans="1:5" x14ac:dyDescent="0.2">
      <c r="A6738">
        <v>6677</v>
      </c>
      <c r="B6738" s="1769">
        <f>'Revenues 9-14'!D240</f>
        <v>0</v>
      </c>
      <c r="D6738" s="2" t="str">
        <f t="shared" si="104"/>
        <v>Error?</v>
      </c>
      <c r="E6738" s="2" t="s">
        <v>189</v>
      </c>
    </row>
    <row r="6739" spans="1:5" x14ac:dyDescent="0.2">
      <c r="A6739">
        <v>6678</v>
      </c>
      <c r="B6739" s="1769">
        <f>'Revenues 9-14'!E240</f>
        <v>0</v>
      </c>
      <c r="D6739" s="2" t="str">
        <f t="shared" si="104"/>
        <v>Error?</v>
      </c>
      <c r="E6739" s="2" t="s">
        <v>189</v>
      </c>
    </row>
    <row r="6740" spans="1:5" x14ac:dyDescent="0.2">
      <c r="A6740">
        <v>6679</v>
      </c>
      <c r="B6740" s="1769">
        <f>'Revenues 9-14'!F240</f>
        <v>0</v>
      </c>
      <c r="D6740" s="2" t="str">
        <f t="shared" si="104"/>
        <v>Error?</v>
      </c>
      <c r="E6740" s="2" t="s">
        <v>189</v>
      </c>
    </row>
    <row r="6741" spans="1:5" x14ac:dyDescent="0.2">
      <c r="A6741">
        <v>6680</v>
      </c>
      <c r="B6741" s="1769">
        <f>'Revenues 9-14'!G240</f>
        <v>0</v>
      </c>
      <c r="D6741" s="2" t="str">
        <f t="shared" si="104"/>
        <v>Error?</v>
      </c>
      <c r="E6741" s="2" t="s">
        <v>189</v>
      </c>
    </row>
    <row r="6742" spans="1:5" x14ac:dyDescent="0.2">
      <c r="A6742">
        <v>6681</v>
      </c>
      <c r="B6742" s="1769">
        <f>'Revenues 9-14'!H240</f>
        <v>0</v>
      </c>
      <c r="D6742" s="2" t="str">
        <f t="shared" si="104"/>
        <v>Error?</v>
      </c>
      <c r="E6742" s="2" t="s">
        <v>189</v>
      </c>
    </row>
    <row r="6743" spans="1:5" x14ac:dyDescent="0.2">
      <c r="A6743">
        <v>6682</v>
      </c>
      <c r="B6743" s="1769">
        <f>'Revenues 9-14'!J240</f>
        <v>0</v>
      </c>
      <c r="D6743" s="2" t="str">
        <f t="shared" si="104"/>
        <v>Error?</v>
      </c>
      <c r="E6743" s="2" t="s">
        <v>189</v>
      </c>
    </row>
    <row r="6744" spans="1:5" x14ac:dyDescent="0.2">
      <c r="A6744">
        <v>6683</v>
      </c>
      <c r="B6744" s="1769">
        <f>'Revenues 9-14'!K240</f>
        <v>0</v>
      </c>
      <c r="D6744" s="2" t="str">
        <f t="shared" si="104"/>
        <v>Error?</v>
      </c>
      <c r="E6744" s="2" t="s">
        <v>189</v>
      </c>
    </row>
    <row r="6745" spans="1:5" x14ac:dyDescent="0.2">
      <c r="A6745">
        <v>6684</v>
      </c>
      <c r="B6745" s="1769">
        <f>'Revenues 9-14'!C241</f>
        <v>0</v>
      </c>
      <c r="D6745" s="2" t="str">
        <f t="shared" si="104"/>
        <v>Error?</v>
      </c>
      <c r="E6745" s="2" t="s">
        <v>189</v>
      </c>
    </row>
    <row r="6746" spans="1:5" x14ac:dyDescent="0.2">
      <c r="A6746">
        <v>6685</v>
      </c>
      <c r="B6746" s="1769">
        <f>'Revenues 9-14'!D241</f>
        <v>0</v>
      </c>
      <c r="D6746" s="2" t="str">
        <f t="shared" si="104"/>
        <v>Error?</v>
      </c>
      <c r="E6746" s="2" t="s">
        <v>189</v>
      </c>
    </row>
    <row r="6747" spans="1:5" x14ac:dyDescent="0.2">
      <c r="A6747">
        <v>6686</v>
      </c>
      <c r="B6747" s="1769">
        <f>'Revenues 9-14'!E241</f>
        <v>0</v>
      </c>
      <c r="D6747" s="2" t="str">
        <f t="shared" si="104"/>
        <v>Error?</v>
      </c>
      <c r="E6747" s="2" t="s">
        <v>189</v>
      </c>
    </row>
    <row r="6748" spans="1:5" x14ac:dyDescent="0.2">
      <c r="A6748">
        <v>6687</v>
      </c>
      <c r="B6748" s="1769">
        <f>'Revenues 9-14'!F241</f>
        <v>0</v>
      </c>
      <c r="D6748" s="2" t="str">
        <f t="shared" si="104"/>
        <v>Error?</v>
      </c>
      <c r="E6748" s="2" t="s">
        <v>189</v>
      </c>
    </row>
    <row r="6749" spans="1:5" x14ac:dyDescent="0.2">
      <c r="A6749">
        <v>6688</v>
      </c>
      <c r="B6749" s="1769">
        <f>'Revenues 9-14'!G241</f>
        <v>0</v>
      </c>
      <c r="D6749" s="2" t="str">
        <f t="shared" si="104"/>
        <v>Error?</v>
      </c>
      <c r="E6749" s="2" t="s">
        <v>189</v>
      </c>
    </row>
    <row r="6750" spans="1:5" x14ac:dyDescent="0.2">
      <c r="A6750">
        <v>6689</v>
      </c>
      <c r="B6750" s="1769">
        <f>'Revenues 9-14'!H241</f>
        <v>0</v>
      </c>
      <c r="D6750" s="2" t="str">
        <f t="shared" si="104"/>
        <v>Error?</v>
      </c>
      <c r="E6750" s="2" t="s">
        <v>189</v>
      </c>
    </row>
    <row r="6751" spans="1:5" x14ac:dyDescent="0.2">
      <c r="A6751">
        <v>6690</v>
      </c>
      <c r="B6751" s="1769">
        <f>'Revenues 9-14'!J241</f>
        <v>0</v>
      </c>
      <c r="D6751" s="2" t="str">
        <f t="shared" si="104"/>
        <v>Error?</v>
      </c>
      <c r="E6751" s="2" t="s">
        <v>189</v>
      </c>
    </row>
    <row r="6752" spans="1:5" x14ac:dyDescent="0.2">
      <c r="A6752">
        <v>6691</v>
      </c>
      <c r="B6752" s="1769">
        <f>'Revenues 9-14'!K241</f>
        <v>0</v>
      </c>
      <c r="D6752" s="2" t="str">
        <f t="shared" si="104"/>
        <v>Error?</v>
      </c>
      <c r="E6752" s="2" t="s">
        <v>189</v>
      </c>
    </row>
    <row r="6753" spans="1:5" x14ac:dyDescent="0.2">
      <c r="A6753">
        <v>6692</v>
      </c>
      <c r="B6753" s="1769">
        <f>'Revenues 9-14'!C242</f>
        <v>0</v>
      </c>
      <c r="D6753" s="2" t="str">
        <f t="shared" si="104"/>
        <v>Error?</v>
      </c>
      <c r="E6753" s="2" t="s">
        <v>189</v>
      </c>
    </row>
    <row r="6754" spans="1:5" x14ac:dyDescent="0.2">
      <c r="A6754">
        <v>6693</v>
      </c>
      <c r="B6754" s="1769">
        <f>'Revenues 9-14'!D242</f>
        <v>0</v>
      </c>
      <c r="D6754" s="2" t="str">
        <f t="shared" si="104"/>
        <v>Error?</v>
      </c>
      <c r="E6754" s="2" t="s">
        <v>189</v>
      </c>
    </row>
    <row r="6755" spans="1:5" x14ac:dyDescent="0.2">
      <c r="A6755">
        <v>6694</v>
      </c>
      <c r="B6755" s="1769">
        <f>'Revenues 9-14'!E242</f>
        <v>0</v>
      </c>
      <c r="D6755" s="2" t="str">
        <f t="shared" si="104"/>
        <v>Error?</v>
      </c>
      <c r="E6755" s="2" t="s">
        <v>189</v>
      </c>
    </row>
    <row r="6756" spans="1:5" x14ac:dyDescent="0.2">
      <c r="A6756">
        <v>6695</v>
      </c>
      <c r="B6756" s="1769">
        <f>'Revenues 9-14'!F242</f>
        <v>0</v>
      </c>
      <c r="D6756" s="2" t="str">
        <f t="shared" si="104"/>
        <v>Error?</v>
      </c>
      <c r="E6756" s="2" t="s">
        <v>189</v>
      </c>
    </row>
    <row r="6757" spans="1:5" x14ac:dyDescent="0.2">
      <c r="A6757">
        <v>6696</v>
      </c>
      <c r="B6757" s="1769">
        <f>'Revenues 9-14'!G242</f>
        <v>0</v>
      </c>
      <c r="D6757" s="2" t="str">
        <f t="shared" si="104"/>
        <v>Error?</v>
      </c>
      <c r="E6757" s="2" t="s">
        <v>189</v>
      </c>
    </row>
    <row r="6758" spans="1:5" x14ac:dyDescent="0.2">
      <c r="A6758">
        <v>6697</v>
      </c>
      <c r="B6758" s="1769">
        <f>'Revenues 9-14'!H242</f>
        <v>0</v>
      </c>
      <c r="D6758" s="2" t="str">
        <f t="shared" si="104"/>
        <v>Error?</v>
      </c>
      <c r="E6758" s="2" t="s">
        <v>189</v>
      </c>
    </row>
    <row r="6759" spans="1:5" x14ac:dyDescent="0.2">
      <c r="A6759">
        <v>6698</v>
      </c>
      <c r="B6759" s="1769">
        <f>'Revenues 9-14'!J242</f>
        <v>0</v>
      </c>
      <c r="D6759" s="2" t="str">
        <f t="shared" si="104"/>
        <v>Error?</v>
      </c>
      <c r="E6759" s="2" t="s">
        <v>189</v>
      </c>
    </row>
    <row r="6760" spans="1:5" x14ac:dyDescent="0.2">
      <c r="A6760">
        <v>6699</v>
      </c>
      <c r="B6760" s="1769">
        <f>'Revenues 9-14'!K242</f>
        <v>0</v>
      </c>
      <c r="D6760" s="2" t="str">
        <f t="shared" si="104"/>
        <v>Error?</v>
      </c>
      <c r="E6760" s="2" t="s">
        <v>189</v>
      </c>
    </row>
    <row r="6761" spans="1:5" x14ac:dyDescent="0.2">
      <c r="A6761">
        <v>6700</v>
      </c>
      <c r="B6761" s="1769">
        <f>'Revenues 9-14'!C243</f>
        <v>0</v>
      </c>
      <c r="D6761" s="2" t="str">
        <f t="shared" si="104"/>
        <v>Error?</v>
      </c>
      <c r="E6761" s="2" t="s">
        <v>189</v>
      </c>
    </row>
    <row r="6762" spans="1:5" x14ac:dyDescent="0.2">
      <c r="A6762">
        <v>6701</v>
      </c>
      <c r="B6762" s="1769">
        <f>'Revenues 9-14'!D243</f>
        <v>0</v>
      </c>
      <c r="D6762" s="2" t="str">
        <f t="shared" si="104"/>
        <v>Error?</v>
      </c>
      <c r="E6762" s="2" t="s">
        <v>189</v>
      </c>
    </row>
    <row r="6763" spans="1:5" x14ac:dyDescent="0.2">
      <c r="A6763">
        <v>6702</v>
      </c>
      <c r="B6763" s="1769">
        <f>'Revenues 9-14'!E243</f>
        <v>0</v>
      </c>
      <c r="D6763" s="2" t="str">
        <f t="shared" si="104"/>
        <v>Error?</v>
      </c>
      <c r="E6763" s="2" t="s">
        <v>189</v>
      </c>
    </row>
    <row r="6764" spans="1:5" x14ac:dyDescent="0.2">
      <c r="A6764">
        <v>6703</v>
      </c>
      <c r="B6764" s="1769">
        <f>'Revenues 9-14'!F243</f>
        <v>0</v>
      </c>
      <c r="D6764" s="2" t="str">
        <f t="shared" si="104"/>
        <v>Error?</v>
      </c>
      <c r="E6764" s="2" t="s">
        <v>189</v>
      </c>
    </row>
    <row r="6765" spans="1:5" x14ac:dyDescent="0.2">
      <c r="A6765">
        <v>6704</v>
      </c>
      <c r="B6765" s="1769">
        <f>'Revenues 9-14'!G243</f>
        <v>0</v>
      </c>
      <c r="D6765" s="2" t="str">
        <f t="shared" si="104"/>
        <v>Error?</v>
      </c>
      <c r="E6765" s="2" t="s">
        <v>189</v>
      </c>
    </row>
    <row r="6766" spans="1:5" x14ac:dyDescent="0.2">
      <c r="A6766">
        <v>6705</v>
      </c>
      <c r="B6766" s="1769">
        <f>'Revenues 9-14'!H243</f>
        <v>0</v>
      </c>
      <c r="D6766" s="2" t="str">
        <f t="shared" si="104"/>
        <v>Error?</v>
      </c>
      <c r="E6766" s="2" t="s">
        <v>189</v>
      </c>
    </row>
    <row r="6767" spans="1:5" x14ac:dyDescent="0.2">
      <c r="A6767">
        <v>6706</v>
      </c>
      <c r="B6767" s="1769">
        <f>'Revenues 9-14'!J243</f>
        <v>0</v>
      </c>
      <c r="D6767" s="2" t="str">
        <f t="shared" si="104"/>
        <v>Error?</v>
      </c>
      <c r="E6767" s="2" t="s">
        <v>189</v>
      </c>
    </row>
    <row r="6768" spans="1:5" x14ac:dyDescent="0.2">
      <c r="A6768">
        <v>6707</v>
      </c>
      <c r="B6768" s="1769">
        <f>'Revenues 9-14'!K243</f>
        <v>0</v>
      </c>
      <c r="D6768" s="2" t="str">
        <f t="shared" si="104"/>
        <v>Error?</v>
      </c>
      <c r="E6768" s="2" t="s">
        <v>189</v>
      </c>
    </row>
    <row r="6769" spans="1:5" x14ac:dyDescent="0.2">
      <c r="A6769">
        <v>6708</v>
      </c>
      <c r="B6769" s="1769">
        <f>'Revenues 9-14'!C244</f>
        <v>0</v>
      </c>
      <c r="D6769" s="2" t="str">
        <f t="shared" si="104"/>
        <v>Error?</v>
      </c>
      <c r="E6769" s="2" t="s">
        <v>189</v>
      </c>
    </row>
    <row r="6770" spans="1:5" x14ac:dyDescent="0.2">
      <c r="A6770">
        <v>6709</v>
      </c>
      <c r="B6770" s="1769">
        <f>'Revenues 9-14'!D244</f>
        <v>0</v>
      </c>
      <c r="D6770" s="2" t="str">
        <f t="shared" si="104"/>
        <v>Error?</v>
      </c>
      <c r="E6770" s="2" t="s">
        <v>189</v>
      </c>
    </row>
    <row r="6771" spans="1:5" x14ac:dyDescent="0.2">
      <c r="A6771">
        <v>6710</v>
      </c>
      <c r="B6771" s="1769">
        <f>'Revenues 9-14'!E244</f>
        <v>0</v>
      </c>
      <c r="D6771" s="2" t="str">
        <f t="shared" si="104"/>
        <v>Error?</v>
      </c>
      <c r="E6771" s="2" t="s">
        <v>189</v>
      </c>
    </row>
    <row r="6772" spans="1:5" x14ac:dyDescent="0.2">
      <c r="A6772">
        <v>6711</v>
      </c>
      <c r="B6772" s="1769">
        <f>'Revenues 9-14'!F244</f>
        <v>0</v>
      </c>
      <c r="D6772" s="2" t="str">
        <f t="shared" si="104"/>
        <v>Error?</v>
      </c>
      <c r="E6772" s="2" t="s">
        <v>189</v>
      </c>
    </row>
    <row r="6773" spans="1:5" x14ac:dyDescent="0.2">
      <c r="A6773">
        <v>6712</v>
      </c>
      <c r="B6773" s="1769">
        <f>'Revenues 9-14'!G244</f>
        <v>0</v>
      </c>
      <c r="D6773" s="2" t="str">
        <f t="shared" si="104"/>
        <v>Error?</v>
      </c>
      <c r="E6773" s="2" t="s">
        <v>189</v>
      </c>
    </row>
    <row r="6774" spans="1:5" x14ac:dyDescent="0.2">
      <c r="A6774">
        <v>6713</v>
      </c>
      <c r="B6774" s="1769">
        <f>'Revenues 9-14'!H244</f>
        <v>0</v>
      </c>
      <c r="D6774" s="2" t="str">
        <f t="shared" si="104"/>
        <v>Error?</v>
      </c>
      <c r="E6774" s="2" t="s">
        <v>189</v>
      </c>
    </row>
    <row r="6775" spans="1:5" x14ac:dyDescent="0.2">
      <c r="A6775">
        <v>6714</v>
      </c>
      <c r="B6775" s="1769">
        <f>'Revenues 9-14'!J244</f>
        <v>0</v>
      </c>
      <c r="D6775" s="2" t="str">
        <f t="shared" si="104"/>
        <v>Error?</v>
      </c>
      <c r="E6775" s="2" t="s">
        <v>189</v>
      </c>
    </row>
    <row r="6776" spans="1:5" x14ac:dyDescent="0.2">
      <c r="A6776">
        <v>6715</v>
      </c>
      <c r="B6776" s="1769">
        <f>'Revenues 9-14'!K244</f>
        <v>0</v>
      </c>
      <c r="D6776" s="2" t="str">
        <f t="shared" si="104"/>
        <v>Error?</v>
      </c>
      <c r="E6776" s="2" t="s">
        <v>189</v>
      </c>
    </row>
    <row r="6777" spans="1:5" x14ac:dyDescent="0.2">
      <c r="A6777">
        <v>6716</v>
      </c>
      <c r="B6777" s="1769">
        <f>'Revenues 9-14'!C245</f>
        <v>0</v>
      </c>
      <c r="D6777" s="2" t="str">
        <f t="shared" si="104"/>
        <v>Error?</v>
      </c>
      <c r="E6777" s="2" t="s">
        <v>189</v>
      </c>
    </row>
    <row r="6778" spans="1:5" x14ac:dyDescent="0.2">
      <c r="A6778">
        <v>6717</v>
      </c>
      <c r="B6778" s="1769">
        <f>'Revenues 9-14'!D245</f>
        <v>0</v>
      </c>
      <c r="D6778" s="2" t="str">
        <f t="shared" si="104"/>
        <v>Error?</v>
      </c>
      <c r="E6778" s="2" t="s">
        <v>189</v>
      </c>
    </row>
    <row r="6779" spans="1:5" x14ac:dyDescent="0.2">
      <c r="A6779">
        <v>6718</v>
      </c>
      <c r="B6779" s="1769">
        <f>'Revenues 9-14'!E245</f>
        <v>0</v>
      </c>
      <c r="D6779" s="2" t="str">
        <f t="shared" si="104"/>
        <v>Error?</v>
      </c>
      <c r="E6779" s="2" t="s">
        <v>189</v>
      </c>
    </row>
    <row r="6780" spans="1:5" x14ac:dyDescent="0.2">
      <c r="A6780">
        <v>6719</v>
      </c>
      <c r="B6780" s="1769">
        <f>'Revenues 9-14'!F245</f>
        <v>0</v>
      </c>
      <c r="D6780" s="2" t="str">
        <f t="shared" si="104"/>
        <v>Error?</v>
      </c>
      <c r="E6780" s="2" t="s">
        <v>189</v>
      </c>
    </row>
    <row r="6781" spans="1:5" x14ac:dyDescent="0.2">
      <c r="A6781">
        <v>6720</v>
      </c>
      <c r="B6781" s="1769">
        <f>'Revenues 9-14'!G245</f>
        <v>0</v>
      </c>
      <c r="D6781" s="2" t="str">
        <f t="shared" si="104"/>
        <v>Error?</v>
      </c>
      <c r="E6781" s="2" t="s">
        <v>189</v>
      </c>
    </row>
    <row r="6782" spans="1:5" x14ac:dyDescent="0.2">
      <c r="A6782">
        <v>6721</v>
      </c>
      <c r="B6782" s="1769">
        <f>'Revenues 9-14'!H245</f>
        <v>0</v>
      </c>
      <c r="D6782" s="2" t="str">
        <f t="shared" si="104"/>
        <v>Error?</v>
      </c>
      <c r="E6782" s="2" t="s">
        <v>189</v>
      </c>
    </row>
    <row r="6783" spans="1:5" x14ac:dyDescent="0.2">
      <c r="A6783">
        <v>6722</v>
      </c>
      <c r="B6783" s="1769">
        <f>'Revenues 9-14'!J245</f>
        <v>0</v>
      </c>
      <c r="D6783" s="2" t="str">
        <f t="shared" ref="D6783:D6846" si="105">IF(ISBLANK(B6783),"OK",IF(A6783-B6783=0,"OK","Error?"))</f>
        <v>Error?</v>
      </c>
      <c r="E6783" s="2" t="s">
        <v>189</v>
      </c>
    </row>
    <row r="6784" spans="1:5" x14ac:dyDescent="0.2">
      <c r="A6784">
        <v>6723</v>
      </c>
      <c r="B6784" s="1769">
        <f>'Revenues 9-14'!K245</f>
        <v>0</v>
      </c>
      <c r="D6784" s="2" t="str">
        <f t="shared" si="105"/>
        <v>Error?</v>
      </c>
      <c r="E6784" s="2" t="s">
        <v>189</v>
      </c>
    </row>
    <row r="6785" spans="1:5" x14ac:dyDescent="0.2">
      <c r="A6785">
        <v>6724</v>
      </c>
      <c r="B6785" s="1769">
        <f>'Revenues 9-14'!C246</f>
        <v>0</v>
      </c>
      <c r="D6785" s="2" t="str">
        <f t="shared" si="105"/>
        <v>Error?</v>
      </c>
      <c r="E6785" s="2" t="s">
        <v>189</v>
      </c>
    </row>
    <row r="6786" spans="1:5" x14ac:dyDescent="0.2">
      <c r="A6786">
        <v>6725</v>
      </c>
      <c r="B6786" s="1769">
        <f>'Revenues 9-14'!D246</f>
        <v>0</v>
      </c>
      <c r="D6786" s="2" t="str">
        <f t="shared" si="105"/>
        <v>Error?</v>
      </c>
      <c r="E6786" s="2" t="s">
        <v>189</v>
      </c>
    </row>
    <row r="6787" spans="1:5" x14ac:dyDescent="0.2">
      <c r="A6787">
        <v>6726</v>
      </c>
      <c r="B6787" s="1769">
        <f>'Revenues 9-14'!E246</f>
        <v>0</v>
      </c>
      <c r="D6787" s="2" t="str">
        <f t="shared" si="105"/>
        <v>Error?</v>
      </c>
      <c r="E6787" s="2" t="s">
        <v>189</v>
      </c>
    </row>
    <row r="6788" spans="1:5" x14ac:dyDescent="0.2">
      <c r="A6788">
        <v>6727</v>
      </c>
      <c r="B6788" s="1769">
        <f>'Revenues 9-14'!F246</f>
        <v>0</v>
      </c>
      <c r="D6788" s="2" t="str">
        <f t="shared" si="105"/>
        <v>Error?</v>
      </c>
      <c r="E6788" s="2" t="s">
        <v>189</v>
      </c>
    </row>
    <row r="6789" spans="1:5" x14ac:dyDescent="0.2">
      <c r="A6789">
        <v>6728</v>
      </c>
      <c r="B6789" s="1769">
        <f>'Revenues 9-14'!G246</f>
        <v>0</v>
      </c>
      <c r="D6789" s="2" t="str">
        <f t="shared" si="105"/>
        <v>Error?</v>
      </c>
      <c r="E6789" s="2" t="s">
        <v>189</v>
      </c>
    </row>
    <row r="6790" spans="1:5" x14ac:dyDescent="0.2">
      <c r="A6790">
        <v>6729</v>
      </c>
      <c r="B6790" s="1769">
        <f>'Revenues 9-14'!H246</f>
        <v>0</v>
      </c>
      <c r="D6790" s="2" t="str">
        <f t="shared" si="105"/>
        <v>Error?</v>
      </c>
      <c r="E6790" s="2" t="s">
        <v>189</v>
      </c>
    </row>
    <row r="6791" spans="1:5" x14ac:dyDescent="0.2">
      <c r="A6791">
        <v>6730</v>
      </c>
      <c r="B6791" s="1769">
        <f>'Revenues 9-14'!J246</f>
        <v>0</v>
      </c>
      <c r="D6791" s="2" t="str">
        <f t="shared" si="105"/>
        <v>Error?</v>
      </c>
      <c r="E6791" s="2" t="s">
        <v>189</v>
      </c>
    </row>
    <row r="6792" spans="1:5" x14ac:dyDescent="0.2">
      <c r="A6792">
        <v>6731</v>
      </c>
      <c r="B6792" s="1769">
        <f>'Revenues 9-14'!K246</f>
        <v>0</v>
      </c>
      <c r="D6792" s="2" t="str">
        <f t="shared" si="105"/>
        <v>Error?</v>
      </c>
      <c r="E6792" s="2" t="s">
        <v>189</v>
      </c>
    </row>
    <row r="6793" spans="1:5" x14ac:dyDescent="0.2">
      <c r="A6793">
        <v>6732</v>
      </c>
      <c r="B6793" s="1769">
        <f>'Revenues 9-14'!C247</f>
        <v>0</v>
      </c>
      <c r="D6793" s="2" t="str">
        <f t="shared" si="105"/>
        <v>Error?</v>
      </c>
      <c r="E6793" s="2" t="s">
        <v>189</v>
      </c>
    </row>
    <row r="6794" spans="1:5" x14ac:dyDescent="0.2">
      <c r="A6794">
        <v>6733</v>
      </c>
      <c r="B6794" s="1769">
        <f>'Revenues 9-14'!D247</f>
        <v>0</v>
      </c>
      <c r="D6794" s="2" t="str">
        <f t="shared" si="105"/>
        <v>Error?</v>
      </c>
      <c r="E6794" s="2" t="s">
        <v>189</v>
      </c>
    </row>
    <row r="6795" spans="1:5" x14ac:dyDescent="0.2">
      <c r="A6795">
        <v>6734</v>
      </c>
      <c r="B6795" s="1769">
        <f>'Revenues 9-14'!E247</f>
        <v>0</v>
      </c>
      <c r="D6795" s="2" t="str">
        <f t="shared" si="105"/>
        <v>Error?</v>
      </c>
      <c r="E6795" s="2" t="s">
        <v>189</v>
      </c>
    </row>
    <row r="6796" spans="1:5" x14ac:dyDescent="0.2">
      <c r="A6796">
        <v>6735</v>
      </c>
      <c r="B6796" s="1769">
        <f>'Revenues 9-14'!F247</f>
        <v>0</v>
      </c>
      <c r="D6796" s="2" t="str">
        <f t="shared" si="105"/>
        <v>Error?</v>
      </c>
      <c r="E6796" s="2" t="s">
        <v>189</v>
      </c>
    </row>
    <row r="6797" spans="1:5" x14ac:dyDescent="0.2">
      <c r="A6797">
        <v>6736</v>
      </c>
      <c r="B6797" s="1769">
        <f>'Revenues 9-14'!G247</f>
        <v>0</v>
      </c>
      <c r="D6797" s="2" t="str">
        <f t="shared" si="105"/>
        <v>Error?</v>
      </c>
      <c r="E6797" s="2" t="s">
        <v>189</v>
      </c>
    </row>
    <row r="6798" spans="1:5" x14ac:dyDescent="0.2">
      <c r="A6798">
        <v>6737</v>
      </c>
      <c r="B6798" s="1769">
        <f>'Revenues 9-14'!H247</f>
        <v>0</v>
      </c>
      <c r="D6798" s="2" t="str">
        <f t="shared" si="105"/>
        <v>Error?</v>
      </c>
      <c r="E6798" s="2" t="s">
        <v>189</v>
      </c>
    </row>
    <row r="6799" spans="1:5" x14ac:dyDescent="0.2">
      <c r="A6799">
        <v>6738</v>
      </c>
      <c r="B6799" s="1769">
        <f>'Revenues 9-14'!J247</f>
        <v>0</v>
      </c>
      <c r="D6799" s="2" t="str">
        <f t="shared" si="105"/>
        <v>Error?</v>
      </c>
      <c r="E6799" s="2" t="s">
        <v>189</v>
      </c>
    </row>
    <row r="6800" spans="1:5" x14ac:dyDescent="0.2">
      <c r="A6800">
        <v>6739</v>
      </c>
      <c r="B6800" s="1769">
        <f>'Revenues 9-14'!K247</f>
        <v>0</v>
      </c>
      <c r="D6800" s="2" t="str">
        <f t="shared" si="105"/>
        <v>Error?</v>
      </c>
      <c r="E6800" s="2" t="s">
        <v>189</v>
      </c>
    </row>
    <row r="6801" spans="1:5" x14ac:dyDescent="0.2">
      <c r="A6801">
        <v>6740</v>
      </c>
      <c r="B6801" s="1769">
        <f>'Revenues 9-14'!C248</f>
        <v>0</v>
      </c>
      <c r="D6801" s="2" t="str">
        <f t="shared" si="105"/>
        <v>Error?</v>
      </c>
      <c r="E6801" s="2" t="s">
        <v>189</v>
      </c>
    </row>
    <row r="6802" spans="1:5" x14ac:dyDescent="0.2">
      <c r="A6802">
        <v>6741</v>
      </c>
      <c r="B6802" s="1769">
        <f>'Revenues 9-14'!D248</f>
        <v>0</v>
      </c>
      <c r="D6802" s="2" t="str">
        <f t="shared" si="105"/>
        <v>Error?</v>
      </c>
      <c r="E6802" s="2" t="s">
        <v>189</v>
      </c>
    </row>
    <row r="6803" spans="1:5" x14ac:dyDescent="0.2">
      <c r="A6803">
        <v>6742</v>
      </c>
      <c r="B6803" s="1769">
        <f>'Revenues 9-14'!E248</f>
        <v>0</v>
      </c>
      <c r="D6803" s="2" t="str">
        <f t="shared" si="105"/>
        <v>Error?</v>
      </c>
      <c r="E6803" s="2" t="s">
        <v>189</v>
      </c>
    </row>
    <row r="6804" spans="1:5" x14ac:dyDescent="0.2">
      <c r="A6804">
        <v>6743</v>
      </c>
      <c r="B6804" s="1769">
        <f>'Revenues 9-14'!F248</f>
        <v>0</v>
      </c>
      <c r="D6804" s="2" t="str">
        <f t="shared" si="105"/>
        <v>Error?</v>
      </c>
      <c r="E6804" s="2" t="s">
        <v>189</v>
      </c>
    </row>
    <row r="6805" spans="1:5" x14ac:dyDescent="0.2">
      <c r="A6805">
        <v>6744</v>
      </c>
      <c r="B6805" s="1769">
        <f>'Revenues 9-14'!G248</f>
        <v>0</v>
      </c>
      <c r="D6805" s="2" t="str">
        <f t="shared" si="105"/>
        <v>Error?</v>
      </c>
      <c r="E6805" s="2" t="s">
        <v>189</v>
      </c>
    </row>
    <row r="6806" spans="1:5" x14ac:dyDescent="0.2">
      <c r="A6806">
        <v>6745</v>
      </c>
      <c r="B6806" s="1769">
        <f>'Revenues 9-14'!H248</f>
        <v>0</v>
      </c>
      <c r="D6806" s="2" t="str">
        <f t="shared" si="105"/>
        <v>Error?</v>
      </c>
      <c r="E6806" s="2" t="s">
        <v>189</v>
      </c>
    </row>
    <row r="6807" spans="1:5" x14ac:dyDescent="0.2">
      <c r="A6807">
        <v>6746</v>
      </c>
      <c r="B6807" s="1769">
        <f>'Revenues 9-14'!J248</f>
        <v>0</v>
      </c>
      <c r="D6807" s="2" t="str">
        <f t="shared" si="105"/>
        <v>Error?</v>
      </c>
      <c r="E6807" s="2" t="s">
        <v>189</v>
      </c>
    </row>
    <row r="6808" spans="1:5" x14ac:dyDescent="0.2">
      <c r="A6808">
        <v>6747</v>
      </c>
      <c r="B6808" s="1769">
        <f>'Revenues 9-14'!K248</f>
        <v>0</v>
      </c>
      <c r="D6808" s="2" t="str">
        <f t="shared" si="105"/>
        <v>Error?</v>
      </c>
      <c r="E6808" s="2" t="s">
        <v>189</v>
      </c>
    </row>
    <row r="6809" spans="1:5" x14ac:dyDescent="0.2">
      <c r="A6809">
        <v>6748</v>
      </c>
      <c r="B6809" s="1769">
        <f>'Revenues 9-14'!C249</f>
        <v>0</v>
      </c>
      <c r="D6809" s="2" t="str">
        <f t="shared" si="105"/>
        <v>Error?</v>
      </c>
      <c r="E6809" s="2" t="s">
        <v>189</v>
      </c>
    </row>
    <row r="6810" spans="1:5" x14ac:dyDescent="0.2">
      <c r="A6810">
        <v>6749</v>
      </c>
      <c r="B6810" s="1769">
        <f>'Revenues 9-14'!D249</f>
        <v>0</v>
      </c>
      <c r="D6810" s="2" t="str">
        <f t="shared" si="105"/>
        <v>Error?</v>
      </c>
      <c r="E6810" s="2" t="s">
        <v>189</v>
      </c>
    </row>
    <row r="6811" spans="1:5" x14ac:dyDescent="0.2">
      <c r="A6811">
        <v>6750</v>
      </c>
      <c r="B6811" s="1769">
        <f>'Revenues 9-14'!E249</f>
        <v>0</v>
      </c>
      <c r="D6811" s="2" t="str">
        <f t="shared" si="105"/>
        <v>Error?</v>
      </c>
      <c r="E6811" s="2" t="s">
        <v>189</v>
      </c>
    </row>
    <row r="6812" spans="1:5" x14ac:dyDescent="0.2">
      <c r="A6812">
        <v>6751</v>
      </c>
      <c r="B6812" s="1769">
        <f>'Revenues 9-14'!F249</f>
        <v>0</v>
      </c>
      <c r="D6812" s="2" t="str">
        <f t="shared" si="105"/>
        <v>Error?</v>
      </c>
      <c r="E6812" s="2" t="s">
        <v>189</v>
      </c>
    </row>
    <row r="6813" spans="1:5" x14ac:dyDescent="0.2">
      <c r="A6813">
        <v>6752</v>
      </c>
      <c r="B6813" s="1769">
        <f>'Revenues 9-14'!G249</f>
        <v>0</v>
      </c>
      <c r="D6813" s="2" t="str">
        <f t="shared" si="105"/>
        <v>Error?</v>
      </c>
      <c r="E6813" s="2" t="s">
        <v>189</v>
      </c>
    </row>
    <row r="6814" spans="1:5" x14ac:dyDescent="0.2">
      <c r="A6814">
        <v>6753</v>
      </c>
      <c r="B6814" s="1769">
        <f>'Revenues 9-14'!H249</f>
        <v>0</v>
      </c>
      <c r="D6814" s="2" t="str">
        <f t="shared" si="105"/>
        <v>Error?</v>
      </c>
      <c r="E6814" s="2" t="s">
        <v>189</v>
      </c>
    </row>
    <row r="6815" spans="1:5" x14ac:dyDescent="0.2">
      <c r="A6815">
        <v>6754</v>
      </c>
      <c r="B6815" s="1769">
        <f>'Revenues 9-14'!J249</f>
        <v>0</v>
      </c>
      <c r="D6815" s="2" t="str">
        <f t="shared" si="105"/>
        <v>Error?</v>
      </c>
      <c r="E6815" s="2" t="s">
        <v>189</v>
      </c>
    </row>
    <row r="6816" spans="1:5" x14ac:dyDescent="0.2">
      <c r="A6816">
        <v>6755</v>
      </c>
      <c r="B6816" s="1769">
        <f>'Revenues 9-14'!K249</f>
        <v>0</v>
      </c>
      <c r="D6816" s="2" t="str">
        <f t="shared" si="105"/>
        <v>Error?</v>
      </c>
      <c r="E6816" s="2" t="s">
        <v>189</v>
      </c>
    </row>
    <row r="6817" spans="1:5" x14ac:dyDescent="0.2">
      <c r="A6817">
        <v>6756</v>
      </c>
      <c r="B6817" s="1769">
        <f>'Revenues 9-14'!C250</f>
        <v>0</v>
      </c>
      <c r="D6817" s="2" t="str">
        <f t="shared" si="105"/>
        <v>Error?</v>
      </c>
      <c r="E6817" s="2" t="s">
        <v>189</v>
      </c>
    </row>
    <row r="6818" spans="1:5" x14ac:dyDescent="0.2">
      <c r="A6818">
        <v>6757</v>
      </c>
      <c r="B6818" s="1769">
        <f>'Revenues 9-14'!D250</f>
        <v>0</v>
      </c>
      <c r="D6818" s="2" t="str">
        <f t="shared" si="105"/>
        <v>Error?</v>
      </c>
      <c r="E6818" s="2" t="s">
        <v>189</v>
      </c>
    </row>
    <row r="6819" spans="1:5" x14ac:dyDescent="0.2">
      <c r="A6819">
        <v>6758</v>
      </c>
      <c r="B6819" s="1769">
        <f>'Revenues 9-14'!E250</f>
        <v>0</v>
      </c>
      <c r="D6819" s="2" t="str">
        <f t="shared" si="105"/>
        <v>Error?</v>
      </c>
      <c r="E6819" s="2" t="s">
        <v>189</v>
      </c>
    </row>
    <row r="6820" spans="1:5" x14ac:dyDescent="0.2">
      <c r="A6820">
        <v>6759</v>
      </c>
      <c r="B6820" s="1769">
        <f>'Revenues 9-14'!F250</f>
        <v>0</v>
      </c>
      <c r="D6820" s="2" t="str">
        <f t="shared" si="105"/>
        <v>Error?</v>
      </c>
      <c r="E6820" s="2" t="s">
        <v>189</v>
      </c>
    </row>
    <row r="6821" spans="1:5" x14ac:dyDescent="0.2">
      <c r="A6821">
        <v>6760</v>
      </c>
      <c r="B6821" s="1769">
        <f>'Revenues 9-14'!G250</f>
        <v>0</v>
      </c>
      <c r="D6821" s="2" t="str">
        <f t="shared" si="105"/>
        <v>Error?</v>
      </c>
      <c r="E6821" s="2" t="s">
        <v>189</v>
      </c>
    </row>
    <row r="6822" spans="1:5" x14ac:dyDescent="0.2">
      <c r="A6822">
        <v>6761</v>
      </c>
      <c r="B6822" s="1769">
        <f>'Revenues 9-14'!H250</f>
        <v>0</v>
      </c>
      <c r="D6822" s="2" t="str">
        <f t="shared" si="105"/>
        <v>Error?</v>
      </c>
      <c r="E6822" s="2" t="s">
        <v>189</v>
      </c>
    </row>
    <row r="6823" spans="1:5" x14ac:dyDescent="0.2">
      <c r="A6823">
        <v>6762</v>
      </c>
      <c r="B6823" s="1769">
        <f>'Revenues 9-14'!J250</f>
        <v>0</v>
      </c>
      <c r="D6823" s="2" t="str">
        <f t="shared" si="105"/>
        <v>Error?</v>
      </c>
      <c r="E6823" s="2" t="s">
        <v>189</v>
      </c>
    </row>
    <row r="6824" spans="1:5" x14ac:dyDescent="0.2">
      <c r="A6824">
        <v>6763</v>
      </c>
      <c r="B6824" s="1769">
        <f>'Revenues 9-14'!K250</f>
        <v>0</v>
      </c>
      <c r="D6824" s="2" t="str">
        <f t="shared" si="105"/>
        <v>Error?</v>
      </c>
      <c r="E6824" s="2" t="s">
        <v>189</v>
      </c>
    </row>
    <row r="6825" spans="1:5" x14ac:dyDescent="0.2">
      <c r="A6825">
        <v>6764</v>
      </c>
      <c r="B6825" s="1769">
        <f>'Revenues 9-14'!C251</f>
        <v>0</v>
      </c>
      <c r="D6825" s="2" t="str">
        <f t="shared" si="105"/>
        <v>Error?</v>
      </c>
      <c r="E6825" s="2" t="s">
        <v>189</v>
      </c>
    </row>
    <row r="6826" spans="1:5" x14ac:dyDescent="0.2">
      <c r="A6826">
        <v>6765</v>
      </c>
      <c r="B6826" s="1769">
        <f>'Revenues 9-14'!D251</f>
        <v>0</v>
      </c>
      <c r="D6826" s="2" t="str">
        <f t="shared" si="105"/>
        <v>Error?</v>
      </c>
      <c r="E6826" s="2" t="s">
        <v>189</v>
      </c>
    </row>
    <row r="6827" spans="1:5" x14ac:dyDescent="0.2">
      <c r="A6827">
        <v>6766</v>
      </c>
      <c r="B6827" s="1769">
        <f>'Revenues 9-14'!E251</f>
        <v>0</v>
      </c>
      <c r="D6827" s="2" t="str">
        <f t="shared" si="105"/>
        <v>Error?</v>
      </c>
      <c r="E6827" s="2" t="s">
        <v>189</v>
      </c>
    </row>
    <row r="6828" spans="1:5" x14ac:dyDescent="0.2">
      <c r="A6828">
        <v>6767</v>
      </c>
      <c r="B6828" s="1769">
        <f>'Revenues 9-14'!F251</f>
        <v>0</v>
      </c>
      <c r="D6828" s="2" t="str">
        <f t="shared" si="105"/>
        <v>Error?</v>
      </c>
      <c r="E6828" s="2" t="s">
        <v>189</v>
      </c>
    </row>
    <row r="6829" spans="1:5" x14ac:dyDescent="0.2">
      <c r="A6829">
        <v>6768</v>
      </c>
      <c r="B6829" s="1769">
        <f>'Revenues 9-14'!G251</f>
        <v>0</v>
      </c>
      <c r="D6829" s="2" t="str">
        <f t="shared" si="105"/>
        <v>Error?</v>
      </c>
      <c r="E6829" s="2" t="s">
        <v>189</v>
      </c>
    </row>
    <row r="6830" spans="1:5" x14ac:dyDescent="0.2">
      <c r="A6830">
        <v>6769</v>
      </c>
      <c r="B6830" s="1769">
        <f>'Revenues 9-14'!H251</f>
        <v>0</v>
      </c>
      <c r="D6830" s="2" t="str">
        <f t="shared" si="105"/>
        <v>Error?</v>
      </c>
      <c r="E6830" s="2" t="s">
        <v>189</v>
      </c>
    </row>
    <row r="6831" spans="1:5" x14ac:dyDescent="0.2">
      <c r="A6831">
        <v>6770</v>
      </c>
      <c r="B6831" s="1769">
        <f>'Revenues 9-14'!J251</f>
        <v>0</v>
      </c>
      <c r="D6831" s="2" t="str">
        <f t="shared" si="105"/>
        <v>Error?</v>
      </c>
      <c r="E6831" s="2" t="s">
        <v>189</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1898</v>
      </c>
    </row>
    <row r="6842" spans="1:5" x14ac:dyDescent="0.2">
      <c r="A6842" s="126">
        <v>6781</v>
      </c>
      <c r="B6842" s="1769"/>
      <c r="D6842" s="2" t="str">
        <f t="shared" si="105"/>
        <v>OK</v>
      </c>
      <c r="E6842" s="1" t="s">
        <v>1898</v>
      </c>
    </row>
    <row r="6843" spans="1:5" x14ac:dyDescent="0.2">
      <c r="A6843" s="126">
        <v>6782</v>
      </c>
      <c r="B6843" s="1769"/>
      <c r="D6843" s="2" t="str">
        <f t="shared" si="105"/>
        <v>OK</v>
      </c>
      <c r="E6843" s="1" t="s">
        <v>1898</v>
      </c>
    </row>
    <row r="6844" spans="1:5" x14ac:dyDescent="0.2">
      <c r="A6844">
        <v>6783</v>
      </c>
      <c r="B6844" s="1769">
        <f>'Expenditures 15-22'!I5</f>
        <v>1462</v>
      </c>
      <c r="D6844" s="2" t="str">
        <f t="shared" si="105"/>
        <v>Error?</v>
      </c>
    </row>
    <row r="6845" spans="1:5" x14ac:dyDescent="0.2">
      <c r="A6845">
        <v>6784</v>
      </c>
      <c r="B6845" s="1769">
        <f>'Expenditures 15-22'!J5</f>
        <v>0</v>
      </c>
      <c r="D6845" s="2" t="str">
        <f t="shared" si="105"/>
        <v>Error?</v>
      </c>
    </row>
    <row r="6846" spans="1:5" x14ac:dyDescent="0.2">
      <c r="A6846">
        <v>6785</v>
      </c>
      <c r="B6846" s="1769">
        <f>'Expenditures 15-22'!I7</f>
        <v>3740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136983</v>
      </c>
      <c r="D6848" s="2" t="str">
        <f t="shared" si="106"/>
        <v>Error?</v>
      </c>
    </row>
    <row r="6849" spans="1:4" x14ac:dyDescent="0.2">
      <c r="A6849">
        <v>6788</v>
      </c>
      <c r="B6849" s="1769">
        <f>'Expenditures 15-22'!I8</f>
        <v>0</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0</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0</v>
      </c>
      <c r="D6871" s="2" t="str">
        <f t="shared" si="106"/>
        <v>Error?</v>
      </c>
    </row>
    <row r="6872" spans="1:4" x14ac:dyDescent="0.2">
      <c r="A6872">
        <v>6811</v>
      </c>
      <c r="B6872" s="1769">
        <f>'Expenditures 15-22'!I18</f>
        <v>1398</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272638</v>
      </c>
      <c r="D6880" s="2" t="str">
        <f t="shared" si="106"/>
        <v>Error?</v>
      </c>
    </row>
    <row r="6881" spans="1:4" x14ac:dyDescent="0.2">
      <c r="A6881">
        <v>6820</v>
      </c>
      <c r="B6881" s="1769">
        <f>'Expenditures 15-22'!K22</f>
        <v>272638</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6600</v>
      </c>
      <c r="D6902" s="2" t="str">
        <f t="shared" si="106"/>
        <v>Error?</v>
      </c>
    </row>
    <row r="6903" spans="1:4" x14ac:dyDescent="0.2">
      <c r="A6903">
        <v>6842</v>
      </c>
      <c r="B6903" s="1769">
        <f>'Expenditures 15-22'!J33</f>
        <v>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0</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0</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0</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0</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0</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0</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0</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0</v>
      </c>
      <c r="D6940" s="2" t="str">
        <f t="shared" si="107"/>
        <v>Error?</v>
      </c>
    </row>
    <row r="6941" spans="1:4" x14ac:dyDescent="0.2">
      <c r="A6941" s="126">
        <v>6880</v>
      </c>
      <c r="B6941" s="1769"/>
      <c r="D6941" s="2" t="str">
        <f t="shared" si="107"/>
        <v>OK</v>
      </c>
    </row>
    <row r="6942" spans="1:4" x14ac:dyDescent="0.2">
      <c r="A6942">
        <v>6881</v>
      </c>
      <c r="B6942" s="1769">
        <f>'Expenditures 15-22'!I53</f>
        <v>0</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0</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0</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0</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0</v>
      </c>
      <c r="D6983" s="2" t="str">
        <f t="shared" si="108"/>
        <v>Error?</v>
      </c>
    </row>
    <row r="6984" spans="1:4" x14ac:dyDescent="0.2">
      <c r="A6984">
        <v>6923</v>
      </c>
      <c r="B6984" s="1769">
        <f>'Expenditures 15-22'!K86</f>
        <v>0</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0</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6600</v>
      </c>
      <c r="D7020" s="2" t="str">
        <f t="shared" si="108"/>
        <v>Error?</v>
      </c>
    </row>
    <row r="7021" spans="1:4" x14ac:dyDescent="0.2">
      <c r="A7021">
        <v>6960</v>
      </c>
      <c r="B7021" s="1769">
        <f>'Expenditures 15-22'!J114</f>
        <v>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0</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0</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0</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151768</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0</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114</v>
      </c>
    </row>
    <row r="7055" spans="1:5" x14ac:dyDescent="0.2">
      <c r="A7055">
        <v>6994</v>
      </c>
      <c r="B7055" s="1769">
        <f>'Revenues 9-14'!J268</f>
        <v>123388</v>
      </c>
      <c r="D7055" s="2" t="str">
        <f t="shared" si="109"/>
        <v>Error?</v>
      </c>
      <c r="E7055" s="2" t="s">
        <v>114</v>
      </c>
    </row>
    <row r="7056" spans="1:5" x14ac:dyDescent="0.2">
      <c r="A7056" s="126">
        <v>6995</v>
      </c>
      <c r="B7056" s="1769"/>
      <c r="D7056" s="2" t="str">
        <f t="shared" si="109"/>
        <v>OK</v>
      </c>
      <c r="E7056" s="2" t="s">
        <v>114</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1359</v>
      </c>
      <c r="D7073" s="2" t="str">
        <f t="shared" si="109"/>
        <v>Error?</v>
      </c>
    </row>
    <row r="7074" spans="1:4" x14ac:dyDescent="0.2">
      <c r="A7074">
        <v>7013</v>
      </c>
      <c r="B7074" s="1769">
        <f>'Expenditures 15-22'!K216</f>
        <v>1359</v>
      </c>
      <c r="D7074" s="2" t="str">
        <f t="shared" si="109"/>
        <v>Error?</v>
      </c>
    </row>
    <row r="7075" spans="1:4" x14ac:dyDescent="0.2">
      <c r="A7075">
        <v>7014</v>
      </c>
      <c r="B7075" s="1769">
        <f>'Expenditures 15-22'!D218</f>
        <v>0</v>
      </c>
      <c r="D7075" s="2" t="str">
        <f t="shared" si="109"/>
        <v>Error?</v>
      </c>
    </row>
    <row r="7076" spans="1:4" x14ac:dyDescent="0.2">
      <c r="A7076">
        <v>7015</v>
      </c>
      <c r="B7076" s="1769">
        <f>'Expenditures 15-22'!K218</f>
        <v>0</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105218</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105218</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0</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0</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46550</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46550</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151768</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151768</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151768</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151768</v>
      </c>
      <c r="D7224" s="2" t="str">
        <f t="shared" si="111"/>
        <v>Error?</v>
      </c>
    </row>
    <row r="7225" spans="1:4" x14ac:dyDescent="0.2">
      <c r="A7225">
        <v>7164</v>
      </c>
      <c r="B7225" s="1769">
        <f>'Expenditures 15-22'!K343</f>
        <v>-28380</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19866</v>
      </c>
      <c r="D7246" s="2" t="str">
        <f t="shared" si="112"/>
        <v>Error?</v>
      </c>
    </row>
    <row r="7247" spans="1:4" x14ac:dyDescent="0.2">
      <c r="A7247">
        <f t="shared" si="113"/>
        <v>7186</v>
      </c>
      <c r="B7247" s="1769">
        <f>'Expenditures 15-22'!E7</f>
        <v>890</v>
      </c>
      <c r="D7247" s="2" t="str">
        <f t="shared" si="112"/>
        <v>Error?</v>
      </c>
    </row>
    <row r="7248" spans="1:4" x14ac:dyDescent="0.2">
      <c r="A7248">
        <f t="shared" si="113"/>
        <v>7187</v>
      </c>
      <c r="B7248" s="1769">
        <f>'Expenditures 15-22'!F7</f>
        <v>11334</v>
      </c>
      <c r="D7248" s="2" t="str">
        <f t="shared" si="112"/>
        <v>Error?</v>
      </c>
    </row>
    <row r="7249" spans="1:4" x14ac:dyDescent="0.2">
      <c r="A7249">
        <f t="shared" si="113"/>
        <v>7188</v>
      </c>
      <c r="B7249" s="1769">
        <f>'Expenditures 15-22'!G7</f>
        <v>7000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0</v>
      </c>
      <c r="D7251" s="2" t="str">
        <f t="shared" si="112"/>
        <v>Error?</v>
      </c>
    </row>
    <row r="7252" spans="1:4" x14ac:dyDescent="0.2">
      <c r="A7252">
        <f t="shared" si="113"/>
        <v>7191</v>
      </c>
      <c r="B7252" s="1769">
        <f>'Expenditures 15-22'!D9</f>
        <v>0</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0</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0</v>
      </c>
      <c r="D7265" s="2" t="str">
        <f t="shared" si="112"/>
        <v>Error?</v>
      </c>
    </row>
    <row r="7266" spans="1:5" x14ac:dyDescent="0.2">
      <c r="A7266">
        <f t="shared" si="113"/>
        <v>7205</v>
      </c>
      <c r="B7266" s="1769">
        <f>'Expenditures 15-22'!F17</f>
        <v>0</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79</v>
      </c>
    </row>
    <row r="7270" spans="1:5" x14ac:dyDescent="0.2">
      <c r="A7270" s="126">
        <f t="shared" si="113"/>
        <v>7209</v>
      </c>
      <c r="B7270" s="1770"/>
      <c r="D7270" s="2" t="str">
        <f t="shared" si="112"/>
        <v>OK</v>
      </c>
      <c r="E7270" s="2" t="s">
        <v>79</v>
      </c>
    </row>
    <row r="7271" spans="1:5" x14ac:dyDescent="0.2">
      <c r="A7271" s="126">
        <f t="shared" si="113"/>
        <v>7210</v>
      </c>
      <c r="B7271" s="1770"/>
      <c r="D7271" s="2" t="str">
        <f t="shared" si="112"/>
        <v>OK</v>
      </c>
      <c r="E7271" s="2" t="s">
        <v>79</v>
      </c>
    </row>
    <row r="7272" spans="1:5" x14ac:dyDescent="0.2">
      <c r="A7272" s="126">
        <f t="shared" si="113"/>
        <v>7211</v>
      </c>
      <c r="B7272" s="1770"/>
      <c r="D7272" s="2" t="str">
        <f t="shared" si="112"/>
        <v>OK</v>
      </c>
      <c r="E7272" s="2" t="s">
        <v>79</v>
      </c>
    </row>
    <row r="7273" spans="1:5" x14ac:dyDescent="0.2">
      <c r="A7273" s="126">
        <f t="shared" si="113"/>
        <v>7212</v>
      </c>
      <c r="B7273" s="1770"/>
      <c r="D7273" s="2" t="str">
        <f t="shared" si="112"/>
        <v>OK</v>
      </c>
      <c r="E7273" s="2" t="s">
        <v>79</v>
      </c>
    </row>
    <row r="7274" spans="1:5" x14ac:dyDescent="0.2">
      <c r="A7274" s="126">
        <f t="shared" si="113"/>
        <v>7213</v>
      </c>
      <c r="B7274" s="1770"/>
      <c r="D7274" s="2" t="str">
        <f t="shared" si="112"/>
        <v>OK</v>
      </c>
      <c r="E7274" s="2" t="s">
        <v>79</v>
      </c>
    </row>
    <row r="7275" spans="1:5" x14ac:dyDescent="0.2">
      <c r="A7275" s="126">
        <f t="shared" si="113"/>
        <v>7214</v>
      </c>
      <c r="B7275" s="1770"/>
      <c r="D7275" s="2" t="str">
        <f t="shared" si="112"/>
        <v>OK</v>
      </c>
      <c r="E7275" s="2" t="s">
        <v>79</v>
      </c>
    </row>
    <row r="7276" spans="1:5" x14ac:dyDescent="0.2">
      <c r="A7276" s="126">
        <f t="shared" si="113"/>
        <v>7215</v>
      </c>
      <c r="B7276" s="1770"/>
      <c r="D7276" s="2" t="str">
        <f t="shared" si="112"/>
        <v>OK</v>
      </c>
      <c r="E7276" s="2" t="s">
        <v>79</v>
      </c>
    </row>
    <row r="7277" spans="1:5" x14ac:dyDescent="0.2">
      <c r="A7277" s="126">
        <f t="shared" si="113"/>
        <v>7216</v>
      </c>
      <c r="B7277" s="1770"/>
      <c r="D7277" s="2" t="str">
        <f t="shared" si="112"/>
        <v>OK</v>
      </c>
      <c r="E7277" s="2" t="s">
        <v>79</v>
      </c>
    </row>
    <row r="7278" spans="1:5" x14ac:dyDescent="0.2">
      <c r="A7278" s="126">
        <f t="shared" si="113"/>
        <v>7217</v>
      </c>
      <c r="B7278" s="1770"/>
      <c r="D7278" s="2" t="str">
        <f t="shared" si="112"/>
        <v>OK</v>
      </c>
      <c r="E7278" s="2" t="s">
        <v>79</v>
      </c>
    </row>
    <row r="7279" spans="1:5" x14ac:dyDescent="0.2">
      <c r="A7279" s="126">
        <f t="shared" si="113"/>
        <v>7218</v>
      </c>
      <c r="B7279" s="1770"/>
      <c r="D7279" s="2" t="str">
        <f t="shared" si="112"/>
        <v>OK</v>
      </c>
      <c r="E7279" s="2" t="s">
        <v>79</v>
      </c>
    </row>
    <row r="7280" spans="1:5" x14ac:dyDescent="0.2">
      <c r="A7280" s="126">
        <f t="shared" si="113"/>
        <v>7219</v>
      </c>
      <c r="B7280" s="1770"/>
      <c r="D7280" s="2" t="str">
        <f t="shared" si="112"/>
        <v>OK</v>
      </c>
      <c r="E7280" s="2" t="s">
        <v>79</v>
      </c>
    </row>
    <row r="7281" spans="1:5" x14ac:dyDescent="0.2">
      <c r="A7281" s="126">
        <f t="shared" si="113"/>
        <v>7220</v>
      </c>
      <c r="B7281" s="1770"/>
      <c r="D7281" s="2" t="str">
        <f t="shared" si="112"/>
        <v>OK</v>
      </c>
      <c r="E7281" s="2" t="s">
        <v>79</v>
      </c>
    </row>
    <row r="7282" spans="1:5" x14ac:dyDescent="0.2">
      <c r="A7282" s="126">
        <f t="shared" si="113"/>
        <v>7221</v>
      </c>
      <c r="B7282" s="1770"/>
      <c r="D7282" s="2" t="str">
        <f t="shared" si="112"/>
        <v>OK</v>
      </c>
      <c r="E7282" s="2" t="s">
        <v>79</v>
      </c>
    </row>
    <row r="7283" spans="1:5" x14ac:dyDescent="0.2">
      <c r="A7283" s="126">
        <f t="shared" si="113"/>
        <v>7222</v>
      </c>
      <c r="B7283" s="1770"/>
      <c r="D7283" s="2" t="str">
        <f t="shared" si="112"/>
        <v>OK</v>
      </c>
      <c r="E7283" s="2" t="s">
        <v>79</v>
      </c>
    </row>
    <row r="7284" spans="1:5" x14ac:dyDescent="0.2">
      <c r="A7284" s="126">
        <f t="shared" si="113"/>
        <v>7223</v>
      </c>
      <c r="B7284" s="1770"/>
      <c r="D7284" s="2" t="str">
        <f t="shared" si="112"/>
        <v>OK</v>
      </c>
      <c r="E7284" s="2" t="s">
        <v>79</v>
      </c>
    </row>
    <row r="7285" spans="1:5" x14ac:dyDescent="0.2">
      <c r="A7285" s="126">
        <f t="shared" si="113"/>
        <v>7224</v>
      </c>
      <c r="B7285" s="1770"/>
      <c r="D7285" s="2" t="str">
        <f t="shared" si="112"/>
        <v>OK</v>
      </c>
      <c r="E7285" s="2" t="s">
        <v>79</v>
      </c>
    </row>
    <row r="7286" spans="1:5" x14ac:dyDescent="0.2">
      <c r="A7286" s="126">
        <f t="shared" si="113"/>
        <v>7225</v>
      </c>
      <c r="B7286" s="1770"/>
      <c r="D7286" s="2" t="str">
        <f t="shared" si="112"/>
        <v>OK</v>
      </c>
      <c r="E7286" s="2" t="s">
        <v>79</v>
      </c>
    </row>
    <row r="7287" spans="1:5" x14ac:dyDescent="0.2">
      <c r="A7287" s="126">
        <f t="shared" si="113"/>
        <v>7226</v>
      </c>
      <c r="B7287" s="1770"/>
      <c r="D7287" s="2" t="str">
        <f t="shared" si="112"/>
        <v>OK</v>
      </c>
      <c r="E7287" s="2" t="s">
        <v>79</v>
      </c>
    </row>
    <row r="7288" spans="1:5" x14ac:dyDescent="0.2">
      <c r="A7288" s="126">
        <f t="shared" si="113"/>
        <v>7227</v>
      </c>
      <c r="B7288" s="1770"/>
      <c r="D7288" s="2" t="str">
        <f t="shared" si="112"/>
        <v>OK</v>
      </c>
      <c r="E7288" s="2" t="s">
        <v>79</v>
      </c>
    </row>
    <row r="7289" spans="1:5" x14ac:dyDescent="0.2">
      <c r="A7289" s="126">
        <f t="shared" si="113"/>
        <v>7228</v>
      </c>
      <c r="B7289" s="1770"/>
      <c r="D7289" s="2" t="str">
        <f t="shared" si="112"/>
        <v>OK</v>
      </c>
      <c r="E7289" s="2" t="s">
        <v>79</v>
      </c>
    </row>
    <row r="7290" spans="1:5" x14ac:dyDescent="0.2">
      <c r="A7290" s="126">
        <f t="shared" si="113"/>
        <v>7229</v>
      </c>
      <c r="B7290" s="1770"/>
      <c r="D7290" s="2" t="str">
        <f t="shared" si="112"/>
        <v>OK</v>
      </c>
      <c r="E7290" s="2" t="s">
        <v>79</v>
      </c>
    </row>
    <row r="7291" spans="1:5" x14ac:dyDescent="0.2">
      <c r="A7291" s="126">
        <f t="shared" si="113"/>
        <v>7230</v>
      </c>
      <c r="B7291" s="1770"/>
      <c r="D7291" s="2" t="str">
        <f t="shared" si="112"/>
        <v>OK</v>
      </c>
      <c r="E7291" s="2" t="s">
        <v>79</v>
      </c>
    </row>
    <row r="7292" spans="1:5" x14ac:dyDescent="0.2">
      <c r="A7292" s="126">
        <f t="shared" si="113"/>
        <v>7231</v>
      </c>
      <c r="B7292" s="1770"/>
      <c r="D7292" s="2" t="str">
        <f t="shared" si="112"/>
        <v>OK</v>
      </c>
      <c r="E7292" s="2" t="s">
        <v>79</v>
      </c>
    </row>
    <row r="7293" spans="1:5" x14ac:dyDescent="0.2">
      <c r="A7293" s="126">
        <f t="shared" si="113"/>
        <v>7232</v>
      </c>
      <c r="B7293" s="1770"/>
      <c r="D7293" s="2" t="str">
        <f t="shared" si="112"/>
        <v>OK</v>
      </c>
      <c r="E7293" s="2" t="s">
        <v>79</v>
      </c>
    </row>
    <row r="7294" spans="1:5" x14ac:dyDescent="0.2">
      <c r="A7294" s="126">
        <f t="shared" si="113"/>
        <v>7233</v>
      </c>
      <c r="B7294" s="1770"/>
      <c r="D7294" s="2" t="str">
        <f t="shared" si="112"/>
        <v>OK</v>
      </c>
      <c r="E7294" s="2" t="s">
        <v>79</v>
      </c>
    </row>
    <row r="7295" spans="1:5" x14ac:dyDescent="0.2">
      <c r="A7295" s="126">
        <f t="shared" si="113"/>
        <v>7234</v>
      </c>
      <c r="B7295" s="1770"/>
      <c r="D7295" s="2" t="str">
        <f t="shared" ref="D7295:D7358" si="114">IF(ISBLANK(B7295),"OK",IF(A7295-B7295=0,"OK","Error?"))</f>
        <v>OK</v>
      </c>
      <c r="E7295" s="2" t="s">
        <v>79</v>
      </c>
    </row>
    <row r="7296" spans="1:5" x14ac:dyDescent="0.2">
      <c r="A7296" s="126">
        <f t="shared" si="113"/>
        <v>7235</v>
      </c>
      <c r="B7296" s="1770"/>
      <c r="D7296" s="2" t="str">
        <f t="shared" si="114"/>
        <v>OK</v>
      </c>
      <c r="E7296" s="2" t="s">
        <v>79</v>
      </c>
    </row>
    <row r="7297" spans="1:5" x14ac:dyDescent="0.2">
      <c r="A7297" s="126">
        <f t="shared" si="113"/>
        <v>7236</v>
      </c>
      <c r="B7297" s="1770"/>
      <c r="D7297" s="2" t="str">
        <f t="shared" si="114"/>
        <v>OK</v>
      </c>
      <c r="E7297" s="2" t="s">
        <v>79</v>
      </c>
    </row>
    <row r="7298" spans="1:5" x14ac:dyDescent="0.2">
      <c r="A7298" s="126">
        <f t="shared" si="113"/>
        <v>7237</v>
      </c>
      <c r="B7298" s="1770"/>
      <c r="D7298" s="2" t="str">
        <f t="shared" si="114"/>
        <v>OK</v>
      </c>
      <c r="E7298" s="2" t="s">
        <v>79</v>
      </c>
    </row>
    <row r="7299" spans="1:5" x14ac:dyDescent="0.2">
      <c r="A7299" s="126">
        <f t="shared" si="113"/>
        <v>7238</v>
      </c>
      <c r="B7299" s="1770"/>
      <c r="D7299" s="2" t="str">
        <f t="shared" si="114"/>
        <v>OK</v>
      </c>
      <c r="E7299" s="2" t="s">
        <v>79</v>
      </c>
    </row>
    <row r="7300" spans="1:5" x14ac:dyDescent="0.2">
      <c r="A7300" s="126">
        <f t="shared" si="113"/>
        <v>7239</v>
      </c>
      <c r="B7300" s="1770"/>
      <c r="D7300" s="2" t="str">
        <f t="shared" si="114"/>
        <v>OK</v>
      </c>
      <c r="E7300" s="2" t="s">
        <v>79</v>
      </c>
    </row>
    <row r="7301" spans="1:5" x14ac:dyDescent="0.2">
      <c r="A7301" s="126">
        <f t="shared" si="113"/>
        <v>7240</v>
      </c>
      <c r="B7301" s="1770"/>
      <c r="D7301" s="2" t="str">
        <f t="shared" si="114"/>
        <v>OK</v>
      </c>
      <c r="E7301" s="2" t="s">
        <v>79</v>
      </c>
    </row>
    <row r="7302" spans="1:5" x14ac:dyDescent="0.2">
      <c r="A7302" s="126">
        <f t="shared" si="113"/>
        <v>7241</v>
      </c>
      <c r="B7302" s="1770"/>
      <c r="D7302" s="2" t="str">
        <f t="shared" si="114"/>
        <v>OK</v>
      </c>
      <c r="E7302" s="2" t="s">
        <v>79</v>
      </c>
    </row>
    <row r="7303" spans="1:5" x14ac:dyDescent="0.2">
      <c r="A7303" s="126">
        <f t="shared" si="113"/>
        <v>7242</v>
      </c>
      <c r="B7303" s="1770"/>
      <c r="D7303" s="2" t="str">
        <f t="shared" si="114"/>
        <v>OK</v>
      </c>
      <c r="E7303" s="2" t="s">
        <v>79</v>
      </c>
    </row>
    <row r="7304" spans="1:5" x14ac:dyDescent="0.2">
      <c r="A7304" s="126">
        <f t="shared" si="113"/>
        <v>7243</v>
      </c>
      <c r="B7304" s="1770"/>
      <c r="D7304" s="2" t="str">
        <f t="shared" si="114"/>
        <v>OK</v>
      </c>
      <c r="E7304" s="2" t="s">
        <v>79</v>
      </c>
    </row>
    <row r="7305" spans="1:5" x14ac:dyDescent="0.2">
      <c r="A7305" s="126">
        <f t="shared" si="113"/>
        <v>7244</v>
      </c>
      <c r="B7305" s="1770"/>
      <c r="D7305" s="2" t="str">
        <f t="shared" si="114"/>
        <v>OK</v>
      </c>
      <c r="E7305" s="2" t="s">
        <v>79</v>
      </c>
    </row>
    <row r="7306" spans="1:5" x14ac:dyDescent="0.2">
      <c r="A7306" s="126">
        <f t="shared" si="113"/>
        <v>7245</v>
      </c>
      <c r="B7306" s="1770"/>
      <c r="D7306" s="2" t="str">
        <f t="shared" si="114"/>
        <v>OK</v>
      </c>
      <c r="E7306" s="2" t="s">
        <v>79</v>
      </c>
    </row>
    <row r="7307" spans="1:5" x14ac:dyDescent="0.2">
      <c r="A7307" s="126">
        <f t="shared" si="113"/>
        <v>7246</v>
      </c>
      <c r="B7307" s="1770"/>
      <c r="D7307" s="2" t="str">
        <f t="shared" si="114"/>
        <v>OK</v>
      </c>
      <c r="E7307" s="2" t="s">
        <v>79</v>
      </c>
    </row>
    <row r="7308" spans="1:5" x14ac:dyDescent="0.2">
      <c r="A7308" s="126">
        <f t="shared" si="113"/>
        <v>7247</v>
      </c>
      <c r="B7308" s="1770"/>
      <c r="D7308" s="2" t="str">
        <f t="shared" si="114"/>
        <v>OK</v>
      </c>
      <c r="E7308" s="2" t="s">
        <v>79</v>
      </c>
    </row>
    <row r="7309" spans="1:5" x14ac:dyDescent="0.2">
      <c r="A7309" s="126">
        <f t="shared" si="113"/>
        <v>7248</v>
      </c>
      <c r="B7309" s="1770"/>
      <c r="D7309" s="2" t="str">
        <f t="shared" si="114"/>
        <v>OK</v>
      </c>
      <c r="E7309" s="2" t="s">
        <v>79</v>
      </c>
    </row>
    <row r="7310" spans="1:5" x14ac:dyDescent="0.2">
      <c r="A7310" s="126">
        <f t="shared" ref="A7310:A7373" si="115">A7309+1</f>
        <v>7249</v>
      </c>
      <c r="B7310" s="1770"/>
      <c r="D7310" s="2" t="str">
        <f t="shared" si="114"/>
        <v>OK</v>
      </c>
      <c r="E7310" s="2" t="s">
        <v>79</v>
      </c>
    </row>
    <row r="7311" spans="1:5" x14ac:dyDescent="0.2">
      <c r="A7311" s="126">
        <f t="shared" si="115"/>
        <v>7250</v>
      </c>
      <c r="B7311" s="1770"/>
      <c r="D7311" s="2" t="str">
        <f t="shared" si="114"/>
        <v>OK</v>
      </c>
      <c r="E7311" s="2" t="s">
        <v>79</v>
      </c>
    </row>
    <row r="7312" spans="1:5" x14ac:dyDescent="0.2">
      <c r="A7312" s="126">
        <f t="shared" si="115"/>
        <v>7251</v>
      </c>
      <c r="B7312" s="1770"/>
      <c r="D7312" s="2" t="str">
        <f t="shared" si="114"/>
        <v>OK</v>
      </c>
      <c r="E7312" s="2" t="s">
        <v>79</v>
      </c>
    </row>
    <row r="7313" spans="1:5" x14ac:dyDescent="0.2">
      <c r="A7313" s="126">
        <f t="shared" si="115"/>
        <v>7252</v>
      </c>
      <c r="B7313" s="1770"/>
      <c r="D7313" s="2" t="str">
        <f t="shared" si="114"/>
        <v>OK</v>
      </c>
      <c r="E7313" s="2" t="s">
        <v>79</v>
      </c>
    </row>
    <row r="7314" spans="1:5" x14ac:dyDescent="0.2">
      <c r="A7314" s="126">
        <f t="shared" si="115"/>
        <v>7253</v>
      </c>
      <c r="B7314" s="1770"/>
      <c r="D7314" s="2" t="str">
        <f t="shared" si="114"/>
        <v>OK</v>
      </c>
      <c r="E7314" s="2" t="s">
        <v>79</v>
      </c>
    </row>
    <row r="7315" spans="1:5" x14ac:dyDescent="0.2">
      <c r="A7315" s="126">
        <f t="shared" si="115"/>
        <v>7254</v>
      </c>
      <c r="B7315" s="1770"/>
      <c r="D7315" s="2" t="str">
        <f t="shared" si="114"/>
        <v>OK</v>
      </c>
      <c r="E7315" s="2" t="s">
        <v>79</v>
      </c>
    </row>
    <row r="7316" spans="1:5" x14ac:dyDescent="0.2">
      <c r="A7316" s="126">
        <f t="shared" si="115"/>
        <v>7255</v>
      </c>
      <c r="B7316" s="1770"/>
      <c r="D7316" s="2" t="str">
        <f t="shared" si="114"/>
        <v>OK</v>
      </c>
      <c r="E7316" s="2" t="s">
        <v>79</v>
      </c>
    </row>
    <row r="7317" spans="1:5" x14ac:dyDescent="0.2">
      <c r="A7317" s="126">
        <f t="shared" si="115"/>
        <v>7256</v>
      </c>
      <c r="B7317" s="1770"/>
      <c r="D7317" s="2" t="str">
        <f t="shared" si="114"/>
        <v>OK</v>
      </c>
      <c r="E7317" s="2" t="s">
        <v>79</v>
      </c>
    </row>
    <row r="7318" spans="1:5" x14ac:dyDescent="0.2">
      <c r="A7318" s="126">
        <f t="shared" si="115"/>
        <v>7257</v>
      </c>
      <c r="B7318" s="1770"/>
      <c r="D7318" s="2" t="str">
        <f t="shared" si="114"/>
        <v>OK</v>
      </c>
      <c r="E7318" s="2" t="s">
        <v>79</v>
      </c>
    </row>
    <row r="7319" spans="1:5" x14ac:dyDescent="0.2">
      <c r="A7319" s="126">
        <f t="shared" si="115"/>
        <v>7258</v>
      </c>
      <c r="B7319" s="1770"/>
      <c r="D7319" s="2" t="str">
        <f t="shared" si="114"/>
        <v>OK</v>
      </c>
      <c r="E7319" s="2" t="s">
        <v>79</v>
      </c>
    </row>
    <row r="7320" spans="1:5" x14ac:dyDescent="0.2">
      <c r="A7320" s="126">
        <f t="shared" si="115"/>
        <v>7259</v>
      </c>
      <c r="B7320" s="1770"/>
      <c r="D7320" s="2" t="str">
        <f t="shared" si="114"/>
        <v>OK</v>
      </c>
      <c r="E7320" s="2" t="s">
        <v>79</v>
      </c>
    </row>
    <row r="7321" spans="1:5" x14ac:dyDescent="0.2">
      <c r="A7321" s="126">
        <f t="shared" si="115"/>
        <v>7260</v>
      </c>
      <c r="B7321" s="1770"/>
      <c r="D7321" s="2" t="str">
        <f t="shared" si="114"/>
        <v>OK</v>
      </c>
      <c r="E7321" s="2" t="s">
        <v>79</v>
      </c>
    </row>
    <row r="7322" spans="1:5" x14ac:dyDescent="0.2">
      <c r="A7322" s="126">
        <f t="shared" si="115"/>
        <v>7261</v>
      </c>
      <c r="B7322" s="1770"/>
      <c r="D7322" s="2" t="str">
        <f t="shared" si="114"/>
        <v>OK</v>
      </c>
      <c r="E7322" s="2" t="s">
        <v>79</v>
      </c>
    </row>
    <row r="7323" spans="1:5" x14ac:dyDescent="0.2">
      <c r="A7323" s="126">
        <f t="shared" si="115"/>
        <v>7262</v>
      </c>
      <c r="B7323" s="1770"/>
      <c r="D7323" s="2" t="str">
        <f t="shared" si="114"/>
        <v>OK</v>
      </c>
      <c r="E7323" s="2" t="s">
        <v>79</v>
      </c>
    </row>
    <row r="7324" spans="1:5" x14ac:dyDescent="0.2">
      <c r="A7324" s="126">
        <f t="shared" si="115"/>
        <v>7263</v>
      </c>
      <c r="B7324" s="1770"/>
      <c r="D7324" s="2" t="str">
        <f t="shared" si="114"/>
        <v>OK</v>
      </c>
      <c r="E7324" s="2" t="s">
        <v>79</v>
      </c>
    </row>
    <row r="7325" spans="1:5" x14ac:dyDescent="0.2">
      <c r="A7325" s="126">
        <f t="shared" si="115"/>
        <v>7264</v>
      </c>
      <c r="B7325" s="1770"/>
      <c r="D7325" s="2" t="str">
        <f t="shared" si="114"/>
        <v>OK</v>
      </c>
      <c r="E7325" s="2" t="s">
        <v>79</v>
      </c>
    </row>
    <row r="7326" spans="1:5" x14ac:dyDescent="0.2">
      <c r="A7326" s="126">
        <f t="shared" si="115"/>
        <v>7265</v>
      </c>
      <c r="B7326" s="1770"/>
      <c r="D7326" s="2" t="str">
        <f t="shared" si="114"/>
        <v>OK</v>
      </c>
      <c r="E7326" s="2" t="s">
        <v>79</v>
      </c>
    </row>
    <row r="7327" spans="1:5" x14ac:dyDescent="0.2">
      <c r="A7327" s="126">
        <f t="shared" si="115"/>
        <v>7266</v>
      </c>
      <c r="B7327" s="1770"/>
      <c r="D7327" s="2" t="str">
        <f t="shared" si="114"/>
        <v>OK</v>
      </c>
      <c r="E7327" s="2" t="s">
        <v>79</v>
      </c>
    </row>
    <row r="7328" spans="1:5" x14ac:dyDescent="0.2">
      <c r="A7328" s="126">
        <f t="shared" si="115"/>
        <v>7267</v>
      </c>
      <c r="B7328" s="1770"/>
      <c r="D7328" s="2" t="str">
        <f t="shared" si="114"/>
        <v>OK</v>
      </c>
      <c r="E7328" s="2" t="s">
        <v>79</v>
      </c>
    </row>
    <row r="7329" spans="1:5" x14ac:dyDescent="0.2">
      <c r="A7329" s="126">
        <f t="shared" si="115"/>
        <v>7268</v>
      </c>
      <c r="B7329" s="1770"/>
      <c r="D7329" s="2" t="str">
        <f t="shared" si="114"/>
        <v>OK</v>
      </c>
      <c r="E7329" s="2" t="s">
        <v>79</v>
      </c>
    </row>
    <row r="7330" spans="1:5" x14ac:dyDescent="0.2">
      <c r="A7330" s="126">
        <f t="shared" si="115"/>
        <v>7269</v>
      </c>
      <c r="B7330" s="1770"/>
      <c r="D7330" s="2" t="str">
        <f t="shared" si="114"/>
        <v>OK</v>
      </c>
      <c r="E7330" s="2" t="s">
        <v>79</v>
      </c>
    </row>
    <row r="7331" spans="1:5" x14ac:dyDescent="0.2">
      <c r="A7331" s="126">
        <f t="shared" si="115"/>
        <v>7270</v>
      </c>
      <c r="B7331" s="1770"/>
      <c r="D7331" s="2" t="str">
        <f t="shared" si="114"/>
        <v>OK</v>
      </c>
      <c r="E7331" s="2" t="s">
        <v>79</v>
      </c>
    </row>
    <row r="7332" spans="1:5" x14ac:dyDescent="0.2">
      <c r="A7332" s="126">
        <f t="shared" si="115"/>
        <v>7271</v>
      </c>
      <c r="B7332" s="1770"/>
      <c r="D7332" s="2" t="str">
        <f t="shared" si="114"/>
        <v>OK</v>
      </c>
      <c r="E7332" s="2" t="s">
        <v>79</v>
      </c>
    </row>
    <row r="7333" spans="1:5" x14ac:dyDescent="0.2">
      <c r="A7333" s="126">
        <f t="shared" si="115"/>
        <v>7272</v>
      </c>
      <c r="B7333" s="1770"/>
      <c r="D7333" s="2" t="str">
        <f t="shared" si="114"/>
        <v>OK</v>
      </c>
      <c r="E7333" s="2" t="s">
        <v>79</v>
      </c>
    </row>
    <row r="7334" spans="1:5" x14ac:dyDescent="0.2">
      <c r="A7334" s="126">
        <f t="shared" si="115"/>
        <v>7273</v>
      </c>
      <c r="B7334" s="1770"/>
      <c r="D7334" s="2" t="str">
        <f t="shared" si="114"/>
        <v>OK</v>
      </c>
      <c r="E7334" s="2" t="s">
        <v>79</v>
      </c>
    </row>
    <row r="7335" spans="1:5" x14ac:dyDescent="0.2">
      <c r="A7335" s="126">
        <f t="shared" si="115"/>
        <v>7274</v>
      </c>
      <c r="B7335" s="1770"/>
      <c r="D7335" s="2" t="str">
        <f t="shared" si="114"/>
        <v>OK</v>
      </c>
      <c r="E7335" s="2" t="s">
        <v>79</v>
      </c>
    </row>
    <row r="7336" spans="1:5" x14ac:dyDescent="0.2">
      <c r="A7336" s="126">
        <f t="shared" si="115"/>
        <v>7275</v>
      </c>
      <c r="B7336" s="1770"/>
      <c r="D7336" s="2" t="str">
        <f t="shared" si="114"/>
        <v>OK</v>
      </c>
      <c r="E7336" s="2" t="s">
        <v>79</v>
      </c>
    </row>
    <row r="7337" spans="1:5" x14ac:dyDescent="0.2">
      <c r="A7337" s="126">
        <f t="shared" si="115"/>
        <v>7276</v>
      </c>
      <c r="B7337" s="1770"/>
      <c r="D7337" s="2" t="str">
        <f t="shared" si="114"/>
        <v>OK</v>
      </c>
      <c r="E7337" s="2" t="s">
        <v>79</v>
      </c>
    </row>
    <row r="7338" spans="1:5" x14ac:dyDescent="0.2">
      <c r="A7338" s="126">
        <f t="shared" si="115"/>
        <v>7277</v>
      </c>
      <c r="B7338" s="1770"/>
      <c r="D7338" s="2" t="str">
        <f t="shared" si="114"/>
        <v>OK</v>
      </c>
      <c r="E7338" s="2" t="s">
        <v>79</v>
      </c>
    </row>
    <row r="7339" spans="1:5" x14ac:dyDescent="0.2">
      <c r="A7339" s="126">
        <f t="shared" si="115"/>
        <v>7278</v>
      </c>
      <c r="B7339" s="1770"/>
      <c r="D7339" s="2" t="str">
        <f t="shared" si="114"/>
        <v>OK</v>
      </c>
      <c r="E7339" s="2" t="s">
        <v>79</v>
      </c>
    </row>
    <row r="7340" spans="1:5" x14ac:dyDescent="0.2">
      <c r="A7340" s="126">
        <f t="shared" si="115"/>
        <v>7279</v>
      </c>
      <c r="B7340" s="1770"/>
      <c r="D7340" s="2" t="str">
        <f t="shared" si="114"/>
        <v>OK</v>
      </c>
      <c r="E7340" s="2" t="s">
        <v>79</v>
      </c>
    </row>
    <row r="7341" spans="1:5" x14ac:dyDescent="0.2">
      <c r="A7341" s="126">
        <f t="shared" si="115"/>
        <v>7280</v>
      </c>
      <c r="B7341" s="1770"/>
      <c r="D7341" s="2" t="str">
        <f t="shared" si="114"/>
        <v>OK</v>
      </c>
      <c r="E7341" s="2" t="s">
        <v>79</v>
      </c>
    </row>
    <row r="7342" spans="1:5" x14ac:dyDescent="0.2">
      <c r="A7342" s="126">
        <f t="shared" si="115"/>
        <v>7281</v>
      </c>
      <c r="B7342" s="1770"/>
      <c r="D7342" s="2" t="str">
        <f t="shared" si="114"/>
        <v>OK</v>
      </c>
      <c r="E7342" s="2" t="s">
        <v>79</v>
      </c>
    </row>
    <row r="7343" spans="1:5" x14ac:dyDescent="0.2">
      <c r="A7343" s="126">
        <f t="shared" si="115"/>
        <v>7282</v>
      </c>
      <c r="B7343" s="1770"/>
      <c r="D7343" s="2" t="str">
        <f t="shared" si="114"/>
        <v>OK</v>
      </c>
      <c r="E7343" s="2" t="s">
        <v>79</v>
      </c>
    </row>
    <row r="7344" spans="1:5" x14ac:dyDescent="0.2">
      <c r="A7344" s="126">
        <f t="shared" si="115"/>
        <v>7283</v>
      </c>
      <c r="B7344" s="1770"/>
      <c r="D7344" s="2" t="str">
        <f t="shared" si="114"/>
        <v>OK</v>
      </c>
      <c r="E7344" s="2" t="s">
        <v>79</v>
      </c>
    </row>
    <row r="7345" spans="1:5" x14ac:dyDescent="0.2">
      <c r="A7345" s="126">
        <f t="shared" si="115"/>
        <v>7284</v>
      </c>
      <c r="B7345" s="1770"/>
      <c r="D7345" s="2" t="str">
        <f t="shared" si="114"/>
        <v>OK</v>
      </c>
      <c r="E7345" s="2" t="s">
        <v>79</v>
      </c>
    </row>
    <row r="7346" spans="1:5" x14ac:dyDescent="0.2">
      <c r="A7346" s="126">
        <f t="shared" si="115"/>
        <v>7285</v>
      </c>
      <c r="B7346" s="1770"/>
      <c r="D7346" s="2" t="str">
        <f t="shared" si="114"/>
        <v>OK</v>
      </c>
      <c r="E7346" s="2" t="s">
        <v>79</v>
      </c>
    </row>
    <row r="7347" spans="1:5" x14ac:dyDescent="0.2">
      <c r="A7347" s="126">
        <f t="shared" si="115"/>
        <v>7286</v>
      </c>
      <c r="B7347" s="1770"/>
      <c r="D7347" s="2" t="str">
        <f t="shared" si="114"/>
        <v>OK</v>
      </c>
      <c r="E7347" s="2" t="s">
        <v>79</v>
      </c>
    </row>
    <row r="7348" spans="1:5" x14ac:dyDescent="0.2">
      <c r="A7348" s="126">
        <f t="shared" si="115"/>
        <v>7287</v>
      </c>
      <c r="B7348" s="1770"/>
      <c r="D7348" s="2" t="str">
        <f t="shared" si="114"/>
        <v>OK</v>
      </c>
      <c r="E7348" s="2" t="s">
        <v>79</v>
      </c>
    </row>
    <row r="7349" spans="1:5" x14ac:dyDescent="0.2">
      <c r="A7349" s="126">
        <f t="shared" si="115"/>
        <v>7288</v>
      </c>
      <c r="B7349" s="1770"/>
      <c r="D7349" s="2" t="str">
        <f t="shared" si="114"/>
        <v>OK</v>
      </c>
      <c r="E7349" s="2" t="s">
        <v>79</v>
      </c>
    </row>
    <row r="7350" spans="1:5" x14ac:dyDescent="0.2">
      <c r="A7350" s="126">
        <f t="shared" si="115"/>
        <v>7289</v>
      </c>
      <c r="B7350" s="1770"/>
      <c r="D7350" s="2" t="str">
        <f t="shared" si="114"/>
        <v>OK</v>
      </c>
      <c r="E7350" s="2" t="s">
        <v>79</v>
      </c>
    </row>
    <row r="7351" spans="1:5" x14ac:dyDescent="0.2">
      <c r="A7351" s="126">
        <f t="shared" si="115"/>
        <v>7290</v>
      </c>
      <c r="B7351" s="1770"/>
      <c r="D7351" s="2" t="str">
        <f t="shared" si="114"/>
        <v>OK</v>
      </c>
      <c r="E7351" s="2" t="s">
        <v>79</v>
      </c>
    </row>
    <row r="7352" spans="1:5" x14ac:dyDescent="0.2">
      <c r="A7352" s="126">
        <f t="shared" si="115"/>
        <v>7291</v>
      </c>
      <c r="B7352" s="1770"/>
      <c r="D7352" s="2" t="str">
        <f t="shared" si="114"/>
        <v>OK</v>
      </c>
      <c r="E7352" s="2" t="s">
        <v>79</v>
      </c>
    </row>
    <row r="7353" spans="1:5" x14ac:dyDescent="0.2">
      <c r="A7353" s="126">
        <f t="shared" si="115"/>
        <v>7292</v>
      </c>
      <c r="B7353" s="1770"/>
      <c r="D7353" s="2" t="str">
        <f t="shared" si="114"/>
        <v>OK</v>
      </c>
      <c r="E7353" s="2" t="s">
        <v>79</v>
      </c>
    </row>
    <row r="7354" spans="1:5" x14ac:dyDescent="0.2">
      <c r="A7354" s="126">
        <f t="shared" si="115"/>
        <v>7293</v>
      </c>
      <c r="B7354" s="1770"/>
      <c r="D7354" s="2" t="str">
        <f t="shared" si="114"/>
        <v>OK</v>
      </c>
      <c r="E7354" s="2" t="s">
        <v>79</v>
      </c>
    </row>
    <row r="7355" spans="1:5" x14ac:dyDescent="0.2">
      <c r="A7355" s="126">
        <f t="shared" si="115"/>
        <v>7294</v>
      </c>
      <c r="B7355" s="1770"/>
      <c r="D7355" s="2" t="str">
        <f t="shared" si="114"/>
        <v>OK</v>
      </c>
      <c r="E7355" s="2" t="s">
        <v>79</v>
      </c>
    </row>
    <row r="7356" spans="1:5" x14ac:dyDescent="0.2">
      <c r="A7356" s="126">
        <f t="shared" si="115"/>
        <v>7295</v>
      </c>
      <c r="B7356" s="1770"/>
      <c r="D7356" s="2" t="str">
        <f t="shared" si="114"/>
        <v>OK</v>
      </c>
      <c r="E7356" s="2" t="s">
        <v>79</v>
      </c>
    </row>
    <row r="7357" spans="1:5" x14ac:dyDescent="0.2">
      <c r="A7357" s="126">
        <f t="shared" si="115"/>
        <v>7296</v>
      </c>
      <c r="B7357" s="1770"/>
      <c r="D7357" s="2" t="str">
        <f t="shared" si="114"/>
        <v>OK</v>
      </c>
      <c r="E7357" s="2" t="s">
        <v>79</v>
      </c>
    </row>
    <row r="7358" spans="1:5" x14ac:dyDescent="0.2">
      <c r="A7358" s="126">
        <f t="shared" si="115"/>
        <v>7297</v>
      </c>
      <c r="B7358" s="1770"/>
      <c r="D7358" s="2" t="str">
        <f t="shared" si="114"/>
        <v>OK</v>
      </c>
      <c r="E7358" s="2" t="s">
        <v>79</v>
      </c>
    </row>
    <row r="7359" spans="1:5" x14ac:dyDescent="0.2">
      <c r="A7359" s="126">
        <f t="shared" si="115"/>
        <v>7298</v>
      </c>
      <c r="B7359" s="1770"/>
      <c r="D7359" s="2" t="str">
        <f t="shared" ref="D7359:D7422" si="116">IF(ISBLANK(B7359),"OK",IF(A7359-B7359=0,"OK","Error?"))</f>
        <v>OK</v>
      </c>
      <c r="E7359" s="2" t="s">
        <v>79</v>
      </c>
    </row>
    <row r="7360" spans="1:5" x14ac:dyDescent="0.2">
      <c r="A7360" s="126">
        <f t="shared" si="115"/>
        <v>7299</v>
      </c>
      <c r="B7360" s="1770"/>
      <c r="D7360" s="2" t="str">
        <f t="shared" si="116"/>
        <v>OK</v>
      </c>
      <c r="E7360" s="2" t="s">
        <v>79</v>
      </c>
    </row>
    <row r="7361" spans="1:5" x14ac:dyDescent="0.2">
      <c r="A7361" s="126">
        <f t="shared" si="115"/>
        <v>7300</v>
      </c>
      <c r="B7361" s="1770"/>
      <c r="D7361" s="2" t="str">
        <f t="shared" si="116"/>
        <v>OK</v>
      </c>
      <c r="E7361" s="2" t="s">
        <v>79</v>
      </c>
    </row>
    <row r="7362" spans="1:5" x14ac:dyDescent="0.2">
      <c r="A7362" s="126">
        <f t="shared" si="115"/>
        <v>7301</v>
      </c>
      <c r="B7362" s="1770"/>
      <c r="D7362" s="2" t="str">
        <f t="shared" si="116"/>
        <v>OK</v>
      </c>
      <c r="E7362" s="2" t="s">
        <v>79</v>
      </c>
    </row>
    <row r="7363" spans="1:5" x14ac:dyDescent="0.2">
      <c r="A7363" s="126">
        <f t="shared" si="115"/>
        <v>7302</v>
      </c>
      <c r="B7363" s="1770"/>
      <c r="D7363" s="2" t="str">
        <f t="shared" si="116"/>
        <v>OK</v>
      </c>
      <c r="E7363" s="2" t="s">
        <v>79</v>
      </c>
    </row>
    <row r="7364" spans="1:5" x14ac:dyDescent="0.2">
      <c r="A7364" s="126">
        <f t="shared" si="115"/>
        <v>7303</v>
      </c>
      <c r="B7364" s="1770"/>
      <c r="D7364" s="2" t="str">
        <f t="shared" si="116"/>
        <v>OK</v>
      </c>
      <c r="E7364" s="2" t="s">
        <v>79</v>
      </c>
    </row>
    <row r="7365" spans="1:5" x14ac:dyDescent="0.2">
      <c r="A7365" s="126">
        <f t="shared" si="115"/>
        <v>7304</v>
      </c>
      <c r="B7365" s="1770"/>
      <c r="D7365" s="2" t="str">
        <f t="shared" si="116"/>
        <v>OK</v>
      </c>
      <c r="E7365" s="2" t="s">
        <v>79</v>
      </c>
    </row>
    <row r="7366" spans="1:5" x14ac:dyDescent="0.2">
      <c r="A7366" s="126">
        <f t="shared" si="115"/>
        <v>7305</v>
      </c>
      <c r="B7366" s="1770"/>
      <c r="D7366" s="2" t="str">
        <f t="shared" si="116"/>
        <v>OK</v>
      </c>
      <c r="E7366" s="2" t="s">
        <v>79</v>
      </c>
    </row>
    <row r="7367" spans="1:5" x14ac:dyDescent="0.2">
      <c r="A7367" s="126">
        <f t="shared" si="115"/>
        <v>7306</v>
      </c>
      <c r="B7367" s="1770"/>
      <c r="D7367" s="2" t="str">
        <f t="shared" si="116"/>
        <v>OK</v>
      </c>
      <c r="E7367" s="2" t="s">
        <v>79</v>
      </c>
    </row>
    <row r="7368" spans="1:5" x14ac:dyDescent="0.2">
      <c r="A7368" s="126">
        <f t="shared" si="115"/>
        <v>7307</v>
      </c>
      <c r="B7368" s="1770"/>
      <c r="D7368" s="2" t="str">
        <f t="shared" si="116"/>
        <v>OK</v>
      </c>
      <c r="E7368" s="2" t="s">
        <v>79</v>
      </c>
    </row>
    <row r="7369" spans="1:5" x14ac:dyDescent="0.2">
      <c r="A7369" s="126">
        <f t="shared" si="115"/>
        <v>7308</v>
      </c>
      <c r="B7369" s="1770"/>
      <c r="D7369" s="2" t="str">
        <f t="shared" si="116"/>
        <v>OK</v>
      </c>
      <c r="E7369" s="2" t="s">
        <v>79</v>
      </c>
    </row>
    <row r="7370" spans="1:5" x14ac:dyDescent="0.2">
      <c r="A7370" s="126">
        <f t="shared" si="115"/>
        <v>7309</v>
      </c>
      <c r="B7370" s="1770"/>
      <c r="D7370" s="2" t="str">
        <f t="shared" si="116"/>
        <v>OK</v>
      </c>
      <c r="E7370" s="2" t="s">
        <v>79</v>
      </c>
    </row>
    <row r="7371" spans="1:5" x14ac:dyDescent="0.2">
      <c r="A7371" s="126">
        <f t="shared" si="115"/>
        <v>7310</v>
      </c>
      <c r="B7371" s="1770"/>
      <c r="D7371" s="2" t="str">
        <f t="shared" si="116"/>
        <v>OK</v>
      </c>
      <c r="E7371" s="2" t="s">
        <v>79</v>
      </c>
    </row>
    <row r="7372" spans="1:5" x14ac:dyDescent="0.2">
      <c r="A7372" s="126">
        <f t="shared" si="115"/>
        <v>7311</v>
      </c>
      <c r="B7372" s="1770"/>
      <c r="D7372" s="2" t="str">
        <f t="shared" si="116"/>
        <v>OK</v>
      </c>
      <c r="E7372" s="2" t="s">
        <v>79</v>
      </c>
    </row>
    <row r="7373" spans="1:5" x14ac:dyDescent="0.2">
      <c r="A7373" s="126">
        <f t="shared" si="115"/>
        <v>7312</v>
      </c>
      <c r="B7373" s="1770"/>
      <c r="D7373" s="2" t="str">
        <f t="shared" si="116"/>
        <v>OK</v>
      </c>
      <c r="E7373" s="2" t="s">
        <v>79</v>
      </c>
    </row>
    <row r="7374" spans="1:5" x14ac:dyDescent="0.2">
      <c r="A7374" s="126">
        <f t="shared" ref="A7374:A7437" si="117">A7373+1</f>
        <v>7313</v>
      </c>
      <c r="B7374" s="1770"/>
      <c r="D7374" s="2" t="str">
        <f t="shared" si="116"/>
        <v>OK</v>
      </c>
      <c r="E7374" s="2" t="s">
        <v>79</v>
      </c>
    </row>
    <row r="7375" spans="1:5" x14ac:dyDescent="0.2">
      <c r="A7375" s="126">
        <f t="shared" si="117"/>
        <v>7314</v>
      </c>
      <c r="B7375" s="1770"/>
      <c r="D7375" s="2" t="str">
        <f t="shared" si="116"/>
        <v>OK</v>
      </c>
      <c r="E7375" s="2" t="s">
        <v>79</v>
      </c>
    </row>
    <row r="7376" spans="1:5" x14ac:dyDescent="0.2">
      <c r="A7376" s="126">
        <f t="shared" si="117"/>
        <v>7315</v>
      </c>
      <c r="B7376" s="1770"/>
      <c r="D7376" s="2" t="str">
        <f t="shared" si="116"/>
        <v>OK</v>
      </c>
      <c r="E7376" s="2" t="s">
        <v>79</v>
      </c>
    </row>
    <row r="7377" spans="1:5" x14ac:dyDescent="0.2">
      <c r="A7377" s="126">
        <f t="shared" si="117"/>
        <v>7316</v>
      </c>
      <c r="B7377" s="1770"/>
      <c r="D7377" s="2" t="str">
        <f t="shared" si="116"/>
        <v>OK</v>
      </c>
      <c r="E7377" s="2" t="s">
        <v>79</v>
      </c>
    </row>
    <row r="7378" spans="1:5" x14ac:dyDescent="0.2">
      <c r="A7378" s="126">
        <f t="shared" si="117"/>
        <v>7317</v>
      </c>
      <c r="B7378" s="1770"/>
      <c r="D7378" s="2" t="str">
        <f t="shared" si="116"/>
        <v>OK</v>
      </c>
      <c r="E7378" s="2" t="s">
        <v>79</v>
      </c>
    </row>
    <row r="7379" spans="1:5" x14ac:dyDescent="0.2">
      <c r="A7379" s="126">
        <f t="shared" si="117"/>
        <v>7318</v>
      </c>
      <c r="B7379" s="1770"/>
      <c r="D7379" s="2" t="str">
        <f t="shared" si="116"/>
        <v>OK</v>
      </c>
      <c r="E7379" s="2" t="s">
        <v>79</v>
      </c>
    </row>
    <row r="7380" spans="1:5" x14ac:dyDescent="0.2">
      <c r="A7380" s="126">
        <f t="shared" si="117"/>
        <v>7319</v>
      </c>
      <c r="B7380" s="1770"/>
      <c r="D7380" s="2" t="str">
        <f t="shared" si="116"/>
        <v>OK</v>
      </c>
      <c r="E7380" s="2" t="s">
        <v>79</v>
      </c>
    </row>
    <row r="7381" spans="1:5" x14ac:dyDescent="0.2">
      <c r="A7381" s="126">
        <f t="shared" si="117"/>
        <v>7320</v>
      </c>
      <c r="B7381" s="1770"/>
      <c r="D7381" s="2" t="str">
        <f t="shared" si="116"/>
        <v>OK</v>
      </c>
      <c r="E7381" s="2" t="s">
        <v>79</v>
      </c>
    </row>
    <row r="7382" spans="1:5" x14ac:dyDescent="0.2">
      <c r="A7382" s="126">
        <f t="shared" si="117"/>
        <v>7321</v>
      </c>
      <c r="B7382" s="1770"/>
      <c r="D7382" s="2" t="str">
        <f t="shared" si="116"/>
        <v>OK</v>
      </c>
      <c r="E7382" s="2" t="s">
        <v>79</v>
      </c>
    </row>
    <row r="7383" spans="1:5" x14ac:dyDescent="0.2">
      <c r="A7383" s="126">
        <f t="shared" si="117"/>
        <v>7322</v>
      </c>
      <c r="B7383" s="1770"/>
      <c r="D7383" s="2" t="str">
        <f t="shared" si="116"/>
        <v>OK</v>
      </c>
      <c r="E7383" s="2" t="s">
        <v>79</v>
      </c>
    </row>
    <row r="7384" spans="1:5" x14ac:dyDescent="0.2">
      <c r="A7384" s="126">
        <f t="shared" si="117"/>
        <v>7323</v>
      </c>
      <c r="B7384" s="1770"/>
      <c r="D7384" s="2" t="str">
        <f t="shared" si="116"/>
        <v>OK</v>
      </c>
      <c r="E7384" s="2" t="s">
        <v>79</v>
      </c>
    </row>
    <row r="7385" spans="1:5" x14ac:dyDescent="0.2">
      <c r="A7385" s="126">
        <f t="shared" si="117"/>
        <v>7324</v>
      </c>
      <c r="B7385" s="1770"/>
      <c r="D7385" s="2" t="str">
        <f t="shared" si="116"/>
        <v>OK</v>
      </c>
      <c r="E7385" s="2" t="s">
        <v>79</v>
      </c>
    </row>
    <row r="7386" spans="1:5" x14ac:dyDescent="0.2">
      <c r="A7386" s="126">
        <f t="shared" si="117"/>
        <v>7325</v>
      </c>
      <c r="B7386" s="1770"/>
      <c r="D7386" s="2" t="str">
        <f t="shared" si="116"/>
        <v>OK</v>
      </c>
      <c r="E7386" s="2" t="s">
        <v>79</v>
      </c>
    </row>
    <row r="7387" spans="1:5" x14ac:dyDescent="0.2">
      <c r="A7387" s="126">
        <f t="shared" si="117"/>
        <v>7326</v>
      </c>
      <c r="B7387" s="1770"/>
      <c r="D7387" s="2" t="str">
        <f t="shared" si="116"/>
        <v>OK</v>
      </c>
      <c r="E7387" s="2" t="s">
        <v>79</v>
      </c>
    </row>
    <row r="7388" spans="1:5" x14ac:dyDescent="0.2">
      <c r="A7388" s="126">
        <f t="shared" si="117"/>
        <v>7327</v>
      </c>
      <c r="B7388" s="1770"/>
      <c r="D7388" s="2" t="str">
        <f t="shared" si="116"/>
        <v>OK</v>
      </c>
      <c r="E7388" s="2" t="s">
        <v>79</v>
      </c>
    </row>
    <row r="7389" spans="1:5" x14ac:dyDescent="0.2">
      <c r="A7389" s="126">
        <f t="shared" si="117"/>
        <v>7328</v>
      </c>
      <c r="B7389" s="1770"/>
      <c r="D7389" s="2" t="str">
        <f t="shared" si="116"/>
        <v>OK</v>
      </c>
      <c r="E7389" s="2" t="s">
        <v>79</v>
      </c>
    </row>
    <row r="7390" spans="1:5" x14ac:dyDescent="0.2">
      <c r="A7390" s="126">
        <f t="shared" si="117"/>
        <v>7329</v>
      </c>
      <c r="B7390" s="1770"/>
      <c r="D7390" s="2" t="str">
        <f t="shared" si="116"/>
        <v>OK</v>
      </c>
      <c r="E7390" s="2" t="s">
        <v>79</v>
      </c>
    </row>
    <row r="7391" spans="1:5" x14ac:dyDescent="0.2">
      <c r="A7391" s="126">
        <f t="shared" si="117"/>
        <v>7330</v>
      </c>
      <c r="B7391" s="1770"/>
      <c r="D7391" s="2" t="str">
        <f t="shared" si="116"/>
        <v>OK</v>
      </c>
      <c r="E7391" s="2" t="s">
        <v>79</v>
      </c>
    </row>
    <row r="7392" spans="1:5" x14ac:dyDescent="0.2">
      <c r="A7392" s="126">
        <f t="shared" si="117"/>
        <v>7331</v>
      </c>
      <c r="B7392" s="1770"/>
      <c r="D7392" s="2" t="str">
        <f t="shared" si="116"/>
        <v>OK</v>
      </c>
      <c r="E7392" s="2" t="s">
        <v>79</v>
      </c>
    </row>
    <row r="7393" spans="1:5" x14ac:dyDescent="0.2">
      <c r="A7393" s="126">
        <f t="shared" si="117"/>
        <v>7332</v>
      </c>
      <c r="B7393" s="1770"/>
      <c r="D7393" s="2" t="str">
        <f t="shared" si="116"/>
        <v>OK</v>
      </c>
      <c r="E7393" s="2" t="s">
        <v>79</v>
      </c>
    </row>
    <row r="7394" spans="1:5" x14ac:dyDescent="0.2">
      <c r="A7394" s="126">
        <f t="shared" si="117"/>
        <v>7333</v>
      </c>
      <c r="B7394" s="1770"/>
      <c r="D7394" s="2" t="str">
        <f t="shared" si="116"/>
        <v>OK</v>
      </c>
      <c r="E7394" s="2" t="s">
        <v>79</v>
      </c>
    </row>
    <row r="7395" spans="1:5" x14ac:dyDescent="0.2">
      <c r="A7395" s="126">
        <f t="shared" si="117"/>
        <v>7334</v>
      </c>
      <c r="B7395" s="1770"/>
      <c r="D7395" s="2" t="str">
        <f t="shared" si="116"/>
        <v>OK</v>
      </c>
      <c r="E7395" s="2" t="s">
        <v>79</v>
      </c>
    </row>
    <row r="7396" spans="1:5" x14ac:dyDescent="0.2">
      <c r="A7396" s="126">
        <f t="shared" si="117"/>
        <v>7335</v>
      </c>
      <c r="B7396" s="1770"/>
      <c r="D7396" s="2" t="str">
        <f t="shared" si="116"/>
        <v>OK</v>
      </c>
      <c r="E7396" s="2" t="s">
        <v>79</v>
      </c>
    </row>
    <row r="7397" spans="1:5" x14ac:dyDescent="0.2">
      <c r="A7397" s="126">
        <f t="shared" si="117"/>
        <v>7336</v>
      </c>
      <c r="B7397" s="1770"/>
      <c r="D7397" s="2" t="str">
        <f t="shared" si="116"/>
        <v>OK</v>
      </c>
      <c r="E7397" s="2" t="s">
        <v>79</v>
      </c>
    </row>
    <row r="7398" spans="1:5" x14ac:dyDescent="0.2">
      <c r="A7398" s="126">
        <f t="shared" si="117"/>
        <v>7337</v>
      </c>
      <c r="B7398" s="1770"/>
      <c r="D7398" s="2" t="str">
        <f t="shared" si="116"/>
        <v>OK</v>
      </c>
      <c r="E7398" s="2" t="s">
        <v>79</v>
      </c>
    </row>
    <row r="7399" spans="1:5" x14ac:dyDescent="0.2">
      <c r="A7399" s="126">
        <f t="shared" si="117"/>
        <v>7338</v>
      </c>
      <c r="B7399" s="1770"/>
      <c r="D7399" s="2" t="str">
        <f t="shared" si="116"/>
        <v>OK</v>
      </c>
      <c r="E7399" s="2" t="s">
        <v>79</v>
      </c>
    </row>
    <row r="7400" spans="1:5" x14ac:dyDescent="0.2">
      <c r="A7400" s="126">
        <f t="shared" si="117"/>
        <v>7339</v>
      </c>
      <c r="B7400" s="1770"/>
      <c r="D7400" s="2" t="str">
        <f t="shared" si="116"/>
        <v>OK</v>
      </c>
      <c r="E7400" s="2" t="s">
        <v>79</v>
      </c>
    </row>
    <row r="7401" spans="1:5" x14ac:dyDescent="0.2">
      <c r="A7401" s="126">
        <f t="shared" si="117"/>
        <v>7340</v>
      </c>
      <c r="B7401" s="1770"/>
      <c r="D7401" s="2" t="str">
        <f t="shared" si="116"/>
        <v>OK</v>
      </c>
      <c r="E7401" s="2" t="s">
        <v>79</v>
      </c>
    </row>
    <row r="7402" spans="1:5" x14ac:dyDescent="0.2">
      <c r="A7402" s="126">
        <f t="shared" si="117"/>
        <v>7341</v>
      </c>
      <c r="B7402" s="1770"/>
      <c r="D7402" s="2" t="str">
        <f t="shared" si="116"/>
        <v>OK</v>
      </c>
      <c r="E7402" s="2" t="s">
        <v>79</v>
      </c>
    </row>
    <row r="7403" spans="1:5" x14ac:dyDescent="0.2">
      <c r="A7403" s="126">
        <f t="shared" si="117"/>
        <v>7342</v>
      </c>
      <c r="B7403" s="1770"/>
      <c r="D7403" s="2" t="str">
        <f t="shared" si="116"/>
        <v>OK</v>
      </c>
      <c r="E7403" s="2" t="s">
        <v>79</v>
      </c>
    </row>
    <row r="7404" spans="1:5" x14ac:dyDescent="0.2">
      <c r="A7404" s="126">
        <f t="shared" si="117"/>
        <v>7343</v>
      </c>
      <c r="B7404" s="1770"/>
      <c r="D7404" s="2" t="str">
        <f t="shared" si="116"/>
        <v>OK</v>
      </c>
      <c r="E7404" s="2" t="s">
        <v>79</v>
      </c>
    </row>
    <row r="7405" spans="1:5" x14ac:dyDescent="0.2">
      <c r="A7405" s="126">
        <f t="shared" si="117"/>
        <v>7344</v>
      </c>
      <c r="B7405" s="1770"/>
      <c r="D7405" s="2" t="str">
        <f t="shared" si="116"/>
        <v>OK</v>
      </c>
      <c r="E7405" s="2" t="s">
        <v>79</v>
      </c>
    </row>
    <row r="7406" spans="1:5" x14ac:dyDescent="0.2">
      <c r="A7406" s="126">
        <f t="shared" si="117"/>
        <v>7345</v>
      </c>
      <c r="B7406" s="1770"/>
      <c r="D7406" s="2" t="str">
        <f t="shared" si="116"/>
        <v>OK</v>
      </c>
      <c r="E7406" s="2" t="s">
        <v>79</v>
      </c>
    </row>
    <row r="7407" spans="1:5" x14ac:dyDescent="0.2">
      <c r="A7407" s="126">
        <f t="shared" si="117"/>
        <v>7346</v>
      </c>
      <c r="B7407" s="1770"/>
      <c r="D7407" s="2" t="str">
        <f t="shared" si="116"/>
        <v>OK</v>
      </c>
      <c r="E7407" s="2" t="s">
        <v>79</v>
      </c>
    </row>
    <row r="7408" spans="1:5" x14ac:dyDescent="0.2">
      <c r="A7408" s="126">
        <f t="shared" si="117"/>
        <v>7347</v>
      </c>
      <c r="B7408" s="1770"/>
      <c r="D7408" s="2" t="str">
        <f t="shared" si="116"/>
        <v>OK</v>
      </c>
      <c r="E7408" s="2" t="s">
        <v>79</v>
      </c>
    </row>
    <row r="7409" spans="1:5" x14ac:dyDescent="0.2">
      <c r="A7409" s="126">
        <f t="shared" si="117"/>
        <v>7348</v>
      </c>
      <c r="B7409" s="1770"/>
      <c r="D7409" s="2" t="str">
        <f t="shared" si="116"/>
        <v>OK</v>
      </c>
      <c r="E7409" s="2" t="s">
        <v>79</v>
      </c>
    </row>
    <row r="7410" spans="1:5" x14ac:dyDescent="0.2">
      <c r="A7410" s="126">
        <f t="shared" si="117"/>
        <v>7349</v>
      </c>
      <c r="B7410" s="1770"/>
      <c r="D7410" s="2" t="str">
        <f t="shared" si="116"/>
        <v>OK</v>
      </c>
      <c r="E7410" s="2" t="s">
        <v>79</v>
      </c>
    </row>
    <row r="7411" spans="1:5" x14ac:dyDescent="0.2">
      <c r="A7411" s="126">
        <f t="shared" si="117"/>
        <v>7350</v>
      </c>
      <c r="B7411" s="1770"/>
      <c r="D7411" s="2" t="str">
        <f t="shared" si="116"/>
        <v>OK</v>
      </c>
      <c r="E7411" s="2" t="s">
        <v>79</v>
      </c>
    </row>
    <row r="7412" spans="1:5" x14ac:dyDescent="0.2">
      <c r="A7412" s="126">
        <f t="shared" si="117"/>
        <v>7351</v>
      </c>
      <c r="B7412" s="1770"/>
      <c r="D7412" s="2" t="str">
        <f t="shared" si="116"/>
        <v>OK</v>
      </c>
      <c r="E7412" s="2" t="s">
        <v>79</v>
      </c>
    </row>
    <row r="7413" spans="1:5" x14ac:dyDescent="0.2">
      <c r="A7413" s="126">
        <f t="shared" si="117"/>
        <v>7352</v>
      </c>
      <c r="B7413" s="1770"/>
      <c r="D7413" s="2" t="str">
        <f t="shared" si="116"/>
        <v>OK</v>
      </c>
      <c r="E7413" s="2" t="s">
        <v>79</v>
      </c>
    </row>
    <row r="7414" spans="1:5" x14ac:dyDescent="0.2">
      <c r="A7414" s="126">
        <f t="shared" si="117"/>
        <v>7353</v>
      </c>
      <c r="B7414" s="1770"/>
      <c r="D7414" s="2" t="str">
        <f t="shared" si="116"/>
        <v>OK</v>
      </c>
      <c r="E7414" s="2" t="s">
        <v>79</v>
      </c>
    </row>
    <row r="7415" spans="1:5" x14ac:dyDescent="0.2">
      <c r="A7415" s="126">
        <f t="shared" si="117"/>
        <v>7354</v>
      </c>
      <c r="B7415" s="1770"/>
      <c r="D7415" s="2" t="str">
        <f t="shared" si="116"/>
        <v>OK</v>
      </c>
      <c r="E7415" s="2" t="s">
        <v>79</v>
      </c>
    </row>
    <row r="7416" spans="1:5" x14ac:dyDescent="0.2">
      <c r="A7416" s="126">
        <f t="shared" si="117"/>
        <v>7355</v>
      </c>
      <c r="B7416" s="1770"/>
      <c r="D7416" s="2" t="str">
        <f t="shared" si="116"/>
        <v>OK</v>
      </c>
      <c r="E7416" s="2" t="s">
        <v>79</v>
      </c>
    </row>
    <row r="7417" spans="1:5" x14ac:dyDescent="0.2">
      <c r="A7417" s="126">
        <f t="shared" si="117"/>
        <v>7356</v>
      </c>
      <c r="B7417" s="1770"/>
      <c r="D7417" s="2" t="str">
        <f t="shared" si="116"/>
        <v>OK</v>
      </c>
      <c r="E7417" s="2" t="s">
        <v>79</v>
      </c>
    </row>
    <row r="7418" spans="1:5" x14ac:dyDescent="0.2">
      <c r="A7418" s="126">
        <f t="shared" si="117"/>
        <v>7357</v>
      </c>
      <c r="B7418" s="1770"/>
      <c r="D7418" s="2" t="str">
        <f t="shared" si="116"/>
        <v>OK</v>
      </c>
      <c r="E7418" s="2" t="s">
        <v>79</v>
      </c>
    </row>
    <row r="7419" spans="1:5" x14ac:dyDescent="0.2">
      <c r="A7419" s="126">
        <f t="shared" si="117"/>
        <v>7358</v>
      </c>
      <c r="B7419" s="1770"/>
      <c r="D7419" s="2" t="str">
        <f t="shared" si="116"/>
        <v>OK</v>
      </c>
      <c r="E7419" s="2" t="s">
        <v>79</v>
      </c>
    </row>
    <row r="7420" spans="1:5" x14ac:dyDescent="0.2">
      <c r="A7420" s="126">
        <f t="shared" si="117"/>
        <v>7359</v>
      </c>
      <c r="B7420" s="1770"/>
      <c r="D7420" s="2" t="str">
        <f t="shared" si="116"/>
        <v>OK</v>
      </c>
      <c r="E7420" s="2" t="s">
        <v>79</v>
      </c>
    </row>
    <row r="7421" spans="1:5" x14ac:dyDescent="0.2">
      <c r="A7421" s="126">
        <f t="shared" si="117"/>
        <v>7360</v>
      </c>
      <c r="B7421" s="1770"/>
      <c r="D7421" s="2" t="str">
        <f t="shared" si="116"/>
        <v>OK</v>
      </c>
      <c r="E7421" s="2" t="s">
        <v>79</v>
      </c>
    </row>
    <row r="7422" spans="1:5" x14ac:dyDescent="0.2">
      <c r="A7422" s="126">
        <f t="shared" si="117"/>
        <v>7361</v>
      </c>
      <c r="B7422" s="1770"/>
      <c r="D7422" s="2" t="str">
        <f t="shared" si="116"/>
        <v>OK</v>
      </c>
      <c r="E7422" s="2" t="s">
        <v>79</v>
      </c>
    </row>
    <row r="7423" spans="1:5" x14ac:dyDescent="0.2">
      <c r="A7423" s="126">
        <f t="shared" si="117"/>
        <v>7362</v>
      </c>
      <c r="B7423" s="1770"/>
      <c r="D7423" s="2" t="str">
        <f t="shared" ref="D7423:D7486" si="118">IF(ISBLANK(B7423),"OK",IF(A7423-B7423=0,"OK","Error?"))</f>
        <v>OK</v>
      </c>
      <c r="E7423" s="2" t="s">
        <v>79</v>
      </c>
    </row>
    <row r="7424" spans="1:5" x14ac:dyDescent="0.2">
      <c r="A7424" s="126">
        <f t="shared" si="117"/>
        <v>7363</v>
      </c>
      <c r="B7424" s="1770"/>
      <c r="D7424" s="2" t="str">
        <f t="shared" si="118"/>
        <v>OK</v>
      </c>
      <c r="E7424" s="2" t="s">
        <v>79</v>
      </c>
    </row>
    <row r="7425" spans="1:5" x14ac:dyDescent="0.2">
      <c r="A7425" s="126">
        <f t="shared" si="117"/>
        <v>7364</v>
      </c>
      <c r="B7425" s="1770"/>
      <c r="D7425" s="2" t="str">
        <f t="shared" si="118"/>
        <v>OK</v>
      </c>
      <c r="E7425" s="2" t="s">
        <v>79</v>
      </c>
    </row>
    <row r="7426" spans="1:5" x14ac:dyDescent="0.2">
      <c r="A7426" s="126">
        <f t="shared" si="117"/>
        <v>7365</v>
      </c>
      <c r="B7426" s="1770"/>
      <c r="D7426" s="2" t="str">
        <f t="shared" si="118"/>
        <v>OK</v>
      </c>
      <c r="E7426" s="2" t="s">
        <v>79</v>
      </c>
    </row>
    <row r="7427" spans="1:5" x14ac:dyDescent="0.2">
      <c r="A7427" s="126">
        <f t="shared" si="117"/>
        <v>7366</v>
      </c>
      <c r="B7427" s="1770"/>
      <c r="D7427" s="2" t="str">
        <f t="shared" si="118"/>
        <v>OK</v>
      </c>
      <c r="E7427" s="2" t="s">
        <v>79</v>
      </c>
    </row>
    <row r="7428" spans="1:5" x14ac:dyDescent="0.2">
      <c r="A7428" s="126">
        <f t="shared" si="117"/>
        <v>7367</v>
      </c>
      <c r="B7428" s="1770"/>
      <c r="D7428" s="2" t="str">
        <f t="shared" si="118"/>
        <v>OK</v>
      </c>
      <c r="E7428" s="2" t="s">
        <v>79</v>
      </c>
    </row>
    <row r="7429" spans="1:5" x14ac:dyDescent="0.2">
      <c r="A7429" s="126">
        <f t="shared" si="117"/>
        <v>7368</v>
      </c>
      <c r="B7429" s="1770"/>
      <c r="D7429" s="2" t="str">
        <f t="shared" si="118"/>
        <v>OK</v>
      </c>
      <c r="E7429" s="2" t="s">
        <v>79</v>
      </c>
    </row>
    <row r="7430" spans="1:5" x14ac:dyDescent="0.2">
      <c r="A7430" s="126">
        <f t="shared" si="117"/>
        <v>7369</v>
      </c>
      <c r="B7430" s="1770"/>
      <c r="D7430" s="2" t="str">
        <f t="shared" si="118"/>
        <v>OK</v>
      </c>
      <c r="E7430" s="2" t="s">
        <v>79</v>
      </c>
    </row>
    <row r="7431" spans="1:5" x14ac:dyDescent="0.2">
      <c r="A7431" s="126">
        <f t="shared" si="117"/>
        <v>7370</v>
      </c>
      <c r="B7431" s="1770"/>
      <c r="D7431" s="2" t="str">
        <f t="shared" si="118"/>
        <v>OK</v>
      </c>
      <c r="E7431" s="2" t="s">
        <v>79</v>
      </c>
    </row>
    <row r="7432" spans="1:5" x14ac:dyDescent="0.2">
      <c r="A7432" s="126">
        <f t="shared" si="117"/>
        <v>7371</v>
      </c>
      <c r="B7432" s="1770"/>
      <c r="D7432" s="2" t="str">
        <f t="shared" si="118"/>
        <v>OK</v>
      </c>
      <c r="E7432" s="2" t="s">
        <v>79</v>
      </c>
    </row>
    <row r="7433" spans="1:5" x14ac:dyDescent="0.2">
      <c r="A7433" s="126">
        <f t="shared" si="117"/>
        <v>7372</v>
      </c>
      <c r="B7433" s="1770"/>
      <c r="D7433" s="2" t="str">
        <f t="shared" si="118"/>
        <v>OK</v>
      </c>
      <c r="E7433" s="2" t="s">
        <v>79</v>
      </c>
    </row>
    <row r="7434" spans="1:5" x14ac:dyDescent="0.2">
      <c r="A7434" s="126">
        <f t="shared" si="117"/>
        <v>7373</v>
      </c>
      <c r="B7434" s="1770"/>
      <c r="D7434" s="2" t="str">
        <f t="shared" si="118"/>
        <v>OK</v>
      </c>
      <c r="E7434" s="2" t="s">
        <v>79</v>
      </c>
    </row>
    <row r="7435" spans="1:5" x14ac:dyDescent="0.2">
      <c r="A7435" s="126">
        <f t="shared" si="117"/>
        <v>7374</v>
      </c>
      <c r="B7435" s="1770"/>
      <c r="D7435" s="2" t="str">
        <f t="shared" si="118"/>
        <v>OK</v>
      </c>
      <c r="E7435" s="2" t="s">
        <v>79</v>
      </c>
    </row>
    <row r="7436" spans="1:5" x14ac:dyDescent="0.2">
      <c r="A7436" s="126">
        <f t="shared" si="117"/>
        <v>7375</v>
      </c>
      <c r="B7436" s="1770"/>
      <c r="D7436" s="2" t="str">
        <f t="shared" si="118"/>
        <v>OK</v>
      </c>
      <c r="E7436" s="2" t="s">
        <v>79</v>
      </c>
    </row>
    <row r="7437" spans="1:5" x14ac:dyDescent="0.2">
      <c r="A7437" s="126">
        <f t="shared" si="117"/>
        <v>7376</v>
      </c>
      <c r="B7437" s="1770"/>
      <c r="D7437" s="2" t="str">
        <f t="shared" si="118"/>
        <v>OK</v>
      </c>
      <c r="E7437" s="2" t="s">
        <v>79</v>
      </c>
    </row>
    <row r="7438" spans="1:5" x14ac:dyDescent="0.2">
      <c r="A7438" s="126">
        <f t="shared" ref="A7438:A7501" si="119">A7437+1</f>
        <v>7377</v>
      </c>
      <c r="B7438" s="1770"/>
      <c r="D7438" s="2" t="str">
        <f t="shared" si="118"/>
        <v>OK</v>
      </c>
      <c r="E7438" s="2" t="s">
        <v>79</v>
      </c>
    </row>
    <row r="7439" spans="1:5" x14ac:dyDescent="0.2">
      <c r="A7439" s="126">
        <f t="shared" si="119"/>
        <v>7378</v>
      </c>
      <c r="B7439" s="1770"/>
      <c r="D7439" s="2" t="str">
        <f t="shared" si="118"/>
        <v>OK</v>
      </c>
      <c r="E7439" s="2" t="s">
        <v>79</v>
      </c>
    </row>
    <row r="7440" spans="1:5" x14ac:dyDescent="0.2">
      <c r="A7440" s="126">
        <f t="shared" si="119"/>
        <v>7379</v>
      </c>
      <c r="B7440" s="1770"/>
      <c r="D7440" s="2" t="str">
        <f t="shared" si="118"/>
        <v>OK</v>
      </c>
      <c r="E7440" s="2" t="s">
        <v>79</v>
      </c>
    </row>
    <row r="7441" spans="1:5" x14ac:dyDescent="0.2">
      <c r="A7441" s="126">
        <f t="shared" si="119"/>
        <v>7380</v>
      </c>
      <c r="B7441" s="1770"/>
      <c r="D7441" s="2" t="str">
        <f t="shared" si="118"/>
        <v>OK</v>
      </c>
      <c r="E7441" s="2" t="s">
        <v>79</v>
      </c>
    </row>
    <row r="7442" spans="1:5" x14ac:dyDescent="0.2">
      <c r="A7442" s="126">
        <f t="shared" si="119"/>
        <v>7381</v>
      </c>
      <c r="B7442" s="1770"/>
      <c r="D7442" s="2" t="str">
        <f t="shared" si="118"/>
        <v>OK</v>
      </c>
      <c r="E7442" s="2" t="s">
        <v>79</v>
      </c>
    </row>
    <row r="7443" spans="1:5" x14ac:dyDescent="0.2">
      <c r="A7443" s="126">
        <f t="shared" si="119"/>
        <v>7382</v>
      </c>
      <c r="B7443" s="1770"/>
      <c r="D7443" s="2" t="str">
        <f t="shared" si="118"/>
        <v>OK</v>
      </c>
      <c r="E7443" s="2" t="s">
        <v>79</v>
      </c>
    </row>
    <row r="7444" spans="1:5" x14ac:dyDescent="0.2">
      <c r="A7444" s="126">
        <f t="shared" si="119"/>
        <v>7383</v>
      </c>
      <c r="B7444" s="1770"/>
      <c r="D7444" s="2" t="str">
        <f t="shared" si="118"/>
        <v>OK</v>
      </c>
      <c r="E7444" s="2" t="s">
        <v>79</v>
      </c>
    </row>
    <row r="7445" spans="1:5" x14ac:dyDescent="0.2">
      <c r="A7445" s="126">
        <f t="shared" si="119"/>
        <v>7384</v>
      </c>
      <c r="B7445" s="1770"/>
      <c r="D7445" s="2" t="str">
        <f t="shared" si="118"/>
        <v>OK</v>
      </c>
      <c r="E7445" s="2" t="s">
        <v>79</v>
      </c>
    </row>
    <row r="7446" spans="1:5" x14ac:dyDescent="0.2">
      <c r="A7446" s="126">
        <f t="shared" si="119"/>
        <v>7385</v>
      </c>
      <c r="B7446" s="1770"/>
      <c r="D7446" s="2" t="str">
        <f t="shared" si="118"/>
        <v>OK</v>
      </c>
      <c r="E7446" s="2" t="s">
        <v>79</v>
      </c>
    </row>
    <row r="7447" spans="1:5" x14ac:dyDescent="0.2">
      <c r="A7447" s="126">
        <f t="shared" si="119"/>
        <v>7386</v>
      </c>
      <c r="B7447" s="1770"/>
      <c r="D7447" s="2" t="str">
        <f t="shared" si="118"/>
        <v>OK</v>
      </c>
      <c r="E7447" s="2" t="s">
        <v>79</v>
      </c>
    </row>
    <row r="7448" spans="1:5" x14ac:dyDescent="0.2">
      <c r="A7448" s="126">
        <f t="shared" si="119"/>
        <v>7387</v>
      </c>
      <c r="B7448" s="1770"/>
      <c r="D7448" s="2" t="str">
        <f t="shared" si="118"/>
        <v>OK</v>
      </c>
      <c r="E7448" s="2" t="s">
        <v>79</v>
      </c>
    </row>
    <row r="7449" spans="1:5" x14ac:dyDescent="0.2">
      <c r="A7449" s="126">
        <f t="shared" si="119"/>
        <v>7388</v>
      </c>
      <c r="B7449" s="1770"/>
      <c r="D7449" s="2" t="str">
        <f t="shared" si="118"/>
        <v>OK</v>
      </c>
      <c r="E7449" s="2" t="s">
        <v>79</v>
      </c>
    </row>
    <row r="7450" spans="1:5" x14ac:dyDescent="0.2">
      <c r="A7450" s="126">
        <f t="shared" si="119"/>
        <v>7389</v>
      </c>
      <c r="B7450" s="1770"/>
      <c r="D7450" s="2" t="str">
        <f t="shared" si="118"/>
        <v>OK</v>
      </c>
      <c r="E7450" s="2" t="s">
        <v>79</v>
      </c>
    </row>
    <row r="7451" spans="1:5" x14ac:dyDescent="0.2">
      <c r="A7451" s="126">
        <f t="shared" si="119"/>
        <v>7390</v>
      </c>
      <c r="B7451" s="1770"/>
      <c r="D7451" s="2" t="str">
        <f t="shared" si="118"/>
        <v>OK</v>
      </c>
      <c r="E7451" s="2" t="s">
        <v>79</v>
      </c>
    </row>
    <row r="7452" spans="1:5" x14ac:dyDescent="0.2">
      <c r="A7452" s="126">
        <f t="shared" si="119"/>
        <v>7391</v>
      </c>
      <c r="B7452" s="1770"/>
      <c r="D7452" s="2" t="str">
        <f t="shared" si="118"/>
        <v>OK</v>
      </c>
      <c r="E7452" s="2" t="s">
        <v>79</v>
      </c>
    </row>
    <row r="7453" spans="1:5" x14ac:dyDescent="0.2">
      <c r="A7453" s="126">
        <f t="shared" si="119"/>
        <v>7392</v>
      </c>
      <c r="B7453" s="1770"/>
      <c r="D7453" s="2" t="str">
        <f t="shared" si="118"/>
        <v>OK</v>
      </c>
      <c r="E7453" s="2" t="s">
        <v>79</v>
      </c>
    </row>
    <row r="7454" spans="1:5" x14ac:dyDescent="0.2">
      <c r="A7454" s="126">
        <f t="shared" si="119"/>
        <v>7393</v>
      </c>
      <c r="B7454" s="1770"/>
      <c r="D7454" s="2" t="str">
        <f t="shared" si="118"/>
        <v>OK</v>
      </c>
      <c r="E7454" s="2" t="s">
        <v>79</v>
      </c>
    </row>
    <row r="7455" spans="1:5" x14ac:dyDescent="0.2">
      <c r="A7455" s="126">
        <f t="shared" si="119"/>
        <v>7394</v>
      </c>
      <c r="B7455" s="1770"/>
      <c r="D7455" s="2" t="str">
        <f t="shared" si="118"/>
        <v>OK</v>
      </c>
      <c r="E7455" s="2" t="s">
        <v>79</v>
      </c>
    </row>
    <row r="7456" spans="1:5" x14ac:dyDescent="0.2">
      <c r="A7456" s="126">
        <f t="shared" si="119"/>
        <v>7395</v>
      </c>
      <c r="B7456" s="1770"/>
      <c r="D7456" s="2" t="str">
        <f t="shared" si="118"/>
        <v>OK</v>
      </c>
      <c r="E7456" s="2" t="s">
        <v>79</v>
      </c>
    </row>
    <row r="7457" spans="1:5" x14ac:dyDescent="0.2">
      <c r="A7457" s="126">
        <f t="shared" si="119"/>
        <v>7396</v>
      </c>
      <c r="B7457" s="1770"/>
      <c r="D7457" s="2" t="str">
        <f t="shared" si="118"/>
        <v>OK</v>
      </c>
      <c r="E7457" s="2" t="s">
        <v>79</v>
      </c>
    </row>
    <row r="7458" spans="1:5" x14ac:dyDescent="0.2">
      <c r="A7458" s="126">
        <f t="shared" si="119"/>
        <v>7397</v>
      </c>
      <c r="B7458" s="1770"/>
      <c r="D7458" s="2" t="str">
        <f t="shared" si="118"/>
        <v>OK</v>
      </c>
      <c r="E7458" s="2" t="s">
        <v>79</v>
      </c>
    </row>
    <row r="7459" spans="1:5" x14ac:dyDescent="0.2">
      <c r="A7459" s="126">
        <f t="shared" si="119"/>
        <v>7398</v>
      </c>
      <c r="B7459" s="1770"/>
      <c r="D7459" s="2" t="str">
        <f t="shared" si="118"/>
        <v>OK</v>
      </c>
      <c r="E7459" s="2" t="s">
        <v>79</v>
      </c>
    </row>
    <row r="7460" spans="1:5" x14ac:dyDescent="0.2">
      <c r="A7460" s="126">
        <f t="shared" si="119"/>
        <v>7399</v>
      </c>
      <c r="B7460" s="1770"/>
      <c r="D7460" s="2" t="str">
        <f t="shared" si="118"/>
        <v>OK</v>
      </c>
      <c r="E7460" s="2" t="s">
        <v>79</v>
      </c>
    </row>
    <row r="7461" spans="1:5" x14ac:dyDescent="0.2">
      <c r="A7461" s="126">
        <f t="shared" si="119"/>
        <v>7400</v>
      </c>
      <c r="B7461" s="1770"/>
      <c r="D7461" s="2" t="str">
        <f t="shared" si="118"/>
        <v>OK</v>
      </c>
      <c r="E7461" s="2" t="s">
        <v>79</v>
      </c>
    </row>
    <row r="7462" spans="1:5" x14ac:dyDescent="0.2">
      <c r="A7462" s="126">
        <f t="shared" si="119"/>
        <v>7401</v>
      </c>
      <c r="B7462" s="1770"/>
      <c r="D7462" s="2" t="str">
        <f t="shared" si="118"/>
        <v>OK</v>
      </c>
      <c r="E7462" s="2" t="s">
        <v>79</v>
      </c>
    </row>
    <row r="7463" spans="1:5" x14ac:dyDescent="0.2">
      <c r="A7463" s="126">
        <f t="shared" si="119"/>
        <v>7402</v>
      </c>
      <c r="B7463" s="1770"/>
      <c r="D7463" s="2" t="str">
        <f t="shared" si="118"/>
        <v>OK</v>
      </c>
      <c r="E7463" s="2" t="s">
        <v>79</v>
      </c>
    </row>
    <row r="7464" spans="1:5" x14ac:dyDescent="0.2">
      <c r="A7464" s="126">
        <f t="shared" si="119"/>
        <v>7403</v>
      </c>
      <c r="B7464" s="1770"/>
      <c r="D7464" s="2" t="str">
        <f t="shared" si="118"/>
        <v>OK</v>
      </c>
      <c r="E7464" s="2" t="s">
        <v>79</v>
      </c>
    </row>
    <row r="7465" spans="1:5" x14ac:dyDescent="0.2">
      <c r="A7465" s="126">
        <f t="shared" si="119"/>
        <v>7404</v>
      </c>
      <c r="B7465" s="1770"/>
      <c r="D7465" s="2" t="str">
        <f t="shared" si="118"/>
        <v>OK</v>
      </c>
      <c r="E7465" s="2" t="s">
        <v>79</v>
      </c>
    </row>
    <row r="7466" spans="1:5" x14ac:dyDescent="0.2">
      <c r="A7466" s="126">
        <f t="shared" si="119"/>
        <v>7405</v>
      </c>
      <c r="B7466" s="1770"/>
      <c r="D7466" s="2" t="str">
        <f t="shared" si="118"/>
        <v>OK</v>
      </c>
      <c r="E7466" s="2" t="s">
        <v>79</v>
      </c>
    </row>
    <row r="7467" spans="1:5" x14ac:dyDescent="0.2">
      <c r="A7467" s="126">
        <f t="shared" si="119"/>
        <v>7406</v>
      </c>
      <c r="B7467" s="1770"/>
      <c r="D7467" s="2" t="str">
        <f t="shared" si="118"/>
        <v>OK</v>
      </c>
      <c r="E7467" s="2" t="s">
        <v>79</v>
      </c>
    </row>
    <row r="7468" spans="1:5" x14ac:dyDescent="0.2">
      <c r="A7468" s="126">
        <f t="shared" si="119"/>
        <v>7407</v>
      </c>
      <c r="B7468" s="1770"/>
      <c r="D7468" s="2" t="str">
        <f t="shared" si="118"/>
        <v>OK</v>
      </c>
      <c r="E7468" s="2" t="s">
        <v>79</v>
      </c>
    </row>
    <row r="7469" spans="1:5" x14ac:dyDescent="0.2">
      <c r="A7469" s="126">
        <f t="shared" si="119"/>
        <v>7408</v>
      </c>
      <c r="B7469" s="1770"/>
      <c r="D7469" s="2" t="str">
        <f t="shared" si="118"/>
        <v>OK</v>
      </c>
      <c r="E7469" s="2" t="s">
        <v>79</v>
      </c>
    </row>
    <row r="7470" spans="1:5" x14ac:dyDescent="0.2">
      <c r="A7470" s="126">
        <f t="shared" si="119"/>
        <v>7409</v>
      </c>
      <c r="B7470" s="1770"/>
      <c r="D7470" s="2" t="str">
        <f t="shared" si="118"/>
        <v>OK</v>
      </c>
      <c r="E7470" s="2" t="s">
        <v>79</v>
      </c>
    </row>
    <row r="7471" spans="1:5" x14ac:dyDescent="0.2">
      <c r="A7471" s="126">
        <f t="shared" si="119"/>
        <v>7410</v>
      </c>
      <c r="B7471" s="1770"/>
      <c r="D7471" s="2" t="str">
        <f t="shared" si="118"/>
        <v>OK</v>
      </c>
      <c r="E7471" s="2" t="s">
        <v>79</v>
      </c>
    </row>
    <row r="7472" spans="1:5" x14ac:dyDescent="0.2">
      <c r="A7472" s="126">
        <f t="shared" si="119"/>
        <v>7411</v>
      </c>
      <c r="B7472" s="1770"/>
      <c r="D7472" s="2" t="str">
        <f t="shared" si="118"/>
        <v>OK</v>
      </c>
      <c r="E7472" s="2" t="s">
        <v>79</v>
      </c>
    </row>
    <row r="7473" spans="1:5" x14ac:dyDescent="0.2">
      <c r="A7473" s="126">
        <f t="shared" si="119"/>
        <v>7412</v>
      </c>
      <c r="B7473" s="1770"/>
      <c r="D7473" s="2" t="str">
        <f t="shared" si="118"/>
        <v>OK</v>
      </c>
      <c r="E7473" s="2" t="s">
        <v>79</v>
      </c>
    </row>
    <row r="7474" spans="1:5" x14ac:dyDescent="0.2">
      <c r="A7474" s="126">
        <f t="shared" si="119"/>
        <v>7413</v>
      </c>
      <c r="B7474" s="1770"/>
      <c r="D7474" s="2" t="str">
        <f t="shared" si="118"/>
        <v>OK</v>
      </c>
      <c r="E7474" s="2" t="s">
        <v>79</v>
      </c>
    </row>
    <row r="7475" spans="1:5" x14ac:dyDescent="0.2">
      <c r="A7475" s="126">
        <f t="shared" si="119"/>
        <v>7414</v>
      </c>
      <c r="B7475" s="1770"/>
      <c r="D7475" s="2" t="str">
        <f t="shared" si="118"/>
        <v>OK</v>
      </c>
      <c r="E7475" s="2" t="s">
        <v>79</v>
      </c>
    </row>
    <row r="7476" spans="1:5" x14ac:dyDescent="0.2">
      <c r="A7476" s="126">
        <f t="shared" si="119"/>
        <v>7415</v>
      </c>
      <c r="B7476" s="1770"/>
      <c r="D7476" s="2" t="str">
        <f t="shared" si="118"/>
        <v>OK</v>
      </c>
      <c r="E7476" s="2" t="s">
        <v>79</v>
      </c>
    </row>
    <row r="7477" spans="1:5" x14ac:dyDescent="0.2">
      <c r="A7477" s="126">
        <f t="shared" si="119"/>
        <v>7416</v>
      </c>
      <c r="B7477" s="1770"/>
      <c r="D7477" s="2" t="str">
        <f t="shared" si="118"/>
        <v>OK</v>
      </c>
      <c r="E7477" s="2" t="s">
        <v>79</v>
      </c>
    </row>
    <row r="7478" spans="1:5" x14ac:dyDescent="0.2">
      <c r="A7478" s="126">
        <f t="shared" si="119"/>
        <v>7417</v>
      </c>
      <c r="B7478" s="1770"/>
      <c r="D7478" s="2" t="str">
        <f t="shared" si="118"/>
        <v>OK</v>
      </c>
      <c r="E7478" s="2" t="s">
        <v>79</v>
      </c>
    </row>
    <row r="7479" spans="1:5" x14ac:dyDescent="0.2">
      <c r="A7479" s="126">
        <f t="shared" si="119"/>
        <v>7418</v>
      </c>
      <c r="B7479" s="1770"/>
      <c r="D7479" s="2" t="str">
        <f t="shared" si="118"/>
        <v>OK</v>
      </c>
      <c r="E7479" s="2" t="s">
        <v>79</v>
      </c>
    </row>
    <row r="7480" spans="1:5" x14ac:dyDescent="0.2">
      <c r="A7480" s="126">
        <f t="shared" si="119"/>
        <v>7419</v>
      </c>
      <c r="B7480" s="1770"/>
      <c r="D7480" s="2" t="str">
        <f t="shared" si="118"/>
        <v>OK</v>
      </c>
      <c r="E7480" s="2" t="s">
        <v>79</v>
      </c>
    </row>
    <row r="7481" spans="1:5" x14ac:dyDescent="0.2">
      <c r="A7481" s="126">
        <f t="shared" si="119"/>
        <v>7420</v>
      </c>
      <c r="B7481" s="1770"/>
      <c r="D7481" s="2" t="str">
        <f t="shared" si="118"/>
        <v>OK</v>
      </c>
      <c r="E7481" s="2" t="s">
        <v>79</v>
      </c>
    </row>
    <row r="7482" spans="1:5" x14ac:dyDescent="0.2">
      <c r="A7482" s="126">
        <f t="shared" si="119"/>
        <v>7421</v>
      </c>
      <c r="B7482" s="1770"/>
      <c r="D7482" s="2" t="str">
        <f t="shared" si="118"/>
        <v>OK</v>
      </c>
      <c r="E7482" s="2" t="s">
        <v>79</v>
      </c>
    </row>
    <row r="7483" spans="1:5" x14ac:dyDescent="0.2">
      <c r="A7483" s="126">
        <f t="shared" si="119"/>
        <v>7422</v>
      </c>
      <c r="B7483" s="1770"/>
      <c r="D7483" s="2" t="str">
        <f t="shared" si="118"/>
        <v>OK</v>
      </c>
      <c r="E7483" s="2" t="s">
        <v>79</v>
      </c>
    </row>
    <row r="7484" spans="1:5" x14ac:dyDescent="0.2">
      <c r="A7484" s="126">
        <f t="shared" si="119"/>
        <v>7423</v>
      </c>
      <c r="B7484" s="1770"/>
      <c r="D7484" s="2" t="str">
        <f t="shared" si="118"/>
        <v>OK</v>
      </c>
      <c r="E7484" s="2" t="s">
        <v>79</v>
      </c>
    </row>
    <row r="7485" spans="1:5" x14ac:dyDescent="0.2">
      <c r="A7485" s="126">
        <f t="shared" si="119"/>
        <v>7424</v>
      </c>
      <c r="B7485" s="1770"/>
      <c r="D7485" s="2" t="str">
        <f t="shared" si="118"/>
        <v>OK</v>
      </c>
      <c r="E7485" s="2" t="s">
        <v>79</v>
      </c>
    </row>
    <row r="7486" spans="1:5" x14ac:dyDescent="0.2">
      <c r="A7486" s="126">
        <f t="shared" si="119"/>
        <v>7425</v>
      </c>
      <c r="B7486" s="1770"/>
      <c r="D7486" s="2" t="str">
        <f t="shared" si="118"/>
        <v>OK</v>
      </c>
      <c r="E7486" s="2" t="s">
        <v>79</v>
      </c>
    </row>
    <row r="7487" spans="1:5" x14ac:dyDescent="0.2">
      <c r="A7487" s="126">
        <f t="shared" si="119"/>
        <v>7426</v>
      </c>
      <c r="B7487" s="1770"/>
      <c r="D7487" s="2" t="str">
        <f t="shared" ref="D7487:D7550" si="120">IF(ISBLANK(B7487),"OK",IF(A7487-B7487=0,"OK","Error?"))</f>
        <v>OK</v>
      </c>
      <c r="E7487" s="2" t="s">
        <v>79</v>
      </c>
    </row>
    <row r="7488" spans="1:5" x14ac:dyDescent="0.2">
      <c r="A7488" s="126">
        <f t="shared" si="119"/>
        <v>7427</v>
      </c>
      <c r="B7488" s="1770"/>
      <c r="D7488" s="2" t="str">
        <f t="shared" si="120"/>
        <v>OK</v>
      </c>
      <c r="E7488" s="2" t="s">
        <v>79</v>
      </c>
    </row>
    <row r="7489" spans="1:5" x14ac:dyDescent="0.2">
      <c r="A7489" s="126">
        <f t="shared" si="119"/>
        <v>7428</v>
      </c>
      <c r="B7489" s="1770"/>
      <c r="D7489" s="2" t="str">
        <f t="shared" si="120"/>
        <v>OK</v>
      </c>
      <c r="E7489" s="2" t="s">
        <v>79</v>
      </c>
    </row>
    <row r="7490" spans="1:5" x14ac:dyDescent="0.2">
      <c r="A7490" s="126">
        <f t="shared" si="119"/>
        <v>7429</v>
      </c>
      <c r="B7490" s="1770"/>
      <c r="D7490" s="2" t="str">
        <f t="shared" si="120"/>
        <v>OK</v>
      </c>
      <c r="E7490" s="2" t="s">
        <v>79</v>
      </c>
    </row>
    <row r="7491" spans="1:5" x14ac:dyDescent="0.2">
      <c r="A7491" s="126">
        <f t="shared" si="119"/>
        <v>7430</v>
      </c>
      <c r="B7491" s="1770"/>
      <c r="D7491" s="2" t="str">
        <f t="shared" si="120"/>
        <v>OK</v>
      </c>
      <c r="E7491" s="2" t="s">
        <v>79</v>
      </c>
    </row>
    <row r="7492" spans="1:5" x14ac:dyDescent="0.2">
      <c r="A7492" s="126">
        <f t="shared" si="119"/>
        <v>7431</v>
      </c>
      <c r="B7492" s="1770"/>
      <c r="D7492" s="2" t="str">
        <f t="shared" si="120"/>
        <v>OK</v>
      </c>
      <c r="E7492" s="2" t="s">
        <v>79</v>
      </c>
    </row>
    <row r="7493" spans="1:5" x14ac:dyDescent="0.2">
      <c r="A7493" s="126">
        <f t="shared" si="119"/>
        <v>7432</v>
      </c>
      <c r="B7493" s="1770"/>
      <c r="D7493" s="2" t="str">
        <f t="shared" si="120"/>
        <v>OK</v>
      </c>
      <c r="E7493" s="2" t="s">
        <v>79</v>
      </c>
    </row>
    <row r="7494" spans="1:5" x14ac:dyDescent="0.2">
      <c r="A7494" s="126">
        <f t="shared" si="119"/>
        <v>7433</v>
      </c>
      <c r="B7494" s="1770"/>
      <c r="D7494" s="2" t="str">
        <f t="shared" si="120"/>
        <v>OK</v>
      </c>
      <c r="E7494" s="2" t="s">
        <v>79</v>
      </c>
    </row>
    <row r="7495" spans="1:5" x14ac:dyDescent="0.2">
      <c r="A7495" s="126">
        <f t="shared" si="119"/>
        <v>7434</v>
      </c>
      <c r="B7495" s="1770"/>
      <c r="D7495" s="2" t="str">
        <f t="shared" si="120"/>
        <v>OK</v>
      </c>
      <c r="E7495" s="2" t="s">
        <v>79</v>
      </c>
    </row>
    <row r="7496" spans="1:5" x14ac:dyDescent="0.2">
      <c r="A7496" s="126">
        <f t="shared" si="119"/>
        <v>7435</v>
      </c>
      <c r="B7496" s="1770"/>
      <c r="D7496" s="2" t="str">
        <f t="shared" si="120"/>
        <v>OK</v>
      </c>
      <c r="E7496" s="2" t="s">
        <v>79</v>
      </c>
    </row>
    <row r="7497" spans="1:5" x14ac:dyDescent="0.2">
      <c r="A7497" s="126">
        <f t="shared" si="119"/>
        <v>7436</v>
      </c>
      <c r="B7497" s="1770"/>
      <c r="D7497" s="2" t="str">
        <f t="shared" si="120"/>
        <v>OK</v>
      </c>
      <c r="E7497" s="2" t="s">
        <v>79</v>
      </c>
    </row>
    <row r="7498" spans="1:5" x14ac:dyDescent="0.2">
      <c r="A7498" s="126">
        <f t="shared" si="119"/>
        <v>7437</v>
      </c>
      <c r="B7498" s="1770"/>
      <c r="D7498" s="2" t="str">
        <f t="shared" si="120"/>
        <v>OK</v>
      </c>
      <c r="E7498" s="2" t="s">
        <v>79</v>
      </c>
    </row>
    <row r="7499" spans="1:5" x14ac:dyDescent="0.2">
      <c r="A7499" s="126">
        <f t="shared" si="119"/>
        <v>7438</v>
      </c>
      <c r="B7499" s="1770"/>
      <c r="D7499" s="2" t="str">
        <f t="shared" si="120"/>
        <v>OK</v>
      </c>
      <c r="E7499" s="2" t="s">
        <v>79</v>
      </c>
    </row>
    <row r="7500" spans="1:5" x14ac:dyDescent="0.2">
      <c r="A7500" s="126">
        <f t="shared" si="119"/>
        <v>7439</v>
      </c>
      <c r="B7500" s="1770"/>
      <c r="D7500" s="2" t="str">
        <f t="shared" si="120"/>
        <v>OK</v>
      </c>
      <c r="E7500" s="2" t="s">
        <v>79</v>
      </c>
    </row>
    <row r="7501" spans="1:5" x14ac:dyDescent="0.2">
      <c r="A7501" s="126">
        <f t="shared" si="119"/>
        <v>7440</v>
      </c>
      <c r="B7501" s="1770"/>
      <c r="D7501" s="2" t="str">
        <f t="shared" si="120"/>
        <v>OK</v>
      </c>
      <c r="E7501" s="2" t="s">
        <v>79</v>
      </c>
    </row>
    <row r="7502" spans="1:5" x14ac:dyDescent="0.2">
      <c r="A7502" s="126">
        <f t="shared" ref="A7502:A7565" si="121">A7501+1</f>
        <v>7441</v>
      </c>
      <c r="B7502" s="1770"/>
      <c r="D7502" s="2" t="str">
        <f t="shared" si="120"/>
        <v>OK</v>
      </c>
      <c r="E7502" s="2" t="s">
        <v>79</v>
      </c>
    </row>
    <row r="7503" spans="1:5" x14ac:dyDescent="0.2">
      <c r="A7503" s="126">
        <f t="shared" si="121"/>
        <v>7442</v>
      </c>
      <c r="B7503" s="1770"/>
      <c r="D7503" s="2" t="str">
        <f t="shared" si="120"/>
        <v>OK</v>
      </c>
      <c r="E7503" s="2" t="s">
        <v>79</v>
      </c>
    </row>
    <row r="7504" spans="1:5" x14ac:dyDescent="0.2">
      <c r="A7504" s="126">
        <f t="shared" si="121"/>
        <v>7443</v>
      </c>
      <c r="B7504" s="1770"/>
      <c r="D7504" s="2" t="str">
        <f t="shared" si="120"/>
        <v>OK</v>
      </c>
      <c r="E7504" s="2" t="s">
        <v>79</v>
      </c>
    </row>
    <row r="7505" spans="1:5" x14ac:dyDescent="0.2">
      <c r="A7505" s="126">
        <f t="shared" si="121"/>
        <v>7444</v>
      </c>
      <c r="B7505" s="1770"/>
      <c r="D7505" s="2" t="str">
        <f t="shared" si="120"/>
        <v>OK</v>
      </c>
      <c r="E7505" s="2" t="s">
        <v>79</v>
      </c>
    </row>
    <row r="7506" spans="1:5" x14ac:dyDescent="0.2">
      <c r="A7506" s="126">
        <f t="shared" si="121"/>
        <v>7445</v>
      </c>
      <c r="B7506" s="1770"/>
      <c r="D7506" s="2" t="str">
        <f t="shared" si="120"/>
        <v>OK</v>
      </c>
      <c r="E7506" s="2" t="s">
        <v>79</v>
      </c>
    </row>
    <row r="7507" spans="1:5" x14ac:dyDescent="0.2">
      <c r="A7507" s="126">
        <f t="shared" si="121"/>
        <v>7446</v>
      </c>
      <c r="B7507" s="1770"/>
      <c r="D7507" s="2" t="str">
        <f t="shared" si="120"/>
        <v>OK</v>
      </c>
      <c r="E7507" s="2" t="s">
        <v>79</v>
      </c>
    </row>
    <row r="7508" spans="1:5" x14ac:dyDescent="0.2">
      <c r="A7508" s="126">
        <f t="shared" si="121"/>
        <v>7447</v>
      </c>
      <c r="B7508" s="1770"/>
      <c r="D7508" s="2" t="str">
        <f t="shared" si="120"/>
        <v>OK</v>
      </c>
      <c r="E7508" s="2" t="s">
        <v>79</v>
      </c>
    </row>
    <row r="7509" spans="1:5" x14ac:dyDescent="0.2">
      <c r="A7509" s="126">
        <f t="shared" si="121"/>
        <v>7448</v>
      </c>
      <c r="B7509" s="1770"/>
      <c r="D7509" s="2" t="str">
        <f t="shared" si="120"/>
        <v>OK</v>
      </c>
      <c r="E7509" s="2" t="s">
        <v>79</v>
      </c>
    </row>
    <row r="7510" spans="1:5" x14ac:dyDescent="0.2">
      <c r="A7510" s="126">
        <f t="shared" si="121"/>
        <v>7449</v>
      </c>
      <c r="B7510" s="1770"/>
      <c r="D7510" s="2" t="str">
        <f t="shared" si="120"/>
        <v>OK</v>
      </c>
      <c r="E7510" s="2" t="s">
        <v>79</v>
      </c>
    </row>
    <row r="7511" spans="1:5" x14ac:dyDescent="0.2">
      <c r="A7511" s="126">
        <f t="shared" si="121"/>
        <v>7450</v>
      </c>
      <c r="B7511" s="1770"/>
      <c r="D7511" s="2" t="str">
        <f t="shared" si="120"/>
        <v>OK</v>
      </c>
      <c r="E7511" s="2" t="s">
        <v>79</v>
      </c>
    </row>
    <row r="7512" spans="1:5" x14ac:dyDescent="0.2">
      <c r="A7512" s="126">
        <f t="shared" si="121"/>
        <v>7451</v>
      </c>
      <c r="B7512" s="1770"/>
      <c r="D7512" s="2" t="str">
        <f t="shared" si="120"/>
        <v>OK</v>
      </c>
      <c r="E7512" s="2" t="s">
        <v>79</v>
      </c>
    </row>
    <row r="7513" spans="1:5" x14ac:dyDescent="0.2">
      <c r="A7513" s="126">
        <f t="shared" si="121"/>
        <v>7452</v>
      </c>
      <c r="B7513" s="1770"/>
      <c r="D7513" s="2" t="str">
        <f t="shared" si="120"/>
        <v>OK</v>
      </c>
      <c r="E7513" s="2" t="s">
        <v>79</v>
      </c>
    </row>
    <row r="7514" spans="1:5" x14ac:dyDescent="0.2">
      <c r="A7514" s="126">
        <f t="shared" si="121"/>
        <v>7453</v>
      </c>
      <c r="B7514" s="1770"/>
      <c r="D7514" s="2" t="str">
        <f t="shared" si="120"/>
        <v>OK</v>
      </c>
      <c r="E7514" s="2" t="s">
        <v>79</v>
      </c>
    </row>
    <row r="7515" spans="1:5" x14ac:dyDescent="0.2">
      <c r="A7515" s="126">
        <f t="shared" si="121"/>
        <v>7454</v>
      </c>
      <c r="B7515" s="1770"/>
      <c r="D7515" s="2" t="str">
        <f t="shared" si="120"/>
        <v>OK</v>
      </c>
      <c r="E7515" s="2" t="s">
        <v>79</v>
      </c>
    </row>
    <row r="7516" spans="1:5" x14ac:dyDescent="0.2">
      <c r="A7516" s="126">
        <f t="shared" si="121"/>
        <v>7455</v>
      </c>
      <c r="B7516" s="1770"/>
      <c r="D7516" s="2" t="str">
        <f t="shared" si="120"/>
        <v>OK</v>
      </c>
      <c r="E7516" s="2" t="s">
        <v>79</v>
      </c>
    </row>
    <row r="7517" spans="1:5" x14ac:dyDescent="0.2">
      <c r="A7517" s="126">
        <f t="shared" si="121"/>
        <v>7456</v>
      </c>
      <c r="B7517" s="1770"/>
      <c r="D7517" s="2" t="str">
        <f t="shared" si="120"/>
        <v>OK</v>
      </c>
      <c r="E7517" s="2" t="s">
        <v>79</v>
      </c>
    </row>
    <row r="7518" spans="1:5" x14ac:dyDescent="0.2">
      <c r="A7518" s="126">
        <f t="shared" si="121"/>
        <v>7457</v>
      </c>
      <c r="B7518" s="1770"/>
      <c r="D7518" s="2" t="str">
        <f t="shared" si="120"/>
        <v>OK</v>
      </c>
      <c r="E7518" s="2" t="s">
        <v>79</v>
      </c>
    </row>
    <row r="7519" spans="1:5" x14ac:dyDescent="0.2">
      <c r="A7519" s="126">
        <f t="shared" si="121"/>
        <v>7458</v>
      </c>
      <c r="B7519" s="1770"/>
      <c r="D7519" s="2" t="str">
        <f t="shared" si="120"/>
        <v>OK</v>
      </c>
      <c r="E7519" s="2" t="s">
        <v>79</v>
      </c>
    </row>
    <row r="7520" spans="1:5" x14ac:dyDescent="0.2">
      <c r="A7520" s="126">
        <f t="shared" si="121"/>
        <v>7459</v>
      </c>
      <c r="B7520" s="1770"/>
      <c r="D7520" s="2" t="str">
        <f t="shared" si="120"/>
        <v>OK</v>
      </c>
      <c r="E7520" s="2" t="s">
        <v>79</v>
      </c>
    </row>
    <row r="7521" spans="1:5" x14ac:dyDescent="0.2">
      <c r="A7521" s="126">
        <f t="shared" si="121"/>
        <v>7460</v>
      </c>
      <c r="B7521" s="1770"/>
      <c r="D7521" s="2" t="str">
        <f t="shared" si="120"/>
        <v>OK</v>
      </c>
      <c r="E7521" s="2" t="s">
        <v>79</v>
      </c>
    </row>
    <row r="7522" spans="1:5" x14ac:dyDescent="0.2">
      <c r="A7522" s="126">
        <f t="shared" si="121"/>
        <v>7461</v>
      </c>
      <c r="B7522" s="1770"/>
      <c r="D7522" s="2" t="str">
        <f t="shared" si="120"/>
        <v>OK</v>
      </c>
      <c r="E7522" s="2" t="s">
        <v>79</v>
      </c>
    </row>
    <row r="7523" spans="1:5" x14ac:dyDescent="0.2">
      <c r="A7523" s="126">
        <f t="shared" si="121"/>
        <v>7462</v>
      </c>
      <c r="B7523" s="1770"/>
      <c r="D7523" s="2" t="str">
        <f t="shared" si="120"/>
        <v>OK</v>
      </c>
      <c r="E7523" s="2" t="s">
        <v>79</v>
      </c>
    </row>
    <row r="7524" spans="1:5" x14ac:dyDescent="0.2">
      <c r="A7524" s="126">
        <f t="shared" si="121"/>
        <v>7463</v>
      </c>
      <c r="B7524" s="1770"/>
      <c r="D7524" s="2" t="str">
        <f t="shared" si="120"/>
        <v>OK</v>
      </c>
      <c r="E7524" s="2" t="s">
        <v>79</v>
      </c>
    </row>
    <row r="7525" spans="1:5" x14ac:dyDescent="0.2">
      <c r="A7525" s="126">
        <f t="shared" si="121"/>
        <v>7464</v>
      </c>
      <c r="B7525" s="1770"/>
      <c r="D7525" s="2" t="str">
        <f t="shared" si="120"/>
        <v>OK</v>
      </c>
      <c r="E7525" s="2" t="s">
        <v>79</v>
      </c>
    </row>
    <row r="7526" spans="1:5" x14ac:dyDescent="0.2">
      <c r="A7526" s="126">
        <f t="shared" si="121"/>
        <v>7465</v>
      </c>
      <c r="B7526" s="1770"/>
      <c r="D7526" s="2" t="str">
        <f t="shared" si="120"/>
        <v>OK</v>
      </c>
      <c r="E7526" s="2" t="s">
        <v>79</v>
      </c>
    </row>
    <row r="7527" spans="1:5" x14ac:dyDescent="0.2">
      <c r="A7527" s="126">
        <f t="shared" si="121"/>
        <v>7466</v>
      </c>
      <c r="B7527" s="1770"/>
      <c r="D7527" s="2" t="str">
        <f t="shared" si="120"/>
        <v>OK</v>
      </c>
      <c r="E7527" s="2" t="s">
        <v>79</v>
      </c>
    </row>
    <row r="7528" spans="1:5" x14ac:dyDescent="0.2">
      <c r="A7528" s="126">
        <f t="shared" si="121"/>
        <v>7467</v>
      </c>
      <c r="B7528" s="1770"/>
      <c r="D7528" s="2" t="str">
        <f t="shared" si="120"/>
        <v>OK</v>
      </c>
      <c r="E7528" s="2" t="s">
        <v>79</v>
      </c>
    </row>
    <row r="7529" spans="1:5" x14ac:dyDescent="0.2">
      <c r="A7529" s="126">
        <f t="shared" si="121"/>
        <v>7468</v>
      </c>
      <c r="B7529" s="1770"/>
      <c r="D7529" s="2" t="str">
        <f t="shared" si="120"/>
        <v>OK</v>
      </c>
      <c r="E7529" s="2" t="s">
        <v>79</v>
      </c>
    </row>
    <row r="7530" spans="1:5" x14ac:dyDescent="0.2">
      <c r="A7530" s="126">
        <f t="shared" si="121"/>
        <v>7469</v>
      </c>
      <c r="B7530" s="1770"/>
      <c r="D7530" s="2" t="str">
        <f t="shared" si="120"/>
        <v>OK</v>
      </c>
      <c r="E7530" s="2" t="s">
        <v>79</v>
      </c>
    </row>
    <row r="7531" spans="1:5" x14ac:dyDescent="0.2">
      <c r="A7531" s="126">
        <f t="shared" si="121"/>
        <v>7470</v>
      </c>
      <c r="B7531" s="1770"/>
      <c r="D7531" s="2" t="str">
        <f t="shared" si="120"/>
        <v>OK</v>
      </c>
      <c r="E7531" s="2" t="s">
        <v>79</v>
      </c>
    </row>
    <row r="7532" spans="1:5" x14ac:dyDescent="0.2">
      <c r="A7532" s="126">
        <f t="shared" si="121"/>
        <v>7471</v>
      </c>
      <c r="B7532" s="1770"/>
      <c r="D7532" s="2" t="str">
        <f t="shared" si="120"/>
        <v>OK</v>
      </c>
      <c r="E7532" s="2" t="s">
        <v>79</v>
      </c>
    </row>
    <row r="7533" spans="1:5" x14ac:dyDescent="0.2">
      <c r="A7533" s="126">
        <f t="shared" si="121"/>
        <v>7472</v>
      </c>
      <c r="B7533" s="1770"/>
      <c r="D7533" s="2" t="str">
        <f t="shared" si="120"/>
        <v>OK</v>
      </c>
      <c r="E7533" s="2" t="s">
        <v>79</v>
      </c>
    </row>
    <row r="7534" spans="1:5" x14ac:dyDescent="0.2">
      <c r="A7534" s="126">
        <f t="shared" si="121"/>
        <v>7473</v>
      </c>
      <c r="B7534" s="1770"/>
      <c r="D7534" s="2" t="str">
        <f t="shared" si="120"/>
        <v>OK</v>
      </c>
      <c r="E7534" s="2" t="s">
        <v>79</v>
      </c>
    </row>
    <row r="7535" spans="1:5" x14ac:dyDescent="0.2">
      <c r="A7535" s="126">
        <f t="shared" si="121"/>
        <v>7474</v>
      </c>
      <c r="B7535" s="1770"/>
      <c r="D7535" s="2" t="str">
        <f t="shared" si="120"/>
        <v>OK</v>
      </c>
      <c r="E7535" s="2" t="s">
        <v>79</v>
      </c>
    </row>
    <row r="7536" spans="1:5" x14ac:dyDescent="0.2">
      <c r="A7536" s="126">
        <f t="shared" si="121"/>
        <v>7475</v>
      </c>
      <c r="B7536" s="1770"/>
      <c r="D7536" s="2" t="str">
        <f t="shared" si="120"/>
        <v>OK</v>
      </c>
      <c r="E7536" s="2" t="s">
        <v>79</v>
      </c>
    </row>
    <row r="7537" spans="1:5" x14ac:dyDescent="0.2">
      <c r="A7537" s="126">
        <f t="shared" si="121"/>
        <v>7476</v>
      </c>
      <c r="B7537" s="1770"/>
      <c r="D7537" s="2" t="str">
        <f t="shared" si="120"/>
        <v>OK</v>
      </c>
      <c r="E7537" s="2" t="s">
        <v>79</v>
      </c>
    </row>
    <row r="7538" spans="1:5" x14ac:dyDescent="0.2">
      <c r="A7538" s="126">
        <f t="shared" si="121"/>
        <v>7477</v>
      </c>
      <c r="B7538" s="1770"/>
      <c r="D7538" s="2" t="str">
        <f t="shared" si="120"/>
        <v>OK</v>
      </c>
      <c r="E7538" s="2" t="s">
        <v>79</v>
      </c>
    </row>
    <row r="7539" spans="1:5" x14ac:dyDescent="0.2">
      <c r="A7539" s="126">
        <f t="shared" si="121"/>
        <v>7478</v>
      </c>
      <c r="B7539" s="1770"/>
      <c r="D7539" s="2" t="str">
        <f t="shared" si="120"/>
        <v>OK</v>
      </c>
      <c r="E7539" s="2" t="s">
        <v>79</v>
      </c>
    </row>
    <row r="7540" spans="1:5" x14ac:dyDescent="0.2">
      <c r="A7540" s="126">
        <f t="shared" si="121"/>
        <v>7479</v>
      </c>
      <c r="B7540" s="1770"/>
      <c r="D7540" s="2" t="str">
        <f t="shared" si="120"/>
        <v>OK</v>
      </c>
      <c r="E7540" s="2" t="s">
        <v>79</v>
      </c>
    </row>
    <row r="7541" spans="1:5" x14ac:dyDescent="0.2">
      <c r="A7541" s="126">
        <f t="shared" si="121"/>
        <v>7480</v>
      </c>
      <c r="B7541" s="1770"/>
      <c r="D7541" s="2" t="str">
        <f t="shared" si="120"/>
        <v>OK</v>
      </c>
      <c r="E7541" s="2" t="s">
        <v>79</v>
      </c>
    </row>
    <row r="7542" spans="1:5" x14ac:dyDescent="0.2">
      <c r="A7542" s="126">
        <f t="shared" si="121"/>
        <v>7481</v>
      </c>
      <c r="B7542" s="1770"/>
      <c r="D7542" s="2" t="str">
        <f t="shared" si="120"/>
        <v>OK</v>
      </c>
      <c r="E7542" s="2" t="s">
        <v>79</v>
      </c>
    </row>
    <row r="7543" spans="1:5" x14ac:dyDescent="0.2">
      <c r="A7543" s="126">
        <f t="shared" si="121"/>
        <v>7482</v>
      </c>
      <c r="B7543" s="1770"/>
      <c r="D7543" s="2" t="str">
        <f t="shared" si="120"/>
        <v>OK</v>
      </c>
      <c r="E7543" s="2" t="s">
        <v>79</v>
      </c>
    </row>
    <row r="7544" spans="1:5" x14ac:dyDescent="0.2">
      <c r="A7544" s="126">
        <f t="shared" si="121"/>
        <v>7483</v>
      </c>
      <c r="B7544" s="1770"/>
      <c r="D7544" s="2" t="str">
        <f t="shared" si="120"/>
        <v>OK</v>
      </c>
      <c r="E7544" s="2" t="s">
        <v>79</v>
      </c>
    </row>
    <row r="7545" spans="1:5" x14ac:dyDescent="0.2">
      <c r="A7545" s="126">
        <f t="shared" si="121"/>
        <v>7484</v>
      </c>
      <c r="B7545" s="1770"/>
      <c r="D7545" s="2" t="str">
        <f t="shared" si="120"/>
        <v>OK</v>
      </c>
      <c r="E7545" s="2" t="s">
        <v>79</v>
      </c>
    </row>
    <row r="7546" spans="1:5" x14ac:dyDescent="0.2">
      <c r="A7546" s="126">
        <f t="shared" si="121"/>
        <v>7485</v>
      </c>
      <c r="B7546" s="1770"/>
      <c r="D7546" s="2" t="str">
        <f t="shared" si="120"/>
        <v>OK</v>
      </c>
      <c r="E7546" s="2" t="s">
        <v>79</v>
      </c>
    </row>
    <row r="7547" spans="1:5" x14ac:dyDescent="0.2">
      <c r="A7547" s="126">
        <f t="shared" si="121"/>
        <v>7486</v>
      </c>
      <c r="B7547" s="1770"/>
      <c r="D7547" s="2" t="str">
        <f t="shared" si="120"/>
        <v>OK</v>
      </c>
      <c r="E7547" s="2" t="s">
        <v>79</v>
      </c>
    </row>
    <row r="7548" spans="1:5" x14ac:dyDescent="0.2">
      <c r="A7548" s="126">
        <f t="shared" si="121"/>
        <v>7487</v>
      </c>
      <c r="B7548" s="1770"/>
      <c r="D7548" s="2" t="str">
        <f t="shared" si="120"/>
        <v>OK</v>
      </c>
      <c r="E7548" s="2" t="s">
        <v>79</v>
      </c>
    </row>
    <row r="7549" spans="1:5" x14ac:dyDescent="0.2">
      <c r="A7549" s="126">
        <f t="shared" si="121"/>
        <v>7488</v>
      </c>
      <c r="B7549" s="1770"/>
      <c r="D7549" s="2" t="str">
        <f t="shared" si="120"/>
        <v>OK</v>
      </c>
      <c r="E7549" s="2" t="s">
        <v>79</v>
      </c>
    </row>
    <row r="7550" spans="1:5" x14ac:dyDescent="0.2">
      <c r="A7550" s="126">
        <f t="shared" si="121"/>
        <v>7489</v>
      </c>
      <c r="B7550" s="1770"/>
      <c r="D7550" s="2" t="str">
        <f t="shared" si="120"/>
        <v>OK</v>
      </c>
      <c r="E7550" s="2" t="s">
        <v>79</v>
      </c>
    </row>
    <row r="7551" spans="1:5" x14ac:dyDescent="0.2">
      <c r="A7551" s="126">
        <f t="shared" si="121"/>
        <v>7490</v>
      </c>
      <c r="B7551" s="1770"/>
      <c r="D7551" s="2" t="str">
        <f t="shared" ref="D7551:D7614" si="122">IF(ISBLANK(B7551),"OK",IF(A7551-B7551=0,"OK","Error?"))</f>
        <v>OK</v>
      </c>
      <c r="E7551" s="2" t="s">
        <v>79</v>
      </c>
    </row>
    <row r="7552" spans="1:5" x14ac:dyDescent="0.2">
      <c r="A7552" s="126">
        <f t="shared" si="121"/>
        <v>7491</v>
      </c>
      <c r="B7552" s="1770"/>
      <c r="D7552" s="2" t="str">
        <f t="shared" si="122"/>
        <v>OK</v>
      </c>
      <c r="E7552" s="2" t="s">
        <v>79</v>
      </c>
    </row>
    <row r="7553" spans="1:5" x14ac:dyDescent="0.2">
      <c r="A7553" s="126">
        <f t="shared" si="121"/>
        <v>7492</v>
      </c>
      <c r="B7553" s="1770"/>
      <c r="D7553" s="2" t="str">
        <f t="shared" si="122"/>
        <v>OK</v>
      </c>
      <c r="E7553" s="2" t="s">
        <v>79</v>
      </c>
    </row>
    <row r="7554" spans="1:5" x14ac:dyDescent="0.2">
      <c r="A7554" s="126">
        <f t="shared" si="121"/>
        <v>7493</v>
      </c>
      <c r="B7554" s="1770"/>
      <c r="D7554" s="2" t="str">
        <f t="shared" si="122"/>
        <v>OK</v>
      </c>
      <c r="E7554" s="2" t="s">
        <v>79</v>
      </c>
    </row>
    <row r="7555" spans="1:5" x14ac:dyDescent="0.2">
      <c r="A7555" s="126">
        <f t="shared" si="121"/>
        <v>7494</v>
      </c>
      <c r="B7555" s="1770"/>
      <c r="D7555" s="2" t="str">
        <f t="shared" si="122"/>
        <v>OK</v>
      </c>
      <c r="E7555" s="2" t="s">
        <v>79</v>
      </c>
    </row>
    <row r="7556" spans="1:5" x14ac:dyDescent="0.2">
      <c r="A7556" s="126">
        <f t="shared" si="121"/>
        <v>7495</v>
      </c>
      <c r="B7556" s="1770"/>
      <c r="D7556" s="2" t="str">
        <f t="shared" si="122"/>
        <v>OK</v>
      </c>
      <c r="E7556" s="2" t="s">
        <v>79</v>
      </c>
    </row>
    <row r="7557" spans="1:5" x14ac:dyDescent="0.2">
      <c r="A7557" s="126">
        <f t="shared" si="121"/>
        <v>7496</v>
      </c>
      <c r="B7557" s="1770"/>
      <c r="D7557" s="2" t="str">
        <f t="shared" si="122"/>
        <v>OK</v>
      </c>
      <c r="E7557" s="2" t="s">
        <v>79</v>
      </c>
    </row>
    <row r="7558" spans="1:5" x14ac:dyDescent="0.2">
      <c r="A7558" s="126">
        <f t="shared" si="121"/>
        <v>7497</v>
      </c>
      <c r="B7558" s="1770"/>
      <c r="D7558" s="2" t="str">
        <f t="shared" si="122"/>
        <v>OK</v>
      </c>
      <c r="E7558" s="2" t="s">
        <v>79</v>
      </c>
    </row>
    <row r="7559" spans="1:5" x14ac:dyDescent="0.2">
      <c r="A7559" s="126">
        <f t="shared" si="121"/>
        <v>7498</v>
      </c>
      <c r="B7559" s="1770"/>
      <c r="D7559" s="2" t="str">
        <f t="shared" si="122"/>
        <v>OK</v>
      </c>
      <c r="E7559" s="2" t="s">
        <v>79</v>
      </c>
    </row>
    <row r="7560" spans="1:5" x14ac:dyDescent="0.2">
      <c r="A7560" s="126">
        <f t="shared" si="121"/>
        <v>7499</v>
      </c>
      <c r="B7560" s="1770"/>
      <c r="D7560" s="2" t="str">
        <f t="shared" si="122"/>
        <v>OK</v>
      </c>
      <c r="E7560" s="2" t="s">
        <v>79</v>
      </c>
    </row>
    <row r="7561" spans="1:5" x14ac:dyDescent="0.2">
      <c r="A7561" s="126">
        <f t="shared" si="121"/>
        <v>7500</v>
      </c>
      <c r="B7561" s="1770"/>
      <c r="D7561" s="2" t="str">
        <f t="shared" si="122"/>
        <v>OK</v>
      </c>
      <c r="E7561" s="2" t="s">
        <v>79</v>
      </c>
    </row>
    <row r="7562" spans="1:5" x14ac:dyDescent="0.2">
      <c r="A7562" s="126">
        <f t="shared" si="121"/>
        <v>7501</v>
      </c>
      <c r="B7562" s="1770"/>
      <c r="D7562" s="2" t="str">
        <f t="shared" si="122"/>
        <v>OK</v>
      </c>
      <c r="E7562" s="2" t="s">
        <v>79</v>
      </c>
    </row>
    <row r="7563" spans="1:5" x14ac:dyDescent="0.2">
      <c r="A7563" s="126">
        <f t="shared" si="121"/>
        <v>7502</v>
      </c>
      <c r="B7563" s="1770"/>
      <c r="D7563" s="2" t="str">
        <f t="shared" si="122"/>
        <v>OK</v>
      </c>
      <c r="E7563" s="2" t="s">
        <v>79</v>
      </c>
    </row>
    <row r="7564" spans="1:5" x14ac:dyDescent="0.2">
      <c r="A7564" s="126">
        <f t="shared" si="121"/>
        <v>7503</v>
      </c>
      <c r="B7564" s="1770"/>
      <c r="D7564" s="2" t="str">
        <f t="shared" si="122"/>
        <v>OK</v>
      </c>
      <c r="E7564" s="2" t="s">
        <v>79</v>
      </c>
    </row>
    <row r="7565" spans="1:5" x14ac:dyDescent="0.2">
      <c r="A7565" s="126">
        <f t="shared" si="121"/>
        <v>7504</v>
      </c>
      <c r="B7565" s="1770"/>
      <c r="D7565" s="2" t="str">
        <f t="shared" si="122"/>
        <v>OK</v>
      </c>
      <c r="E7565" s="2" t="s">
        <v>79</v>
      </c>
    </row>
    <row r="7566" spans="1:5" x14ac:dyDescent="0.2">
      <c r="A7566" s="126">
        <f t="shared" ref="A7566:A7629" si="123">A7565+1</f>
        <v>7505</v>
      </c>
      <c r="B7566" s="1770"/>
      <c r="D7566" s="2" t="str">
        <f t="shared" si="122"/>
        <v>OK</v>
      </c>
      <c r="E7566" s="2" t="s">
        <v>79</v>
      </c>
    </row>
    <row r="7567" spans="1:5" x14ac:dyDescent="0.2">
      <c r="A7567" s="126">
        <f t="shared" si="123"/>
        <v>7506</v>
      </c>
      <c r="B7567" s="1770"/>
      <c r="D7567" s="2" t="str">
        <f t="shared" si="122"/>
        <v>OK</v>
      </c>
      <c r="E7567" s="2" t="s">
        <v>79</v>
      </c>
    </row>
    <row r="7568" spans="1:5" x14ac:dyDescent="0.2">
      <c r="A7568" s="126">
        <f t="shared" si="123"/>
        <v>7507</v>
      </c>
      <c r="B7568" s="1770"/>
      <c r="D7568" s="2" t="str">
        <f t="shared" si="122"/>
        <v>OK</v>
      </c>
      <c r="E7568" s="2" t="s">
        <v>79</v>
      </c>
    </row>
    <row r="7569" spans="1:5" x14ac:dyDescent="0.2">
      <c r="A7569" s="126">
        <f t="shared" si="123"/>
        <v>7508</v>
      </c>
      <c r="B7569" s="1770"/>
      <c r="D7569" s="2" t="str">
        <f t="shared" si="122"/>
        <v>OK</v>
      </c>
      <c r="E7569" s="2" t="s">
        <v>79</v>
      </c>
    </row>
    <row r="7570" spans="1:5" x14ac:dyDescent="0.2">
      <c r="A7570" s="126">
        <f t="shared" si="123"/>
        <v>7509</v>
      </c>
      <c r="B7570" s="1770"/>
      <c r="D7570" s="2" t="str">
        <f t="shared" si="122"/>
        <v>OK</v>
      </c>
      <c r="E7570" s="2" t="s">
        <v>79</v>
      </c>
    </row>
    <row r="7571" spans="1:5" x14ac:dyDescent="0.2">
      <c r="A7571" s="126">
        <f t="shared" si="123"/>
        <v>7510</v>
      </c>
      <c r="B7571" s="1770"/>
      <c r="D7571" s="2" t="str">
        <f t="shared" si="122"/>
        <v>OK</v>
      </c>
      <c r="E7571" s="2" t="s">
        <v>79</v>
      </c>
    </row>
    <row r="7572" spans="1:5" x14ac:dyDescent="0.2">
      <c r="A7572" s="126">
        <f t="shared" si="123"/>
        <v>7511</v>
      </c>
      <c r="B7572" s="1770"/>
      <c r="D7572" s="2" t="str">
        <f t="shared" si="122"/>
        <v>OK</v>
      </c>
      <c r="E7572" s="2" t="s">
        <v>79</v>
      </c>
    </row>
    <row r="7573" spans="1:5" x14ac:dyDescent="0.2">
      <c r="A7573" s="126">
        <f t="shared" si="123"/>
        <v>7512</v>
      </c>
      <c r="B7573" s="1770"/>
      <c r="D7573" s="2" t="str">
        <f t="shared" si="122"/>
        <v>OK</v>
      </c>
      <c r="E7573" s="2" t="s">
        <v>79</v>
      </c>
    </row>
    <row r="7574" spans="1:5" x14ac:dyDescent="0.2">
      <c r="A7574" s="126">
        <f t="shared" si="123"/>
        <v>7513</v>
      </c>
      <c r="B7574" s="1770"/>
      <c r="D7574" s="2" t="str">
        <f t="shared" si="122"/>
        <v>OK</v>
      </c>
      <c r="E7574" s="2" t="s">
        <v>79</v>
      </c>
    </row>
    <row r="7575" spans="1:5" x14ac:dyDescent="0.2">
      <c r="A7575" s="126">
        <f t="shared" si="123"/>
        <v>7514</v>
      </c>
      <c r="B7575" s="1770"/>
      <c r="D7575" s="2" t="str">
        <f t="shared" si="122"/>
        <v>OK</v>
      </c>
      <c r="E7575" s="2" t="s">
        <v>79</v>
      </c>
    </row>
    <row r="7576" spans="1:5" x14ac:dyDescent="0.2">
      <c r="A7576" s="126">
        <f t="shared" si="123"/>
        <v>7515</v>
      </c>
      <c r="B7576" s="1770"/>
      <c r="D7576" s="2" t="str">
        <f t="shared" si="122"/>
        <v>OK</v>
      </c>
      <c r="E7576" s="2" t="s">
        <v>79</v>
      </c>
    </row>
    <row r="7577" spans="1:5" x14ac:dyDescent="0.2">
      <c r="A7577" s="126">
        <f t="shared" si="123"/>
        <v>7516</v>
      </c>
      <c r="B7577" s="1770"/>
      <c r="D7577" s="2" t="str">
        <f t="shared" si="122"/>
        <v>OK</v>
      </c>
      <c r="E7577" s="2" t="s">
        <v>79</v>
      </c>
    </row>
    <row r="7578" spans="1:5" x14ac:dyDescent="0.2">
      <c r="A7578" s="126">
        <f t="shared" si="123"/>
        <v>7517</v>
      </c>
      <c r="B7578" s="1770"/>
      <c r="D7578" s="2" t="str">
        <f t="shared" si="122"/>
        <v>OK</v>
      </c>
      <c r="E7578" s="2" t="s">
        <v>79</v>
      </c>
    </row>
    <row r="7579" spans="1:5" x14ac:dyDescent="0.2">
      <c r="A7579" s="126">
        <f t="shared" si="123"/>
        <v>7518</v>
      </c>
      <c r="B7579" s="1770"/>
      <c r="D7579" s="2" t="str">
        <f t="shared" si="122"/>
        <v>OK</v>
      </c>
      <c r="E7579" s="2" t="s">
        <v>79</v>
      </c>
    </row>
    <row r="7580" spans="1:5" x14ac:dyDescent="0.2">
      <c r="A7580" s="126">
        <f t="shared" si="123"/>
        <v>7519</v>
      </c>
      <c r="B7580" s="1770"/>
      <c r="D7580" s="2" t="str">
        <f t="shared" si="122"/>
        <v>OK</v>
      </c>
      <c r="E7580" s="2" t="s">
        <v>79</v>
      </c>
    </row>
    <row r="7581" spans="1:5" x14ac:dyDescent="0.2">
      <c r="A7581" s="126">
        <f t="shared" si="123"/>
        <v>7520</v>
      </c>
      <c r="B7581" s="1770"/>
      <c r="D7581" s="2" t="str">
        <f t="shared" si="122"/>
        <v>OK</v>
      </c>
      <c r="E7581" s="2" t="s">
        <v>79</v>
      </c>
    </row>
    <row r="7582" spans="1:5" x14ac:dyDescent="0.2">
      <c r="A7582" s="126">
        <f t="shared" si="123"/>
        <v>7521</v>
      </c>
      <c r="B7582" s="1770"/>
      <c r="D7582" s="2" t="str">
        <f t="shared" si="122"/>
        <v>OK</v>
      </c>
      <c r="E7582" s="2" t="s">
        <v>79</v>
      </c>
    </row>
    <row r="7583" spans="1:5" x14ac:dyDescent="0.2">
      <c r="A7583" s="126">
        <f t="shared" si="123"/>
        <v>7522</v>
      </c>
      <c r="B7583" s="1770"/>
      <c r="D7583" s="2" t="str">
        <f t="shared" si="122"/>
        <v>OK</v>
      </c>
      <c r="E7583" s="2" t="s">
        <v>79</v>
      </c>
    </row>
    <row r="7584" spans="1:5" x14ac:dyDescent="0.2">
      <c r="A7584" s="126">
        <f t="shared" si="123"/>
        <v>7523</v>
      </c>
      <c r="B7584" s="1770"/>
      <c r="D7584" s="2" t="str">
        <f t="shared" si="122"/>
        <v>OK</v>
      </c>
      <c r="E7584" s="2" t="s">
        <v>79</v>
      </c>
    </row>
    <row r="7585" spans="1:5" x14ac:dyDescent="0.2">
      <c r="A7585" s="126">
        <f t="shared" si="123"/>
        <v>7524</v>
      </c>
      <c r="B7585" s="1770"/>
      <c r="D7585" s="2" t="str">
        <f t="shared" si="122"/>
        <v>OK</v>
      </c>
      <c r="E7585" s="2" t="s">
        <v>79</v>
      </c>
    </row>
    <row r="7586" spans="1:5" x14ac:dyDescent="0.2">
      <c r="A7586" s="126">
        <f t="shared" si="123"/>
        <v>7525</v>
      </c>
      <c r="B7586" s="1770"/>
      <c r="D7586" s="2" t="str">
        <f t="shared" si="122"/>
        <v>OK</v>
      </c>
      <c r="E7586" s="2" t="s">
        <v>79</v>
      </c>
    </row>
    <row r="7587" spans="1:5" x14ac:dyDescent="0.2">
      <c r="A7587" s="126">
        <f t="shared" si="123"/>
        <v>7526</v>
      </c>
      <c r="B7587" s="1770"/>
      <c r="D7587" s="2" t="str">
        <f t="shared" si="122"/>
        <v>OK</v>
      </c>
      <c r="E7587" s="2" t="s">
        <v>79</v>
      </c>
    </row>
    <row r="7588" spans="1:5" x14ac:dyDescent="0.2">
      <c r="A7588" s="126">
        <f t="shared" si="123"/>
        <v>7527</v>
      </c>
      <c r="B7588" s="1770"/>
      <c r="D7588" s="2" t="str">
        <f t="shared" si="122"/>
        <v>OK</v>
      </c>
      <c r="E7588" s="2" t="s">
        <v>79</v>
      </c>
    </row>
    <row r="7589" spans="1:5" x14ac:dyDescent="0.2">
      <c r="A7589" s="126">
        <f t="shared" si="123"/>
        <v>7528</v>
      </c>
      <c r="B7589" s="1770"/>
      <c r="D7589" s="2" t="str">
        <f t="shared" si="122"/>
        <v>OK</v>
      </c>
      <c r="E7589" s="2" t="s">
        <v>79</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0</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0</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6600</v>
      </c>
      <c r="D7624" s="2" t="str">
        <f t="shared" si="124"/>
        <v>Error?</v>
      </c>
      <c r="E7624" s="2" t="s">
        <v>19</v>
      </c>
    </row>
    <row r="7625" spans="1:5" x14ac:dyDescent="0.2">
      <c r="A7625">
        <f t="shared" si="123"/>
        <v>7564</v>
      </c>
      <c r="B7625" s="1769">
        <f>'Cap Outlay Deprec 26'!I17</f>
        <v>660</v>
      </c>
      <c r="D7625" s="2" t="str">
        <f t="shared" si="124"/>
        <v>Error?</v>
      </c>
      <c r="E7625" s="2" t="s">
        <v>19</v>
      </c>
    </row>
    <row r="7626" spans="1:5" x14ac:dyDescent="0.2">
      <c r="A7626" s="126">
        <f t="shared" si="123"/>
        <v>7565</v>
      </c>
      <c r="B7626" s="1769"/>
      <c r="D7626" s="2" t="str">
        <f t="shared" si="124"/>
        <v>OK</v>
      </c>
      <c r="E7626" s="4" t="s">
        <v>1323</v>
      </c>
    </row>
    <row r="7627" spans="1:5" x14ac:dyDescent="0.2">
      <c r="A7627" s="126">
        <f t="shared" si="123"/>
        <v>7566</v>
      </c>
      <c r="B7627" s="1769"/>
      <c r="D7627" s="2" t="str">
        <f t="shared" si="124"/>
        <v>OK</v>
      </c>
      <c r="E7627" s="4" t="s">
        <v>1323</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1323</v>
      </c>
    </row>
    <row r="7630" spans="1:5" x14ac:dyDescent="0.2">
      <c r="A7630" s="126">
        <f t="shared" ref="A7630:A7650" si="125">A7629+1</f>
        <v>7569</v>
      </c>
      <c r="B7630" s="1769"/>
      <c r="D7630" s="2" t="str">
        <f t="shared" si="124"/>
        <v>OK</v>
      </c>
      <c r="E7630" s="4" t="s">
        <v>1323</v>
      </c>
    </row>
    <row r="7631" spans="1:5" x14ac:dyDescent="0.2">
      <c r="A7631">
        <f t="shared" si="125"/>
        <v>7570</v>
      </c>
      <c r="B7631" s="1769">
        <f>'Cap Outlay Deprec 26'!I18</f>
        <v>262701</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1323</v>
      </c>
    </row>
    <row r="7634" spans="1:6" x14ac:dyDescent="0.2">
      <c r="A7634" s="126">
        <f t="shared" si="125"/>
        <v>7573</v>
      </c>
      <c r="B7634" s="1769"/>
      <c r="D7634" s="2" t="str">
        <f t="shared" si="124"/>
        <v>OK</v>
      </c>
      <c r="E7634" s="4" t="s">
        <v>1323</v>
      </c>
    </row>
    <row r="7635" spans="1:6" x14ac:dyDescent="0.2">
      <c r="A7635" s="126">
        <f t="shared" si="125"/>
        <v>7574</v>
      </c>
      <c r="B7635" s="1770"/>
      <c r="D7635" s="2" t="str">
        <f t="shared" si="124"/>
        <v>OK</v>
      </c>
      <c r="E7635" s="4" t="s">
        <v>1995</v>
      </c>
    </row>
    <row r="7636" spans="1:6" x14ac:dyDescent="0.2">
      <c r="A7636">
        <f t="shared" si="125"/>
        <v>7575</v>
      </c>
      <c r="B7636" s="1769">
        <f>'Revenues 9-14'!G106</f>
        <v>0</v>
      </c>
      <c r="D7636" s="2" t="str">
        <f t="shared" si="124"/>
        <v>Error?</v>
      </c>
      <c r="E7636" s="2" t="s">
        <v>80</v>
      </c>
    </row>
    <row r="7637" spans="1:6" x14ac:dyDescent="0.2">
      <c r="A7637">
        <f t="shared" si="125"/>
        <v>7576</v>
      </c>
      <c r="B7637" s="1769">
        <f>'Revenues 9-14'!H106</f>
        <v>0</v>
      </c>
      <c r="D7637" s="2" t="str">
        <f t="shared" si="124"/>
        <v>Error?</v>
      </c>
      <c r="E7637" s="2" t="s">
        <v>80</v>
      </c>
    </row>
    <row r="7638" spans="1:6" x14ac:dyDescent="0.2">
      <c r="A7638">
        <f t="shared" si="125"/>
        <v>7577</v>
      </c>
      <c r="B7638" s="1769">
        <f>'Revenues 9-14'!J106</f>
        <v>0</v>
      </c>
      <c r="D7638" s="2" t="str">
        <f t="shared" si="124"/>
        <v>Error?</v>
      </c>
      <c r="E7638" s="2" t="s">
        <v>80</v>
      </c>
    </row>
    <row r="7639" spans="1:6" x14ac:dyDescent="0.2">
      <c r="A7639">
        <f t="shared" si="125"/>
        <v>7578</v>
      </c>
      <c r="B7639" s="1769">
        <f>'Revenues 9-14'!K106</f>
        <v>0</v>
      </c>
      <c r="D7639" s="2" t="str">
        <f t="shared" si="124"/>
        <v>Error?</v>
      </c>
      <c r="E7639" s="2" t="s">
        <v>80</v>
      </c>
      <c r="F7639" s="2"/>
    </row>
    <row r="7640" spans="1:6" x14ac:dyDescent="0.2">
      <c r="A7640" s="126">
        <f t="shared" si="125"/>
        <v>7579</v>
      </c>
      <c r="B7640" s="1770"/>
      <c r="D7640" s="2" t="str">
        <f t="shared" si="124"/>
        <v>OK</v>
      </c>
      <c r="E7640" s="4" t="s">
        <v>1995</v>
      </c>
    </row>
    <row r="7641" spans="1:6" x14ac:dyDescent="0.2">
      <c r="A7641" s="126">
        <f t="shared" si="125"/>
        <v>7580</v>
      </c>
      <c r="B7641" s="1770"/>
      <c r="D7641" s="2" t="str">
        <f t="shared" si="124"/>
        <v>OK</v>
      </c>
      <c r="E7641" s="4" t="s">
        <v>1995</v>
      </c>
    </row>
    <row r="7642" spans="1:6" x14ac:dyDescent="0.2">
      <c r="A7642" s="126">
        <f t="shared" si="125"/>
        <v>7581</v>
      </c>
      <c r="B7642" s="1770"/>
      <c r="D7642" s="2" t="str">
        <f t="shared" si="124"/>
        <v>OK</v>
      </c>
      <c r="E7642" s="4" t="s">
        <v>1995</v>
      </c>
    </row>
    <row r="7643" spans="1:6" x14ac:dyDescent="0.2">
      <c r="A7643" s="126">
        <f t="shared" si="125"/>
        <v>7582</v>
      </c>
      <c r="B7643" s="1770"/>
      <c r="D7643" s="2" t="str">
        <f t="shared" si="124"/>
        <v>OK</v>
      </c>
      <c r="E7643" s="4" t="s">
        <v>1995</v>
      </c>
    </row>
    <row r="7644" spans="1:6" x14ac:dyDescent="0.2">
      <c r="A7644" s="126">
        <f t="shared" si="125"/>
        <v>7583</v>
      </c>
      <c r="B7644" s="1770"/>
      <c r="D7644" s="2" t="str">
        <f t="shared" si="124"/>
        <v>OK</v>
      </c>
      <c r="E7644" s="4" t="s">
        <v>1995</v>
      </c>
    </row>
    <row r="7645" spans="1:6" x14ac:dyDescent="0.2">
      <c r="A7645" s="126">
        <f t="shared" si="125"/>
        <v>7584</v>
      </c>
      <c r="B7645" s="1770"/>
      <c r="D7645" s="2" t="str">
        <f t="shared" si="124"/>
        <v>OK</v>
      </c>
      <c r="E7645" s="4" t="s">
        <v>1995</v>
      </c>
    </row>
    <row r="7646" spans="1:6" x14ac:dyDescent="0.2">
      <c r="A7646" s="126">
        <f t="shared" si="125"/>
        <v>7585</v>
      </c>
      <c r="B7646" s="1770"/>
      <c r="D7646" s="2" t="str">
        <f t="shared" si="124"/>
        <v>OK</v>
      </c>
      <c r="E7646" s="4" t="s">
        <v>1995</v>
      </c>
    </row>
    <row r="7647" spans="1:6" x14ac:dyDescent="0.2">
      <c r="A7647" s="126">
        <f t="shared" si="125"/>
        <v>7586</v>
      </c>
      <c r="B7647" s="1770"/>
      <c r="D7647" s="2" t="str">
        <f t="shared" si="124"/>
        <v>OK</v>
      </c>
      <c r="E7647" s="4" t="s">
        <v>1995</v>
      </c>
    </row>
    <row r="7648" spans="1:6" x14ac:dyDescent="0.2">
      <c r="A7648" s="126">
        <f t="shared" si="125"/>
        <v>7587</v>
      </c>
      <c r="B7648" s="1770"/>
      <c r="D7648" s="2" t="str">
        <f t="shared" si="124"/>
        <v>OK</v>
      </c>
      <c r="E7648" s="4" t="s">
        <v>1995</v>
      </c>
    </row>
    <row r="7649" spans="1:5" x14ac:dyDescent="0.2">
      <c r="A7649" s="126">
        <f t="shared" si="125"/>
        <v>7588</v>
      </c>
      <c r="B7649" s="1770"/>
      <c r="D7649" s="2" t="str">
        <f t="shared" si="124"/>
        <v>OK</v>
      </c>
      <c r="E7649" s="4" t="s">
        <v>1995</v>
      </c>
    </row>
    <row r="7650" spans="1:5" x14ac:dyDescent="0.2">
      <c r="A7650" s="126">
        <f t="shared" si="125"/>
        <v>7589</v>
      </c>
      <c r="B7650" s="1770"/>
      <c r="D7650" s="2" t="str">
        <f t="shared" si="124"/>
        <v>OK</v>
      </c>
      <c r="E7650" s="4" t="s">
        <v>1995</v>
      </c>
    </row>
    <row r="7651" spans="1:5" x14ac:dyDescent="0.2">
      <c r="A7651">
        <v>7590</v>
      </c>
      <c r="B7651" s="1769">
        <f>'Acct Summary 7-8'!C55</f>
        <v>0</v>
      </c>
      <c r="D7651" s="2" t="str">
        <f t="shared" si="124"/>
        <v>Error?</v>
      </c>
      <c r="E7651" s="2" t="s">
        <v>822</v>
      </c>
    </row>
    <row r="7652" spans="1:5" x14ac:dyDescent="0.2">
      <c r="A7652">
        <v>7591</v>
      </c>
      <c r="B7652" s="1769">
        <f>'Acct Summary 7-8'!D55</f>
        <v>0</v>
      </c>
      <c r="D7652" s="2" t="str">
        <f t="shared" si="124"/>
        <v>Error?</v>
      </c>
      <c r="E7652" s="2" t="s">
        <v>822</v>
      </c>
    </row>
    <row r="7653" spans="1:5" x14ac:dyDescent="0.2">
      <c r="A7653">
        <v>7592</v>
      </c>
      <c r="B7653" s="1769">
        <f>'Acct Summary 7-8'!H55</f>
        <v>0</v>
      </c>
      <c r="D7653" s="2" t="str">
        <f t="shared" si="124"/>
        <v>Error?</v>
      </c>
      <c r="E7653" s="2" t="s">
        <v>822</v>
      </c>
    </row>
    <row r="7654" spans="1:5" x14ac:dyDescent="0.2">
      <c r="A7654">
        <v>7593</v>
      </c>
      <c r="B7654" s="1769">
        <f>'Acct Summary 7-8'!C56</f>
        <v>0</v>
      </c>
      <c r="D7654" s="2" t="str">
        <f t="shared" si="124"/>
        <v>Error?</v>
      </c>
      <c r="E7654" s="2" t="s">
        <v>822</v>
      </c>
    </row>
    <row r="7655" spans="1:5" x14ac:dyDescent="0.2">
      <c r="A7655">
        <v>7594</v>
      </c>
      <c r="B7655" s="1769">
        <f>'Acct Summary 7-8'!D56</f>
        <v>0</v>
      </c>
      <c r="D7655" s="2" t="str">
        <f t="shared" si="124"/>
        <v>Error?</v>
      </c>
      <c r="E7655" s="2" t="s">
        <v>822</v>
      </c>
    </row>
    <row r="7656" spans="1:5" x14ac:dyDescent="0.2">
      <c r="A7656">
        <v>7595</v>
      </c>
      <c r="B7656" s="1769">
        <f>'Acct Summary 7-8'!H56</f>
        <v>0</v>
      </c>
      <c r="D7656" s="2" t="str">
        <f t="shared" si="124"/>
        <v>Error?</v>
      </c>
      <c r="E7656" s="2" t="s">
        <v>822</v>
      </c>
    </row>
    <row r="7657" spans="1:5" x14ac:dyDescent="0.2">
      <c r="A7657">
        <v>7596</v>
      </c>
      <c r="B7657" s="1769">
        <f>'Acct Summary 7-8'!C57</f>
        <v>0</v>
      </c>
      <c r="D7657" s="2" t="str">
        <f t="shared" si="124"/>
        <v>Error?</v>
      </c>
      <c r="E7657" s="2" t="s">
        <v>822</v>
      </c>
    </row>
    <row r="7658" spans="1:5" x14ac:dyDescent="0.2">
      <c r="A7658">
        <v>7597</v>
      </c>
      <c r="B7658" s="1769">
        <f>'Acct Summary 7-8'!D57</f>
        <v>0</v>
      </c>
      <c r="D7658" s="2" t="str">
        <f t="shared" si="124"/>
        <v>Error?</v>
      </c>
      <c r="E7658" s="2" t="s">
        <v>822</v>
      </c>
    </row>
    <row r="7659" spans="1:5" x14ac:dyDescent="0.2">
      <c r="A7659">
        <v>7598</v>
      </c>
      <c r="B7659" s="1769">
        <f>'Acct Summary 7-8'!H57</f>
        <v>0</v>
      </c>
      <c r="D7659" s="2" t="str">
        <f t="shared" si="124"/>
        <v>Error?</v>
      </c>
      <c r="E7659" s="2" t="s">
        <v>822</v>
      </c>
    </row>
    <row r="7660" spans="1:5" x14ac:dyDescent="0.2">
      <c r="A7660">
        <v>7599</v>
      </c>
      <c r="B7660" s="1769">
        <f>'Acct Summary 7-8'!C59</f>
        <v>0</v>
      </c>
      <c r="D7660" s="2" t="str">
        <f t="shared" si="124"/>
        <v>Error?</v>
      </c>
      <c r="E7660" s="2" t="s">
        <v>822</v>
      </c>
    </row>
    <row r="7661" spans="1:5" x14ac:dyDescent="0.2">
      <c r="A7661">
        <v>7600</v>
      </c>
      <c r="B7661" s="1769">
        <f>'Acct Summary 7-8'!D59</f>
        <v>0</v>
      </c>
      <c r="D7661" s="2" t="str">
        <f t="shared" si="124"/>
        <v>Error?</v>
      </c>
      <c r="E7661" s="2" t="s">
        <v>822</v>
      </c>
    </row>
    <row r="7662" spans="1:5" x14ac:dyDescent="0.2">
      <c r="A7662">
        <v>7601</v>
      </c>
      <c r="B7662" s="1769">
        <f>'Acct Summary 7-8'!H59</f>
        <v>0</v>
      </c>
      <c r="D7662" s="2" t="str">
        <f t="shared" si="124"/>
        <v>Error?</v>
      </c>
      <c r="E7662" s="2" t="s">
        <v>822</v>
      </c>
    </row>
    <row r="7663" spans="1:5" x14ac:dyDescent="0.2">
      <c r="A7663">
        <v>7602</v>
      </c>
      <c r="B7663" s="1769">
        <f>'Acct Summary 7-8'!C60</f>
        <v>0</v>
      </c>
      <c r="D7663" s="2" t="str">
        <f t="shared" si="124"/>
        <v>Error?</v>
      </c>
      <c r="E7663" s="2" t="s">
        <v>822</v>
      </c>
    </row>
    <row r="7664" spans="1:5" x14ac:dyDescent="0.2">
      <c r="A7664">
        <v>7603</v>
      </c>
      <c r="B7664" s="1769">
        <f>'Acct Summary 7-8'!D60</f>
        <v>0</v>
      </c>
      <c r="D7664" s="2" t="str">
        <f t="shared" si="124"/>
        <v>Error?</v>
      </c>
      <c r="E7664" s="2" t="s">
        <v>822</v>
      </c>
    </row>
    <row r="7665" spans="1:5" x14ac:dyDescent="0.2">
      <c r="A7665">
        <v>7604</v>
      </c>
      <c r="B7665" s="1769">
        <f>'Acct Summary 7-8'!H60</f>
        <v>0</v>
      </c>
      <c r="D7665" s="2" t="str">
        <f t="shared" si="124"/>
        <v>Error?</v>
      </c>
      <c r="E7665" s="2" t="s">
        <v>822</v>
      </c>
    </row>
    <row r="7666" spans="1:5" x14ac:dyDescent="0.2">
      <c r="A7666">
        <v>7605</v>
      </c>
      <c r="B7666" s="1769">
        <f>'Acct Summary 7-8'!C61</f>
        <v>0</v>
      </c>
      <c r="D7666" s="2" t="str">
        <f t="shared" si="124"/>
        <v>Error?</v>
      </c>
      <c r="E7666" s="2" t="s">
        <v>822</v>
      </c>
    </row>
    <row r="7667" spans="1:5" x14ac:dyDescent="0.2">
      <c r="A7667">
        <v>7606</v>
      </c>
      <c r="B7667" s="1769">
        <f>'Acct Summary 7-8'!D61</f>
        <v>0</v>
      </c>
      <c r="D7667" s="2" t="str">
        <f t="shared" si="124"/>
        <v>Error?</v>
      </c>
      <c r="E7667" s="2" t="s">
        <v>822</v>
      </c>
    </row>
    <row r="7668" spans="1:5" x14ac:dyDescent="0.2">
      <c r="A7668">
        <v>7607</v>
      </c>
      <c r="B7668" s="1769">
        <f>'Acct Summary 7-8'!H61</f>
        <v>0</v>
      </c>
      <c r="D7668" s="2" t="str">
        <f t="shared" si="124"/>
        <v>Error?</v>
      </c>
      <c r="E7668" s="2" t="s">
        <v>822</v>
      </c>
    </row>
    <row r="7669" spans="1:5" x14ac:dyDescent="0.2">
      <c r="A7669">
        <v>7608</v>
      </c>
      <c r="B7669" s="1769">
        <f>'Acct Summary 7-8'!C63</f>
        <v>0</v>
      </c>
      <c r="D7669" s="2" t="str">
        <f t="shared" si="124"/>
        <v>Error?</v>
      </c>
      <c r="E7669" s="2" t="s">
        <v>822</v>
      </c>
    </row>
    <row r="7670" spans="1:5" x14ac:dyDescent="0.2">
      <c r="A7670">
        <v>7609</v>
      </c>
      <c r="B7670" s="1769">
        <f>'Acct Summary 7-8'!D63</f>
        <v>0</v>
      </c>
      <c r="D7670" s="2" t="str">
        <f t="shared" si="124"/>
        <v>Error?</v>
      </c>
      <c r="E7670" s="2" t="s">
        <v>822</v>
      </c>
    </row>
    <row r="7671" spans="1:5" x14ac:dyDescent="0.2">
      <c r="A7671">
        <v>7610</v>
      </c>
      <c r="B7671" s="1769">
        <f>'Acct Summary 7-8'!C64</f>
        <v>0</v>
      </c>
      <c r="D7671" s="2" t="str">
        <f t="shared" si="124"/>
        <v>Error?</v>
      </c>
      <c r="E7671" s="2" t="s">
        <v>822</v>
      </c>
    </row>
    <row r="7672" spans="1:5" x14ac:dyDescent="0.2">
      <c r="A7672">
        <v>7611</v>
      </c>
      <c r="B7672" s="1769">
        <f>'Acct Summary 7-8'!D64</f>
        <v>0</v>
      </c>
      <c r="D7672" s="2" t="str">
        <f t="shared" si="124"/>
        <v>Error?</v>
      </c>
      <c r="E7672" s="2" t="s">
        <v>822</v>
      </c>
    </row>
    <row r="7673" spans="1:5" x14ac:dyDescent="0.2">
      <c r="A7673">
        <v>7612</v>
      </c>
      <c r="B7673" s="1769">
        <f>'Acct Summary 7-8'!C65</f>
        <v>0</v>
      </c>
      <c r="D7673" s="2" t="str">
        <f t="shared" si="124"/>
        <v>Error?</v>
      </c>
      <c r="E7673" s="2" t="s">
        <v>822</v>
      </c>
    </row>
    <row r="7674" spans="1:5" x14ac:dyDescent="0.2">
      <c r="A7674">
        <v>7613</v>
      </c>
      <c r="B7674" s="1769">
        <f>'Acct Summary 7-8'!D65</f>
        <v>0</v>
      </c>
      <c r="D7674" s="2" t="str">
        <f t="shared" si="124"/>
        <v>Error?</v>
      </c>
      <c r="E7674" s="2" t="s">
        <v>822</v>
      </c>
    </row>
    <row r="7675" spans="1:5" x14ac:dyDescent="0.2">
      <c r="A7675">
        <v>7614</v>
      </c>
      <c r="B7675" s="1769">
        <f>'Acct Summary 7-8'!C67</f>
        <v>0</v>
      </c>
      <c r="D7675" s="2" t="str">
        <f t="shared" si="124"/>
        <v>Error?</v>
      </c>
      <c r="E7675" s="2" t="s">
        <v>822</v>
      </c>
    </row>
    <row r="7676" spans="1:5" x14ac:dyDescent="0.2">
      <c r="A7676">
        <v>7615</v>
      </c>
      <c r="B7676" s="1769">
        <f>'Acct Summary 7-8'!D67</f>
        <v>0</v>
      </c>
      <c r="D7676" s="2" t="str">
        <f t="shared" si="124"/>
        <v>Error?</v>
      </c>
      <c r="E7676" s="2" t="s">
        <v>822</v>
      </c>
    </row>
    <row r="7677" spans="1:5" x14ac:dyDescent="0.2">
      <c r="A7677">
        <v>7616</v>
      </c>
      <c r="B7677" s="1769">
        <f>'Acct Summary 7-8'!C68</f>
        <v>0</v>
      </c>
      <c r="D7677" s="2" t="str">
        <f t="shared" si="124"/>
        <v>Error?</v>
      </c>
      <c r="E7677" s="2" t="s">
        <v>822</v>
      </c>
    </row>
    <row r="7678" spans="1:5" x14ac:dyDescent="0.2">
      <c r="A7678">
        <v>7617</v>
      </c>
      <c r="B7678" s="1769">
        <f>'Acct Summary 7-8'!D68</f>
        <v>0</v>
      </c>
      <c r="D7678" s="2" t="str">
        <f t="shared" si="124"/>
        <v>Error?</v>
      </c>
      <c r="E7678" s="2" t="s">
        <v>822</v>
      </c>
    </row>
    <row r="7679" spans="1:5" x14ac:dyDescent="0.2">
      <c r="A7679">
        <v>7618</v>
      </c>
      <c r="B7679" s="1769">
        <f>'Acct Summary 7-8'!C69</f>
        <v>0</v>
      </c>
      <c r="D7679" s="2" t="str">
        <f t="shared" ref="D7679:D7742" si="126">IF(ISBLANK(B7679),"OK",IF(A7679-B7679=0,"OK","Error?"))</f>
        <v>Error?</v>
      </c>
      <c r="E7679" s="2" t="s">
        <v>822</v>
      </c>
    </row>
    <row r="7680" spans="1:5" x14ac:dyDescent="0.2">
      <c r="A7680">
        <v>7619</v>
      </c>
      <c r="B7680" s="1769">
        <f>'Acct Summary 7-8'!D69</f>
        <v>0</v>
      </c>
      <c r="D7680" s="2" t="str">
        <f t="shared" si="126"/>
        <v>Error?</v>
      </c>
      <c r="E7680" s="2" t="s">
        <v>822</v>
      </c>
    </row>
    <row r="7681" spans="1:5" x14ac:dyDescent="0.2">
      <c r="A7681">
        <v>7620</v>
      </c>
      <c r="B7681" s="1769">
        <f>'Acct Summary 7-8'!C71</f>
        <v>0</v>
      </c>
      <c r="D7681" s="2" t="str">
        <f t="shared" si="126"/>
        <v>Error?</v>
      </c>
      <c r="E7681" s="2" t="s">
        <v>822</v>
      </c>
    </row>
    <row r="7682" spans="1:5" x14ac:dyDescent="0.2">
      <c r="A7682">
        <v>7621</v>
      </c>
      <c r="B7682" s="1769">
        <f>'Acct Summary 7-8'!D71</f>
        <v>0</v>
      </c>
      <c r="D7682" s="2" t="str">
        <f t="shared" si="126"/>
        <v>Error?</v>
      </c>
      <c r="E7682" s="2" t="s">
        <v>822</v>
      </c>
    </row>
    <row r="7683" spans="1:5" x14ac:dyDescent="0.2">
      <c r="A7683">
        <v>7622</v>
      </c>
      <c r="B7683" s="1769">
        <f>'Acct Summary 7-8'!C72</f>
        <v>0</v>
      </c>
      <c r="D7683" s="2" t="str">
        <f t="shared" si="126"/>
        <v>Error?</v>
      </c>
      <c r="E7683" s="2" t="s">
        <v>822</v>
      </c>
    </row>
    <row r="7684" spans="1:5" x14ac:dyDescent="0.2">
      <c r="A7684">
        <v>7623</v>
      </c>
      <c r="B7684" s="1769">
        <f>'Acct Summary 7-8'!D72</f>
        <v>0</v>
      </c>
      <c r="D7684" s="2" t="str">
        <f t="shared" si="126"/>
        <v>Error?</v>
      </c>
      <c r="E7684" s="2" t="s">
        <v>822</v>
      </c>
    </row>
    <row r="7685" spans="1:5" x14ac:dyDescent="0.2">
      <c r="A7685">
        <v>7624</v>
      </c>
      <c r="B7685" s="1769">
        <f>'Acct Summary 7-8'!C73</f>
        <v>0</v>
      </c>
      <c r="D7685" s="2" t="str">
        <f t="shared" si="126"/>
        <v>Error?</v>
      </c>
      <c r="E7685" s="2" t="s">
        <v>822</v>
      </c>
    </row>
    <row r="7686" spans="1:5" x14ac:dyDescent="0.2">
      <c r="A7686">
        <v>7625</v>
      </c>
      <c r="B7686" s="1769">
        <f>'Acct Summary 7-8'!D73</f>
        <v>0</v>
      </c>
      <c r="D7686" s="2" t="str">
        <f t="shared" si="126"/>
        <v>Error?</v>
      </c>
      <c r="E7686" s="2" t="s">
        <v>822</v>
      </c>
    </row>
    <row r="7687" spans="1:5" x14ac:dyDescent="0.2">
      <c r="A7687">
        <v>7626</v>
      </c>
      <c r="B7687" s="1769">
        <f>'Revenues 9-14'!C196</f>
        <v>0</v>
      </c>
      <c r="D7687" s="2" t="str">
        <f t="shared" si="126"/>
        <v>Error?</v>
      </c>
      <c r="E7687" s="2" t="s">
        <v>822</v>
      </c>
    </row>
    <row r="7688" spans="1:5" x14ac:dyDescent="0.2">
      <c r="A7688">
        <v>7627</v>
      </c>
      <c r="B7688" s="1769">
        <f>'Expenditures 15-22'!C328</f>
        <v>0</v>
      </c>
      <c r="D7688" s="2" t="str">
        <f t="shared" si="126"/>
        <v>Error?</v>
      </c>
      <c r="E7688" s="2" t="s">
        <v>822</v>
      </c>
    </row>
    <row r="7689" spans="1:5" x14ac:dyDescent="0.2">
      <c r="A7689">
        <v>7628</v>
      </c>
      <c r="B7689" s="1769">
        <f>'Expenditures 15-22'!D328</f>
        <v>0</v>
      </c>
      <c r="D7689" s="2" t="str">
        <f t="shared" si="126"/>
        <v>Error?</v>
      </c>
      <c r="E7689" s="2" t="s">
        <v>822</v>
      </c>
    </row>
    <row r="7690" spans="1:5" x14ac:dyDescent="0.2">
      <c r="A7690">
        <v>7629</v>
      </c>
      <c r="B7690" s="1769">
        <f>'Expenditures 15-22'!E328</f>
        <v>0</v>
      </c>
      <c r="D7690" s="2" t="str">
        <f t="shared" si="126"/>
        <v>Error?</v>
      </c>
      <c r="E7690" s="2" t="s">
        <v>822</v>
      </c>
    </row>
    <row r="7691" spans="1:5" x14ac:dyDescent="0.2">
      <c r="A7691">
        <v>7630</v>
      </c>
      <c r="B7691" s="1769">
        <f>'Expenditures 15-22'!F328</f>
        <v>0</v>
      </c>
      <c r="D7691" s="2" t="str">
        <f t="shared" si="126"/>
        <v>Error?</v>
      </c>
      <c r="E7691" s="2" t="s">
        <v>822</v>
      </c>
    </row>
    <row r="7692" spans="1:5" x14ac:dyDescent="0.2">
      <c r="A7692">
        <v>7631</v>
      </c>
      <c r="B7692" s="1769">
        <f>'Expenditures 15-22'!G328</f>
        <v>0</v>
      </c>
      <c r="D7692" s="2" t="str">
        <f t="shared" si="126"/>
        <v>Error?</v>
      </c>
      <c r="E7692" s="2" t="s">
        <v>822</v>
      </c>
    </row>
    <row r="7693" spans="1:5" x14ac:dyDescent="0.2">
      <c r="A7693">
        <v>7632</v>
      </c>
      <c r="B7693" s="1769">
        <f>'Expenditures 15-22'!H328</f>
        <v>0</v>
      </c>
      <c r="D7693" s="2" t="str">
        <f t="shared" si="126"/>
        <v>Error?</v>
      </c>
      <c r="E7693" s="2" t="s">
        <v>822</v>
      </c>
    </row>
    <row r="7694" spans="1:5" x14ac:dyDescent="0.2">
      <c r="A7694">
        <v>7633</v>
      </c>
      <c r="B7694" s="1769">
        <f>'Expenditures 15-22'!I328</f>
        <v>0</v>
      </c>
      <c r="D7694" s="2" t="str">
        <f t="shared" si="126"/>
        <v>Error?</v>
      </c>
      <c r="E7694" s="2" t="s">
        <v>822</v>
      </c>
    </row>
    <row r="7695" spans="1:5" x14ac:dyDescent="0.2">
      <c r="A7695">
        <v>7634</v>
      </c>
      <c r="B7695" s="1769">
        <f>'Expenditures 15-22'!J328</f>
        <v>0</v>
      </c>
      <c r="D7695" s="2" t="str">
        <f t="shared" si="126"/>
        <v>Error?</v>
      </c>
      <c r="E7695" s="2" t="s">
        <v>822</v>
      </c>
    </row>
    <row r="7696" spans="1:5" x14ac:dyDescent="0.2">
      <c r="A7696">
        <v>7635</v>
      </c>
      <c r="B7696" s="1769">
        <f>'Expenditures 15-22'!K328</f>
        <v>0</v>
      </c>
      <c r="D7696" s="2" t="str">
        <f t="shared" si="126"/>
        <v>Error?</v>
      </c>
      <c r="E7696" s="2" t="s">
        <v>822</v>
      </c>
    </row>
    <row r="7697" spans="1:5" x14ac:dyDescent="0.2">
      <c r="A7697">
        <v>7636</v>
      </c>
      <c r="B7697" s="1769">
        <f>'Expenditures 15-22'!C329</f>
        <v>0</v>
      </c>
      <c r="D7697" s="2" t="str">
        <f t="shared" si="126"/>
        <v>Error?</v>
      </c>
      <c r="E7697" s="2" t="s">
        <v>822</v>
      </c>
    </row>
    <row r="7698" spans="1:5" x14ac:dyDescent="0.2">
      <c r="A7698">
        <v>7637</v>
      </c>
      <c r="B7698" s="1769">
        <f>'Expenditures 15-22'!D329</f>
        <v>0</v>
      </c>
      <c r="D7698" s="2" t="str">
        <f t="shared" si="126"/>
        <v>Error?</v>
      </c>
      <c r="E7698" s="2" t="s">
        <v>822</v>
      </c>
    </row>
    <row r="7699" spans="1:5" x14ac:dyDescent="0.2">
      <c r="A7699">
        <v>7638</v>
      </c>
      <c r="B7699" s="1769">
        <f>'Expenditures 15-22'!E329</f>
        <v>0</v>
      </c>
      <c r="D7699" s="2" t="str">
        <f t="shared" si="126"/>
        <v>Error?</v>
      </c>
      <c r="E7699" s="2" t="s">
        <v>822</v>
      </c>
    </row>
    <row r="7700" spans="1:5" x14ac:dyDescent="0.2">
      <c r="A7700">
        <v>7639</v>
      </c>
      <c r="B7700" s="1769">
        <f>'Expenditures 15-22'!F329</f>
        <v>0</v>
      </c>
      <c r="D7700" s="2" t="str">
        <f t="shared" si="126"/>
        <v>Error?</v>
      </c>
      <c r="E7700" s="2" t="s">
        <v>822</v>
      </c>
    </row>
    <row r="7701" spans="1:5" x14ac:dyDescent="0.2">
      <c r="A7701">
        <v>7640</v>
      </c>
      <c r="B7701" s="1769">
        <f>'Expenditures 15-22'!G329</f>
        <v>0</v>
      </c>
      <c r="D7701" s="2" t="str">
        <f t="shared" si="126"/>
        <v>Error?</v>
      </c>
      <c r="E7701" s="2" t="s">
        <v>822</v>
      </c>
    </row>
    <row r="7702" spans="1:5" x14ac:dyDescent="0.2">
      <c r="A7702">
        <v>7641</v>
      </c>
      <c r="B7702" s="1769">
        <f>'Expenditures 15-22'!H329</f>
        <v>0</v>
      </c>
      <c r="D7702" s="2" t="str">
        <f t="shared" si="126"/>
        <v>Error?</v>
      </c>
      <c r="E7702" s="2" t="s">
        <v>822</v>
      </c>
    </row>
    <row r="7703" spans="1:5" x14ac:dyDescent="0.2">
      <c r="A7703">
        <v>7642</v>
      </c>
      <c r="B7703" s="1769">
        <f>'Expenditures 15-22'!I329</f>
        <v>0</v>
      </c>
      <c r="D7703" s="2" t="str">
        <f t="shared" si="126"/>
        <v>Error?</v>
      </c>
      <c r="E7703" s="2" t="s">
        <v>822</v>
      </c>
    </row>
    <row r="7704" spans="1:5" x14ac:dyDescent="0.2">
      <c r="A7704">
        <v>7643</v>
      </c>
      <c r="B7704" s="1769">
        <f>'Expenditures 15-22'!J329</f>
        <v>0</v>
      </c>
      <c r="D7704" s="2" t="str">
        <f t="shared" si="126"/>
        <v>Error?</v>
      </c>
      <c r="E7704" s="2" t="s">
        <v>822</v>
      </c>
    </row>
    <row r="7705" spans="1:5" x14ac:dyDescent="0.2">
      <c r="A7705">
        <v>7644</v>
      </c>
      <c r="B7705" s="1769">
        <f>'Expenditures 15-22'!K329</f>
        <v>0</v>
      </c>
      <c r="D7705" s="2" t="str">
        <f t="shared" si="126"/>
        <v>Error?</v>
      </c>
      <c r="E7705" s="2" t="s">
        <v>822</v>
      </c>
    </row>
    <row r="7706" spans="1:5" x14ac:dyDescent="0.2">
      <c r="A7706">
        <v>7645</v>
      </c>
      <c r="B7706" s="1769">
        <f>'Revenues 9-14'!H167</f>
        <v>0</v>
      </c>
      <c r="D7706" s="2" t="str">
        <f t="shared" si="126"/>
        <v>Error?</v>
      </c>
      <c r="E7706" s="2" t="s">
        <v>822</v>
      </c>
    </row>
    <row r="7707" spans="1:5" x14ac:dyDescent="0.2">
      <c r="A7707">
        <v>7646</v>
      </c>
      <c r="B7707" s="1769">
        <f>'Expenditures 15-22'!I64</f>
        <v>0</v>
      </c>
      <c r="D7707" s="2" t="str">
        <f t="shared" si="126"/>
        <v>Error?</v>
      </c>
      <c r="E7707" s="2" t="s">
        <v>822</v>
      </c>
    </row>
    <row r="7708" spans="1:5" x14ac:dyDescent="0.2">
      <c r="A7708">
        <v>7647</v>
      </c>
      <c r="B7708" s="1769">
        <f>'Rest Tax Levies-Tort Im 25'!J3</f>
        <v>0</v>
      </c>
      <c r="D7708" s="2" t="str">
        <f t="shared" si="126"/>
        <v>Error?</v>
      </c>
      <c r="E7708" s="2" t="s">
        <v>822</v>
      </c>
    </row>
    <row r="7709" spans="1:5" x14ac:dyDescent="0.2">
      <c r="A7709">
        <v>7648</v>
      </c>
      <c r="B7709" s="1769">
        <f>'Rest Tax Levies-Tort Im 25'!K3</f>
        <v>0</v>
      </c>
      <c r="D7709" s="2" t="str">
        <f t="shared" si="126"/>
        <v>Error?</v>
      </c>
      <c r="E7709" s="2" t="s">
        <v>822</v>
      </c>
    </row>
    <row r="7710" spans="1:5" x14ac:dyDescent="0.2">
      <c r="A7710">
        <v>7649</v>
      </c>
      <c r="B7710" s="1769">
        <f>'Rest Tax Levies-Tort Im 25'!J6</f>
        <v>0</v>
      </c>
      <c r="D7710" s="2" t="str">
        <f t="shared" si="126"/>
        <v>Error?</v>
      </c>
      <c r="E7710" s="2" t="s">
        <v>822</v>
      </c>
    </row>
    <row r="7711" spans="1:5" x14ac:dyDescent="0.2">
      <c r="A7711">
        <v>7650</v>
      </c>
      <c r="B7711" s="1769">
        <f>'Rest Tax Levies-Tort Im 25'!K6</f>
        <v>0</v>
      </c>
      <c r="D7711" s="2" t="str">
        <f t="shared" si="126"/>
        <v>Error?</v>
      </c>
      <c r="E7711" s="2" t="s">
        <v>822</v>
      </c>
    </row>
    <row r="7712" spans="1:5" x14ac:dyDescent="0.2">
      <c r="A7712">
        <v>7651</v>
      </c>
      <c r="B7712" s="1769">
        <f>'Rest Tax Levies-Tort Im 25'!K7</f>
        <v>0</v>
      </c>
      <c r="D7712" s="2" t="str">
        <f t="shared" si="126"/>
        <v>Error?</v>
      </c>
      <c r="E7712" s="2" t="s">
        <v>822</v>
      </c>
    </row>
    <row r="7713" spans="1:6" x14ac:dyDescent="0.2">
      <c r="A7713">
        <v>7652</v>
      </c>
      <c r="B7713" s="1769">
        <f>'Rest Tax Levies-Tort Im 25'!J8</f>
        <v>0</v>
      </c>
      <c r="D7713" s="2" t="str">
        <f t="shared" si="126"/>
        <v>Error?</v>
      </c>
      <c r="E7713" s="2" t="s">
        <v>822</v>
      </c>
    </row>
    <row r="7714" spans="1:6" x14ac:dyDescent="0.2">
      <c r="A7714">
        <v>7653</v>
      </c>
      <c r="B7714" s="1769">
        <f>'Rest Tax Levies-Tort Im 25'!K9</f>
        <v>0</v>
      </c>
      <c r="D7714" s="2" t="str">
        <f t="shared" si="126"/>
        <v>Error?</v>
      </c>
      <c r="E7714" s="2" t="s">
        <v>822</v>
      </c>
    </row>
    <row r="7715" spans="1:6" x14ac:dyDescent="0.2">
      <c r="A7715">
        <v>7654</v>
      </c>
      <c r="B7715" s="1769">
        <f>'Rest Tax Levies-Tort Im 25'!J10</f>
        <v>0</v>
      </c>
      <c r="D7715" s="2" t="str">
        <f t="shared" si="126"/>
        <v>Error?</v>
      </c>
      <c r="E7715" s="2" t="s">
        <v>822</v>
      </c>
    </row>
    <row r="7716" spans="1:6" x14ac:dyDescent="0.2">
      <c r="A7716">
        <v>7655</v>
      </c>
      <c r="B7716" s="1769">
        <f>'Rest Tax Levies-Tort Im 25'!K10</f>
        <v>0</v>
      </c>
      <c r="D7716" s="2" t="str">
        <f t="shared" si="126"/>
        <v>Error?</v>
      </c>
      <c r="E7716" s="2" t="s">
        <v>822</v>
      </c>
    </row>
    <row r="7717" spans="1:6" x14ac:dyDescent="0.2">
      <c r="A7717">
        <v>7656</v>
      </c>
      <c r="B7717" s="1769">
        <f>'Rest Tax Levies-Tort Im 25'!J11</f>
        <v>0</v>
      </c>
      <c r="D7717" s="2" t="str">
        <f t="shared" si="126"/>
        <v>Error?</v>
      </c>
      <c r="E7717" s="2" t="s">
        <v>822</v>
      </c>
    </row>
    <row r="7718" spans="1:6" x14ac:dyDescent="0.2">
      <c r="A7718">
        <v>7657</v>
      </c>
      <c r="B7718" s="1769">
        <f>'Rest Tax Levies-Tort Im 25'!J12</f>
        <v>0</v>
      </c>
      <c r="D7718" s="2" t="str">
        <f t="shared" si="126"/>
        <v>Error?</v>
      </c>
      <c r="E7718" s="2" t="s">
        <v>822</v>
      </c>
    </row>
    <row r="7719" spans="1:6" x14ac:dyDescent="0.2">
      <c r="A7719">
        <v>7658</v>
      </c>
      <c r="B7719" s="1769">
        <f>'Rest Tax Levies-Tort Im 25'!K12</f>
        <v>0</v>
      </c>
      <c r="D7719" s="2" t="str">
        <f t="shared" si="126"/>
        <v>Error?</v>
      </c>
      <c r="E7719" s="2" t="s">
        <v>822</v>
      </c>
    </row>
    <row r="7720" spans="1:6" x14ac:dyDescent="0.2">
      <c r="A7720">
        <v>7659</v>
      </c>
      <c r="B7720" s="1769">
        <f>'Rest Tax Levies-Tort Im 25'!H14</f>
        <v>22748</v>
      </c>
      <c r="D7720" s="2" t="str">
        <f t="shared" si="126"/>
        <v>Error?</v>
      </c>
      <c r="E7720" s="2" t="s">
        <v>822</v>
      </c>
    </row>
    <row r="7721" spans="1:6" x14ac:dyDescent="0.2">
      <c r="A7721">
        <v>7660</v>
      </c>
      <c r="B7721" s="1769">
        <f>'Rest Tax Levies-Tort Im 25'!K14</f>
        <v>0</v>
      </c>
      <c r="D7721" s="2" t="str">
        <f t="shared" si="126"/>
        <v>Error?</v>
      </c>
      <c r="E7721" s="2" t="s">
        <v>822</v>
      </c>
    </row>
    <row r="7722" spans="1:6" x14ac:dyDescent="0.2">
      <c r="A7722">
        <v>7661</v>
      </c>
      <c r="B7722" s="1769">
        <f>'Rest Tax Levies-Tort Im 25'!J15</f>
        <v>0</v>
      </c>
      <c r="D7722" s="2" t="str">
        <f t="shared" si="126"/>
        <v>Error?</v>
      </c>
      <c r="E7722" s="2" t="s">
        <v>822</v>
      </c>
    </row>
    <row r="7723" spans="1:6" x14ac:dyDescent="0.2">
      <c r="A7723">
        <v>7662</v>
      </c>
      <c r="B7723" s="1769">
        <f>'Rest Tax Levies-Tort Im 25'!K15</f>
        <v>0</v>
      </c>
      <c r="D7723" s="2" t="str">
        <f t="shared" si="126"/>
        <v>Error?</v>
      </c>
      <c r="E7723" s="2" t="s">
        <v>822</v>
      </c>
    </row>
    <row r="7724" spans="1:6" x14ac:dyDescent="0.2">
      <c r="A7724">
        <v>7663</v>
      </c>
      <c r="B7724" s="1769">
        <f>'Rest Tax Levies-Tort Im 25'!J18</f>
        <v>0</v>
      </c>
      <c r="D7724" s="2" t="str">
        <f t="shared" si="126"/>
        <v>Error?</v>
      </c>
      <c r="E7724" s="2" t="s">
        <v>822</v>
      </c>
      <c r="F7724" s="2"/>
    </row>
    <row r="7725" spans="1:6" x14ac:dyDescent="0.2">
      <c r="A7725">
        <v>7664</v>
      </c>
      <c r="B7725" s="1769">
        <f>'Rest Tax Levies-Tort Im 25'!J19</f>
        <v>0</v>
      </c>
      <c r="D7725" s="2" t="str">
        <f t="shared" si="126"/>
        <v>Error?</v>
      </c>
      <c r="E7725" s="2" t="s">
        <v>822</v>
      </c>
    </row>
    <row r="7726" spans="1:6" x14ac:dyDescent="0.2">
      <c r="A7726">
        <v>7665</v>
      </c>
      <c r="B7726" s="1769">
        <f>'Rest Tax Levies-Tort Im 25'!J20</f>
        <v>0</v>
      </c>
      <c r="D7726" s="2" t="str">
        <f t="shared" si="126"/>
        <v>Error?</v>
      </c>
      <c r="E7726" s="2" t="s">
        <v>822</v>
      </c>
    </row>
    <row r="7727" spans="1:6" x14ac:dyDescent="0.2">
      <c r="A7727">
        <v>7666</v>
      </c>
      <c r="B7727" s="1769">
        <f>'Rest Tax Levies-Tort Im 25'!J21</f>
        <v>0</v>
      </c>
      <c r="D7727" s="2" t="str">
        <f t="shared" si="126"/>
        <v>Error?</v>
      </c>
      <c r="E7727" s="2" t="s">
        <v>822</v>
      </c>
    </row>
    <row r="7728" spans="1:6" x14ac:dyDescent="0.2">
      <c r="A7728">
        <v>7667</v>
      </c>
      <c r="B7728" s="1769">
        <f>'Revenues 9-14'!E103</f>
        <v>0</v>
      </c>
      <c r="D7728" s="2" t="str">
        <f t="shared" si="126"/>
        <v>Error?</v>
      </c>
      <c r="E7728" s="2" t="s">
        <v>822</v>
      </c>
    </row>
    <row r="7729" spans="1:6" x14ac:dyDescent="0.2">
      <c r="A7729">
        <v>7668</v>
      </c>
      <c r="B7729" s="1769">
        <f>'Rest Tax Levies-Tort Im 25'!K22</f>
        <v>0</v>
      </c>
      <c r="D7729" s="2" t="str">
        <f t="shared" si="126"/>
        <v>Error?</v>
      </c>
      <c r="E7729" s="2" t="s">
        <v>822</v>
      </c>
    </row>
    <row r="7730" spans="1:6" x14ac:dyDescent="0.2">
      <c r="A7730">
        <v>7669</v>
      </c>
      <c r="B7730" s="1769">
        <f>'Rest Tax Levies-Tort Im 25'!J23</f>
        <v>0</v>
      </c>
      <c r="D7730" s="2" t="str">
        <f t="shared" si="126"/>
        <v>Error?</v>
      </c>
      <c r="E7730" s="2" t="s">
        <v>822</v>
      </c>
    </row>
    <row r="7731" spans="1:6" x14ac:dyDescent="0.2">
      <c r="A7731">
        <v>7670</v>
      </c>
      <c r="B7731" s="1769">
        <f>'Revenues 9-14'!H103</f>
        <v>0</v>
      </c>
      <c r="D7731" s="2" t="str">
        <f t="shared" si="126"/>
        <v>Error?</v>
      </c>
      <c r="E7731" s="2" t="s">
        <v>822</v>
      </c>
    </row>
    <row r="7732" spans="1:6" x14ac:dyDescent="0.2">
      <c r="A7732">
        <v>7671</v>
      </c>
      <c r="B7732" s="1769">
        <f>'Rest Tax Levies-Tort Im 25'!J24</f>
        <v>0</v>
      </c>
      <c r="D7732" s="2" t="str">
        <f t="shared" si="126"/>
        <v>Error?</v>
      </c>
      <c r="E7732" s="2" t="s">
        <v>822</v>
      </c>
    </row>
    <row r="7733" spans="1:6" x14ac:dyDescent="0.2">
      <c r="A7733">
        <v>7672</v>
      </c>
      <c r="B7733" s="1769">
        <f>'Rest Tax Levies-Tort Im 25'!K24</f>
        <v>0</v>
      </c>
      <c r="D7733" s="2" t="str">
        <f t="shared" si="126"/>
        <v>Error?</v>
      </c>
      <c r="E7733" s="2" t="s">
        <v>822</v>
      </c>
    </row>
    <row r="7734" spans="1:6" x14ac:dyDescent="0.2">
      <c r="A7734">
        <v>7673</v>
      </c>
      <c r="B7734" s="1769">
        <f>'Rest Tax Levies-Tort Im 25'!G25</f>
        <v>0</v>
      </c>
      <c r="D7734" s="2" t="str">
        <f t="shared" si="126"/>
        <v>Error?</v>
      </c>
      <c r="E7734" s="2" t="s">
        <v>822</v>
      </c>
    </row>
    <row r="7735" spans="1:6" x14ac:dyDescent="0.2">
      <c r="A7735">
        <v>7674</v>
      </c>
      <c r="B7735" s="1769">
        <f>'Rest Tax Levies-Tort Im 25'!H25</f>
        <v>0</v>
      </c>
      <c r="D7735" s="2" t="str">
        <f t="shared" si="126"/>
        <v>Error?</v>
      </c>
      <c r="E7735" s="2" t="s">
        <v>822</v>
      </c>
    </row>
    <row r="7736" spans="1:6" x14ac:dyDescent="0.2">
      <c r="A7736">
        <v>7675</v>
      </c>
      <c r="B7736" s="1769">
        <f>'Rest Tax Levies-Tort Im 25'!I25</f>
        <v>0</v>
      </c>
      <c r="D7736" s="2" t="str">
        <f t="shared" si="126"/>
        <v>Error?</v>
      </c>
      <c r="E7736" s="2" t="s">
        <v>822</v>
      </c>
    </row>
    <row r="7737" spans="1:6" x14ac:dyDescent="0.2">
      <c r="A7737">
        <v>7676</v>
      </c>
      <c r="B7737" s="1769">
        <f>'Rest Tax Levies-Tort Im 25'!J25</f>
        <v>0</v>
      </c>
      <c r="D7737" s="2" t="str">
        <f t="shared" si="126"/>
        <v>Error?</v>
      </c>
      <c r="E7737" s="2" t="s">
        <v>822</v>
      </c>
    </row>
    <row r="7738" spans="1:6" x14ac:dyDescent="0.2">
      <c r="A7738">
        <v>7677</v>
      </c>
      <c r="B7738" s="1769">
        <f>'Rest Tax Levies-Tort Im 25'!K25</f>
        <v>0</v>
      </c>
      <c r="D7738" s="2" t="str">
        <f t="shared" si="126"/>
        <v>Error?</v>
      </c>
      <c r="E7738" s="2" t="s">
        <v>822</v>
      </c>
    </row>
    <row r="7739" spans="1:6" x14ac:dyDescent="0.2">
      <c r="A7739">
        <v>7678</v>
      </c>
      <c r="B7739" s="1769">
        <f>'Rest Tax Levies-Tort Im 25'!G26</f>
        <v>0</v>
      </c>
      <c r="D7739" s="2" t="str">
        <f t="shared" si="126"/>
        <v>Error?</v>
      </c>
      <c r="E7739" s="2" t="s">
        <v>822</v>
      </c>
    </row>
    <row r="7740" spans="1:6" x14ac:dyDescent="0.2">
      <c r="A7740">
        <v>7679</v>
      </c>
      <c r="B7740" s="1769">
        <f>'Rest Tax Levies-Tort Im 25'!H26</f>
        <v>0</v>
      </c>
      <c r="D7740" s="2" t="str">
        <f t="shared" si="126"/>
        <v>Error?</v>
      </c>
      <c r="E7740" s="2" t="s">
        <v>822</v>
      </c>
    </row>
    <row r="7741" spans="1:6" x14ac:dyDescent="0.2">
      <c r="A7741">
        <v>7680</v>
      </c>
      <c r="B7741" s="1769">
        <f>'Rest Tax Levies-Tort Im 25'!I26</f>
        <v>0</v>
      </c>
      <c r="D7741" s="2" t="str">
        <f t="shared" si="126"/>
        <v>Error?</v>
      </c>
      <c r="E7741" s="2" t="s">
        <v>822</v>
      </c>
    </row>
    <row r="7742" spans="1:6" x14ac:dyDescent="0.2">
      <c r="A7742">
        <v>7681</v>
      </c>
      <c r="B7742" s="1769">
        <f>'Rest Tax Levies-Tort Im 25'!J26</f>
        <v>0</v>
      </c>
      <c r="D7742" s="2" t="str">
        <f t="shared" si="126"/>
        <v>Error?</v>
      </c>
      <c r="E7742" s="2" t="s">
        <v>822</v>
      </c>
    </row>
    <row r="7743" spans="1:6" x14ac:dyDescent="0.2">
      <c r="A7743">
        <v>7682</v>
      </c>
      <c r="B7743" s="1769">
        <f>'Rest Tax Levies-Tort Im 25'!K26</f>
        <v>0</v>
      </c>
      <c r="D7743" s="2" t="str">
        <f t="shared" ref="D7743:D7806" si="127">IF(ISBLANK(B7743),"OK",IF(A7743-B7743=0,"OK","Error?"))</f>
        <v>Error?</v>
      </c>
      <c r="E7743" s="2" t="s">
        <v>822</v>
      </c>
    </row>
    <row r="7744" spans="1:6" x14ac:dyDescent="0.2">
      <c r="A7744" s="126">
        <v>7683</v>
      </c>
      <c r="B7744" s="1769"/>
      <c r="D7744" s="2" t="str">
        <f t="shared" si="127"/>
        <v>OK</v>
      </c>
      <c r="E7744" s="4" t="s">
        <v>1323</v>
      </c>
      <c r="F7744" s="1"/>
    </row>
    <row r="7745" spans="1:6" x14ac:dyDescent="0.2">
      <c r="A7745">
        <v>7684</v>
      </c>
      <c r="B7745" s="1769">
        <f>'Expenditures 15-22'!H364</f>
        <v>0</v>
      </c>
      <c r="D7745" s="2" t="str">
        <f t="shared" si="127"/>
        <v>Error?</v>
      </c>
      <c r="E7745" s="2" t="s">
        <v>822</v>
      </c>
    </row>
    <row r="7746" spans="1:6" x14ac:dyDescent="0.2">
      <c r="A7746">
        <v>7685</v>
      </c>
      <c r="B7746" s="1769">
        <f>'Expenditures 15-22'!K364</f>
        <v>0</v>
      </c>
      <c r="D7746" s="2" t="str">
        <f t="shared" si="127"/>
        <v>Error?</v>
      </c>
      <c r="E7746" s="2" t="s">
        <v>822</v>
      </c>
    </row>
    <row r="7747" spans="1:6" x14ac:dyDescent="0.2">
      <c r="A7747">
        <v>7686</v>
      </c>
      <c r="B7747" s="1769">
        <f>'Revenues 9-14'!E266</f>
        <v>0</v>
      </c>
      <c r="D7747" s="2" t="str">
        <f t="shared" si="127"/>
        <v>Error?</v>
      </c>
      <c r="E7747" s="2" t="s">
        <v>822</v>
      </c>
      <c r="F7747" s="2" t="s">
        <v>823</v>
      </c>
    </row>
    <row r="7748" spans="1:6" x14ac:dyDescent="0.2">
      <c r="A7748">
        <v>7687</v>
      </c>
      <c r="B7748" s="1769">
        <f>'Acct Summary 7-8'!C25</f>
        <v>0</v>
      </c>
      <c r="D7748" s="2" t="str">
        <f t="shared" si="127"/>
        <v>Error?</v>
      </c>
      <c r="E7748" s="4" t="s">
        <v>1322</v>
      </c>
    </row>
    <row r="7749" spans="1:6" x14ac:dyDescent="0.2">
      <c r="A7749">
        <v>7688</v>
      </c>
      <c r="B7749" s="1769">
        <f>'Acct Summary 7-8'!D25</f>
        <v>0</v>
      </c>
      <c r="D7749" s="2" t="str">
        <f t="shared" si="127"/>
        <v>Error?</v>
      </c>
      <c r="E7749" s="4" t="s">
        <v>1322</v>
      </c>
    </row>
    <row r="7750" spans="1:6" x14ac:dyDescent="0.2">
      <c r="A7750">
        <v>7689</v>
      </c>
      <c r="B7750" s="1769">
        <f>'Acct Summary 7-8'!E25</f>
        <v>0</v>
      </c>
      <c r="D7750" s="2" t="str">
        <f t="shared" si="127"/>
        <v>Error?</v>
      </c>
      <c r="E7750" s="4" t="s">
        <v>1322</v>
      </c>
    </row>
    <row r="7751" spans="1:6" x14ac:dyDescent="0.2">
      <c r="A7751">
        <v>7690</v>
      </c>
      <c r="B7751" s="1769">
        <f>'Acct Summary 7-8'!F25</f>
        <v>0</v>
      </c>
      <c r="D7751" s="2" t="str">
        <f t="shared" si="127"/>
        <v>Error?</v>
      </c>
      <c r="E7751" s="4" t="s">
        <v>1322</v>
      </c>
    </row>
    <row r="7752" spans="1:6" x14ac:dyDescent="0.2">
      <c r="A7752">
        <v>7691</v>
      </c>
      <c r="B7752" s="1769">
        <f>'Acct Summary 7-8'!G25</f>
        <v>0</v>
      </c>
      <c r="D7752" s="2" t="str">
        <f t="shared" si="127"/>
        <v>Error?</v>
      </c>
      <c r="E7752" s="4" t="s">
        <v>1322</v>
      </c>
    </row>
    <row r="7753" spans="1:6" x14ac:dyDescent="0.2">
      <c r="A7753">
        <v>7692</v>
      </c>
      <c r="B7753" s="1769">
        <f>'Acct Summary 7-8'!H25</f>
        <v>0</v>
      </c>
      <c r="D7753" s="2" t="str">
        <f t="shared" si="127"/>
        <v>Error?</v>
      </c>
      <c r="E7753" s="4" t="s">
        <v>1322</v>
      </c>
    </row>
    <row r="7754" spans="1:6" x14ac:dyDescent="0.2">
      <c r="A7754">
        <v>7693</v>
      </c>
      <c r="B7754" s="1769">
        <f>'Acct Summary 7-8'!J25</f>
        <v>0</v>
      </c>
      <c r="D7754" s="2" t="str">
        <f t="shared" si="127"/>
        <v>Error?</v>
      </c>
      <c r="E7754" s="4" t="s">
        <v>1322</v>
      </c>
    </row>
    <row r="7755" spans="1:6" x14ac:dyDescent="0.2">
      <c r="A7755">
        <v>7694</v>
      </c>
      <c r="B7755" s="1769">
        <f>'Acct Summary 7-8'!K25</f>
        <v>0</v>
      </c>
      <c r="D7755" s="2" t="str">
        <f t="shared" si="127"/>
        <v>Error?</v>
      </c>
      <c r="E7755" s="4" t="s">
        <v>1322</v>
      </c>
    </row>
    <row r="7756" spans="1:6" x14ac:dyDescent="0.2">
      <c r="A7756" s="126">
        <v>7695</v>
      </c>
      <c r="B7756" s="1769"/>
      <c r="D7756" s="2" t="str">
        <f t="shared" si="127"/>
        <v>OK</v>
      </c>
      <c r="E7756" s="4" t="s">
        <v>1322</v>
      </c>
      <c r="F7756" t="s">
        <v>1428</v>
      </c>
    </row>
    <row r="7757" spans="1:6" x14ac:dyDescent="0.2">
      <c r="A7757" s="126">
        <v>7696</v>
      </c>
      <c r="B7757" s="1769"/>
      <c r="D7757" s="2" t="str">
        <f t="shared" si="127"/>
        <v>OK</v>
      </c>
      <c r="E7757" s="4" t="s">
        <v>1322</v>
      </c>
      <c r="F7757" t="s">
        <v>1428</v>
      </c>
    </row>
    <row r="7758" spans="1:6" x14ac:dyDescent="0.2">
      <c r="A7758">
        <v>7697</v>
      </c>
      <c r="B7758" s="1769">
        <f>'Aud Quest 2'!J85</f>
        <v>0</v>
      </c>
      <c r="D7758" s="2" t="str">
        <f t="shared" si="127"/>
        <v>Error?</v>
      </c>
      <c r="E7758" s="4" t="s">
        <v>1322</v>
      </c>
    </row>
    <row r="7759" spans="1:6" x14ac:dyDescent="0.2">
      <c r="A7759">
        <v>7698</v>
      </c>
      <c r="B7759" s="1769">
        <f>'Aud Quest 2'!J88</f>
        <v>0</v>
      </c>
      <c r="D7759" s="2" t="str">
        <f t="shared" si="127"/>
        <v>Error?</v>
      </c>
      <c r="E7759" s="4" t="s">
        <v>1322</v>
      </c>
    </row>
    <row r="7760" spans="1:6" x14ac:dyDescent="0.2">
      <c r="A7760">
        <v>7699</v>
      </c>
      <c r="B7760" s="1769">
        <f>'Aud Quest 2'!J90</f>
        <v>0</v>
      </c>
      <c r="D7760" s="2" t="str">
        <f t="shared" si="127"/>
        <v>Error?</v>
      </c>
      <c r="E7760" s="4" t="s">
        <v>1322</v>
      </c>
    </row>
    <row r="7761" spans="1:5" x14ac:dyDescent="0.2">
      <c r="A7761">
        <v>7700</v>
      </c>
      <c r="B7761" s="1769">
        <f>'Revenues 9-14'!C253</f>
        <v>0</v>
      </c>
      <c r="D7761" s="2" t="str">
        <f t="shared" si="127"/>
        <v>Error?</v>
      </c>
      <c r="E7761" s="4" t="s">
        <v>1405</v>
      </c>
    </row>
    <row r="7762" spans="1:5" x14ac:dyDescent="0.2">
      <c r="A7762">
        <v>7701</v>
      </c>
      <c r="B7762" s="1769">
        <f>'Expenditures 15-22'!E6</f>
        <v>0</v>
      </c>
      <c r="D7762" s="2" t="str">
        <f t="shared" si="127"/>
        <v>Error?</v>
      </c>
      <c r="E7762" s="4" t="s">
        <v>1415</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1443</v>
      </c>
    </row>
    <row r="7765" spans="1:5" x14ac:dyDescent="0.2">
      <c r="A7765">
        <v>7704</v>
      </c>
      <c r="B7765" s="1769">
        <f>'Revenues 9-14'!C254</f>
        <v>0</v>
      </c>
      <c r="D7765" s="2" t="str">
        <f t="shared" si="127"/>
        <v>Error?</v>
      </c>
      <c r="E7765" s="4" t="s">
        <v>1447</v>
      </c>
    </row>
    <row r="7766" spans="1:5" x14ac:dyDescent="0.2">
      <c r="A7766">
        <v>7705</v>
      </c>
      <c r="B7766" s="1769">
        <f>'Revenues 9-14'!D254</f>
        <v>0</v>
      </c>
      <c r="D7766" s="2" t="str">
        <f t="shared" si="127"/>
        <v>Error?</v>
      </c>
      <c r="E7766" s="4" t="s">
        <v>1447</v>
      </c>
    </row>
    <row r="7767" spans="1:5" x14ac:dyDescent="0.2">
      <c r="A7767" s="126">
        <v>7706</v>
      </c>
      <c r="B7767" s="1769"/>
      <c r="D7767" s="4" t="s">
        <v>1997</v>
      </c>
      <c r="E7767" s="4"/>
    </row>
    <row r="7768" spans="1:5" x14ac:dyDescent="0.2">
      <c r="A7768">
        <v>7707</v>
      </c>
      <c r="B7768" s="1769">
        <f>'Revenues 9-14'!F254</f>
        <v>0</v>
      </c>
      <c r="D7768" s="2" t="str">
        <f t="shared" si="127"/>
        <v>Error?</v>
      </c>
      <c r="E7768" s="4" t="s">
        <v>1447</v>
      </c>
    </row>
    <row r="7769" spans="1:5" x14ac:dyDescent="0.2">
      <c r="A7769">
        <v>7708</v>
      </c>
      <c r="B7769" s="1769">
        <f>'Revenues 9-14'!G254</f>
        <v>0</v>
      </c>
      <c r="D7769" s="2" t="str">
        <f t="shared" si="127"/>
        <v>Error?</v>
      </c>
      <c r="E7769" s="4" t="s">
        <v>1447</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1448</v>
      </c>
    </row>
    <row r="7773" spans="1:5" x14ac:dyDescent="0.2">
      <c r="A7773">
        <v>7712</v>
      </c>
      <c r="B7773" s="1769">
        <f>'Rest Tax Levies-Tort Im 25'!J22</f>
        <v>0</v>
      </c>
      <c r="D7773" s="2" t="str">
        <f t="shared" si="127"/>
        <v>Error?</v>
      </c>
      <c r="E7773" s="4" t="s">
        <v>1536</v>
      </c>
    </row>
    <row r="7774" spans="1:5" x14ac:dyDescent="0.2">
      <c r="A7774">
        <v>7713</v>
      </c>
      <c r="B7774" s="1769">
        <f>'Expenditures 15-22'!E133</f>
        <v>0</v>
      </c>
      <c r="D7774" s="2" t="str">
        <f t="shared" si="127"/>
        <v>Error?</v>
      </c>
      <c r="E7774" s="4" t="s">
        <v>1826</v>
      </c>
    </row>
    <row r="7775" spans="1:5" x14ac:dyDescent="0.2">
      <c r="A7775">
        <v>7714</v>
      </c>
      <c r="B7775" s="1769">
        <f>'Expenditures 15-22'!H133</f>
        <v>0</v>
      </c>
      <c r="D7775" s="2" t="str">
        <f t="shared" si="127"/>
        <v>Error?</v>
      </c>
      <c r="E7775" s="4" t="s">
        <v>1826</v>
      </c>
    </row>
    <row r="7776" spans="1:5" x14ac:dyDescent="0.2">
      <c r="A7776">
        <v>7715</v>
      </c>
      <c r="B7776" s="1769">
        <f>'Expenditures 15-22'!K133</f>
        <v>0</v>
      </c>
      <c r="D7776" s="2" t="str">
        <f t="shared" si="127"/>
        <v>Error?</v>
      </c>
      <c r="E7776" s="4" t="s">
        <v>1826</v>
      </c>
    </row>
    <row r="7777" spans="1:5" x14ac:dyDescent="0.2">
      <c r="A7777">
        <v>7716</v>
      </c>
      <c r="B7777" s="1769">
        <f>'Expenditures 15-22'!H157</f>
        <v>0</v>
      </c>
      <c r="D7777" s="2" t="str">
        <f t="shared" si="127"/>
        <v>Error?</v>
      </c>
      <c r="E7777" s="4" t="s">
        <v>1826</v>
      </c>
    </row>
    <row r="7778" spans="1:5" x14ac:dyDescent="0.2">
      <c r="A7778">
        <v>7717</v>
      </c>
      <c r="B7778" s="1769">
        <f>'Expenditures 15-22'!K157</f>
        <v>0</v>
      </c>
      <c r="D7778" s="2" t="str">
        <f t="shared" si="127"/>
        <v>Error?</v>
      </c>
      <c r="E7778" s="4" t="s">
        <v>1826</v>
      </c>
    </row>
    <row r="7779" spans="1:5" x14ac:dyDescent="0.2">
      <c r="A7779">
        <v>7718</v>
      </c>
      <c r="B7779" s="1769">
        <f>'Expenditures 15-22'!H158</f>
        <v>0</v>
      </c>
      <c r="D7779" s="2" t="str">
        <f t="shared" si="127"/>
        <v>Error?</v>
      </c>
      <c r="E7779" s="4" t="s">
        <v>1826</v>
      </c>
    </row>
    <row r="7780" spans="1:5" x14ac:dyDescent="0.2">
      <c r="A7780">
        <v>7719</v>
      </c>
      <c r="B7780" s="1769">
        <f>'Expenditures 15-22'!K158</f>
        <v>0</v>
      </c>
      <c r="D7780" s="2" t="str">
        <f t="shared" si="127"/>
        <v>Error?</v>
      </c>
      <c r="E7780" s="4" t="s">
        <v>1826</v>
      </c>
    </row>
    <row r="7781" spans="1:5" x14ac:dyDescent="0.2">
      <c r="A7781">
        <v>7720</v>
      </c>
      <c r="B7781" s="1769">
        <f>'Expenditures 15-22'!H159</f>
        <v>0</v>
      </c>
      <c r="D7781" s="2" t="str">
        <f t="shared" si="127"/>
        <v>Error?</v>
      </c>
      <c r="E7781" s="4" t="s">
        <v>1826</v>
      </c>
    </row>
    <row r="7782" spans="1:5" x14ac:dyDescent="0.2">
      <c r="A7782">
        <v>7721</v>
      </c>
      <c r="B7782" s="1769">
        <f>'Expenditures 15-22'!K159</f>
        <v>0</v>
      </c>
      <c r="D7782" s="2" t="str">
        <f t="shared" si="127"/>
        <v>Error?</v>
      </c>
      <c r="E7782" s="4" t="s">
        <v>1826</v>
      </c>
    </row>
    <row r="7783" spans="1:5" x14ac:dyDescent="0.2">
      <c r="A7783">
        <v>7722</v>
      </c>
      <c r="B7783" s="1769">
        <f>'Expenditures 15-22'!D282</f>
        <v>0</v>
      </c>
      <c r="D7783" s="2" t="str">
        <f t="shared" si="127"/>
        <v>Error?</v>
      </c>
      <c r="E7783" s="4" t="s">
        <v>1826</v>
      </c>
    </row>
    <row r="7784" spans="1:5" x14ac:dyDescent="0.2">
      <c r="A7784">
        <v>7723</v>
      </c>
      <c r="B7784" s="1769">
        <f>'Expenditures 15-22'!K282</f>
        <v>0</v>
      </c>
      <c r="D7784" s="2" t="str">
        <f t="shared" si="127"/>
        <v>Error?</v>
      </c>
      <c r="E7784" s="4" t="s">
        <v>1826</v>
      </c>
    </row>
    <row r="7785" spans="1:5" x14ac:dyDescent="0.2">
      <c r="A7785">
        <v>7724</v>
      </c>
      <c r="B7785" s="1769">
        <f>'Expenditures 15-22'!H332</f>
        <v>0</v>
      </c>
      <c r="D7785" s="2" t="str">
        <f t="shared" si="127"/>
        <v>Error?</v>
      </c>
      <c r="E7785" s="4" t="s">
        <v>1826</v>
      </c>
    </row>
    <row r="7786" spans="1:5" x14ac:dyDescent="0.2">
      <c r="A7786">
        <v>7725</v>
      </c>
      <c r="B7786" s="1769">
        <f>'Expenditures 15-22'!K332</f>
        <v>0</v>
      </c>
      <c r="D7786" s="2" t="str">
        <f t="shared" si="127"/>
        <v>Error?</v>
      </c>
      <c r="E7786" s="4" t="s">
        <v>1826</v>
      </c>
    </row>
    <row r="7787" spans="1:5" x14ac:dyDescent="0.2">
      <c r="A7787">
        <v>7726</v>
      </c>
      <c r="B7787" s="1769">
        <f>'Expenditures 15-22'!H333</f>
        <v>0</v>
      </c>
      <c r="D7787" s="2" t="str">
        <f t="shared" si="127"/>
        <v>Error?</v>
      </c>
      <c r="E7787" s="4" t="s">
        <v>1826</v>
      </c>
    </row>
    <row r="7788" spans="1:5" x14ac:dyDescent="0.2">
      <c r="A7788">
        <v>7727</v>
      </c>
      <c r="B7788" s="1769">
        <f>'Expenditures 15-22'!K333</f>
        <v>0</v>
      </c>
      <c r="D7788" s="2" t="str">
        <f t="shared" si="127"/>
        <v>Error?</v>
      </c>
      <c r="E7788" s="4" t="s">
        <v>1826</v>
      </c>
    </row>
    <row r="7789" spans="1:5" x14ac:dyDescent="0.2">
      <c r="A7789">
        <v>7728</v>
      </c>
      <c r="B7789" s="1769">
        <f>'Expenditures 15-22'!H334</f>
        <v>0</v>
      </c>
      <c r="D7789" s="2" t="str">
        <f t="shared" si="127"/>
        <v>Error?</v>
      </c>
      <c r="E7789" s="4" t="s">
        <v>1826</v>
      </c>
    </row>
    <row r="7790" spans="1:5" x14ac:dyDescent="0.2">
      <c r="A7790">
        <v>7729</v>
      </c>
      <c r="B7790" s="1769">
        <f>'Expenditures 15-22'!K334</f>
        <v>0</v>
      </c>
      <c r="D7790" s="2" t="str">
        <f t="shared" si="127"/>
        <v>Error?</v>
      </c>
      <c r="E7790" s="4" t="s">
        <v>1826</v>
      </c>
    </row>
    <row r="7791" spans="1:5" x14ac:dyDescent="0.2">
      <c r="A7791">
        <v>7730</v>
      </c>
      <c r="B7791" s="1769">
        <f>'Expenditures 15-22'!H354</f>
        <v>0</v>
      </c>
      <c r="D7791" s="2" t="str">
        <f t="shared" si="127"/>
        <v>Error?</v>
      </c>
      <c r="E7791" s="4" t="s">
        <v>1826</v>
      </c>
    </row>
    <row r="7792" spans="1:5" x14ac:dyDescent="0.2">
      <c r="A7792">
        <v>7731</v>
      </c>
      <c r="B7792" s="1769">
        <f>'Expenditures 15-22'!K354</f>
        <v>0</v>
      </c>
      <c r="D7792" s="2" t="str">
        <f t="shared" si="127"/>
        <v>Error?</v>
      </c>
      <c r="E7792" s="4" t="s">
        <v>1826</v>
      </c>
    </row>
    <row r="7793" spans="1:5" x14ac:dyDescent="0.2">
      <c r="A7793">
        <v>7732</v>
      </c>
      <c r="B7793" s="1769">
        <f>'Expenditures 15-22'!H355</f>
        <v>0</v>
      </c>
      <c r="D7793" s="2" t="str">
        <f t="shared" si="127"/>
        <v>Error?</v>
      </c>
      <c r="E7793" s="4" t="s">
        <v>1826</v>
      </c>
    </row>
    <row r="7794" spans="1:5" x14ac:dyDescent="0.2">
      <c r="A7794">
        <v>7733</v>
      </c>
      <c r="B7794" s="1769">
        <f>'Expenditures 15-22'!K355</f>
        <v>0</v>
      </c>
      <c r="D7794" s="2" t="str">
        <f t="shared" si="127"/>
        <v>Error?</v>
      </c>
      <c r="E7794" s="4" t="s">
        <v>1826</v>
      </c>
    </row>
    <row r="7795" spans="1:5" x14ac:dyDescent="0.2">
      <c r="A7795">
        <v>7734</v>
      </c>
      <c r="B7795" s="1769">
        <f>'Expenditures 15-22'!E138</f>
        <v>0</v>
      </c>
      <c r="D7795" s="2" t="str">
        <f t="shared" si="127"/>
        <v>Error?</v>
      </c>
      <c r="E7795" s="4" t="s">
        <v>1826</v>
      </c>
    </row>
    <row r="7796" spans="1:5" x14ac:dyDescent="0.2">
      <c r="A7796">
        <v>7735</v>
      </c>
      <c r="B7796" s="1769">
        <f>'Acct Summary 7-8'!J15</f>
        <v>0</v>
      </c>
      <c r="D7796" s="2" t="str">
        <f t="shared" si="127"/>
        <v>Error?</v>
      </c>
      <c r="E7796" s="4" t="s">
        <v>1826</v>
      </c>
    </row>
    <row r="7797" spans="1:5" x14ac:dyDescent="0.2">
      <c r="A7797" s="126">
        <v>7736</v>
      </c>
      <c r="B7797" s="1769"/>
      <c r="D7797" s="2" t="str">
        <f t="shared" si="127"/>
        <v>OK</v>
      </c>
      <c r="E7797" s="4" t="s">
        <v>1979</v>
      </c>
    </row>
    <row r="7798" spans="1:5" x14ac:dyDescent="0.2">
      <c r="A7798" s="126">
        <v>7737</v>
      </c>
      <c r="B7798" s="1769"/>
      <c r="D7798" s="2" t="str">
        <f t="shared" si="127"/>
        <v>OK</v>
      </c>
      <c r="E7798" s="4" t="s">
        <v>1979</v>
      </c>
    </row>
    <row r="7799" spans="1:5" x14ac:dyDescent="0.2">
      <c r="A7799" s="126">
        <v>7738</v>
      </c>
      <c r="B7799" s="1769"/>
      <c r="D7799" s="2" t="str">
        <f t="shared" si="127"/>
        <v>OK</v>
      </c>
      <c r="E7799" s="4" t="s">
        <v>1979</v>
      </c>
    </row>
    <row r="7800" spans="1:5" x14ac:dyDescent="0.2">
      <c r="A7800">
        <v>7739</v>
      </c>
      <c r="B7800" s="1769">
        <f>'Rest Tax Levies-Tort Im 25'!K23</f>
        <v>0</v>
      </c>
      <c r="D7800" s="2" t="str">
        <f t="shared" si="127"/>
        <v>Error?</v>
      </c>
      <c r="E7800" s="4" t="s">
        <v>1966</v>
      </c>
    </row>
    <row r="7801" spans="1:5" x14ac:dyDescent="0.2">
      <c r="A7801">
        <v>7740</v>
      </c>
      <c r="B7801" s="1769">
        <f>'Revenues 9-14'!C120</f>
        <v>0</v>
      </c>
      <c r="D7801" s="2" t="str">
        <f t="shared" si="127"/>
        <v>Error?</v>
      </c>
      <c r="E7801" s="4" t="s">
        <v>1900</v>
      </c>
    </row>
    <row r="7802" spans="1:5" x14ac:dyDescent="0.2">
      <c r="A7802">
        <v>7741</v>
      </c>
      <c r="B7802" s="1769">
        <f>'Revenues 9-14'!D120</f>
        <v>0</v>
      </c>
      <c r="D7802" s="2" t="str">
        <f t="shared" si="127"/>
        <v>Error?</v>
      </c>
      <c r="E7802" s="4" t="s">
        <v>1900</v>
      </c>
    </row>
    <row r="7803" spans="1:5" x14ac:dyDescent="0.2">
      <c r="A7803">
        <v>7742</v>
      </c>
      <c r="B7803" s="1769">
        <f>'Revenues 9-14'!E120</f>
        <v>0</v>
      </c>
      <c r="D7803" s="2" t="str">
        <f t="shared" si="127"/>
        <v>Error?</v>
      </c>
      <c r="E7803" s="4" t="s">
        <v>1900</v>
      </c>
    </row>
    <row r="7804" spans="1:5" x14ac:dyDescent="0.2">
      <c r="A7804">
        <v>7743</v>
      </c>
      <c r="B7804" s="1769">
        <f>'Revenues 9-14'!F120</f>
        <v>0</v>
      </c>
      <c r="D7804" s="2" t="str">
        <f t="shared" si="127"/>
        <v>Error?</v>
      </c>
      <c r="E7804" s="4" t="s">
        <v>1900</v>
      </c>
    </row>
    <row r="7805" spans="1:5" x14ac:dyDescent="0.2">
      <c r="A7805">
        <v>7744</v>
      </c>
      <c r="B7805" s="1769">
        <f>'Revenues 9-14'!G120</f>
        <v>0</v>
      </c>
      <c r="D7805" s="2" t="str">
        <f t="shared" si="127"/>
        <v>Error?</v>
      </c>
      <c r="E7805" s="4" t="s">
        <v>1900</v>
      </c>
    </row>
    <row r="7806" spans="1:5" x14ac:dyDescent="0.2">
      <c r="A7806">
        <v>7745</v>
      </c>
      <c r="B7806" s="1769">
        <f>'Revenues 9-14'!H120</f>
        <v>0</v>
      </c>
      <c r="D7806" s="2" t="str">
        <f t="shared" si="127"/>
        <v>Error?</v>
      </c>
      <c r="E7806" s="4" t="s">
        <v>1900</v>
      </c>
    </row>
    <row r="7807" spans="1:5" x14ac:dyDescent="0.2">
      <c r="A7807">
        <v>7746</v>
      </c>
      <c r="B7807" s="1769">
        <f>'Revenues 9-14'!J120</f>
        <v>0</v>
      </c>
      <c r="D7807" s="2" t="str">
        <f t="shared" ref="D7807:D7821" si="128">IF(ISBLANK(B7807),"OK",IF(A7807-B7807=0,"OK","Error?"))</f>
        <v>Error?</v>
      </c>
      <c r="E7807" s="4" t="s">
        <v>1900</v>
      </c>
    </row>
    <row r="7808" spans="1:5" x14ac:dyDescent="0.2">
      <c r="A7808">
        <v>7747</v>
      </c>
      <c r="B7808" s="1769">
        <f>'Revenues 9-14'!K120</f>
        <v>0</v>
      </c>
      <c r="D7808" s="2" t="str">
        <f t="shared" si="128"/>
        <v>Error?</v>
      </c>
      <c r="E7808" s="4" t="s">
        <v>1900</v>
      </c>
    </row>
    <row r="7809" spans="1:5" x14ac:dyDescent="0.2">
      <c r="A7809">
        <v>7748</v>
      </c>
      <c r="B7809" s="1769">
        <f>'Revenues 9-14'!C261</f>
        <v>0</v>
      </c>
      <c r="D7809" s="2" t="str">
        <f t="shared" si="128"/>
        <v>Error?</v>
      </c>
      <c r="E7809" s="4" t="s">
        <v>1901</v>
      </c>
    </row>
    <row r="7810" spans="1:5" x14ac:dyDescent="0.2">
      <c r="A7810">
        <v>7749</v>
      </c>
      <c r="B7810" s="1769">
        <f>'Revenues 9-14'!D261</f>
        <v>0</v>
      </c>
      <c r="D7810" s="2" t="str">
        <f t="shared" si="128"/>
        <v>Error?</v>
      </c>
      <c r="E7810" s="4" t="s">
        <v>1901</v>
      </c>
    </row>
    <row r="7811" spans="1:5" x14ac:dyDescent="0.2">
      <c r="A7811">
        <v>7750</v>
      </c>
      <c r="B7811" s="1769">
        <f>'Revenues 9-14'!F261</f>
        <v>0</v>
      </c>
      <c r="D7811" s="2" t="str">
        <f t="shared" si="128"/>
        <v>Error?</v>
      </c>
      <c r="E7811" s="4" t="s">
        <v>1901</v>
      </c>
    </row>
    <row r="7812" spans="1:5" x14ac:dyDescent="0.2">
      <c r="A7812">
        <v>7751</v>
      </c>
      <c r="B7812" s="1769">
        <f>'Revenues 9-14'!G261</f>
        <v>0</v>
      </c>
      <c r="D7812" s="2" t="str">
        <f t="shared" si="128"/>
        <v>Error?</v>
      </c>
      <c r="E7812" s="4" t="s">
        <v>1901</v>
      </c>
    </row>
    <row r="7813" spans="1:5" x14ac:dyDescent="0.2">
      <c r="A7813">
        <v>7752</v>
      </c>
      <c r="B7813" s="1769">
        <f>'Revenues 9-14'!C262</f>
        <v>0</v>
      </c>
      <c r="D7813" s="2" t="str">
        <f t="shared" si="128"/>
        <v>Error?</v>
      </c>
      <c r="E7813" s="4" t="s">
        <v>1902</v>
      </c>
    </row>
    <row r="7814" spans="1:5" x14ac:dyDescent="0.2">
      <c r="A7814">
        <v>7753</v>
      </c>
      <c r="B7814" s="1769">
        <f>'Revenues 9-14'!D262</f>
        <v>0</v>
      </c>
      <c r="D7814" s="2" t="str">
        <f t="shared" si="128"/>
        <v>Error?</v>
      </c>
      <c r="E7814" s="4" t="s">
        <v>1902</v>
      </c>
    </row>
    <row r="7815" spans="1:5" x14ac:dyDescent="0.2">
      <c r="A7815">
        <v>7754</v>
      </c>
      <c r="B7815" s="1769">
        <f>'Revenues 9-14'!F262</f>
        <v>0</v>
      </c>
      <c r="D7815" s="2" t="str">
        <f t="shared" si="128"/>
        <v>Error?</v>
      </c>
      <c r="E7815" s="4" t="s">
        <v>1902</v>
      </c>
    </row>
    <row r="7816" spans="1:5" x14ac:dyDescent="0.2">
      <c r="A7816">
        <v>7755</v>
      </c>
      <c r="B7816" s="1769">
        <f>'Revenues 9-14'!G262</f>
        <v>0</v>
      </c>
      <c r="D7816" s="2" t="str">
        <f t="shared" si="128"/>
        <v>Error?</v>
      </c>
      <c r="E7816" s="4" t="s">
        <v>1902</v>
      </c>
    </row>
    <row r="7817" spans="1:5" x14ac:dyDescent="0.2">
      <c r="A7817">
        <v>7756</v>
      </c>
      <c r="B7817" s="1769">
        <f>'Short-Term Long-Term Debt 24'!C49</f>
        <v>5980000</v>
      </c>
      <c r="D7817" s="2" t="str">
        <f t="shared" si="128"/>
        <v>Error?</v>
      </c>
      <c r="E7817" s="4" t="s">
        <v>1966</v>
      </c>
    </row>
    <row r="7818" spans="1:5" x14ac:dyDescent="0.2">
      <c r="A7818">
        <v>7757</v>
      </c>
      <c r="B7818" s="1769">
        <f>'PCTC-OEPP 27-28'!F172</f>
        <v>330700</v>
      </c>
      <c r="D7818" s="2" t="str">
        <f t="shared" si="128"/>
        <v>Error?</v>
      </c>
      <c r="E7818" s="4" t="s">
        <v>1980</v>
      </c>
    </row>
    <row r="7819" spans="1:5" x14ac:dyDescent="0.2">
      <c r="A7819">
        <v>7758</v>
      </c>
      <c r="B7819" s="1769">
        <f>'PCTC-OEPP 27-28'!F173</f>
        <v>8870</v>
      </c>
      <c r="D7819" s="2" t="str">
        <f t="shared" si="128"/>
        <v>Error?</v>
      </c>
      <c r="E7819" s="4" t="s">
        <v>1980</v>
      </c>
    </row>
    <row r="7820" spans="1:5" x14ac:dyDescent="0.2">
      <c r="A7820">
        <v>7759</v>
      </c>
      <c r="B7820" s="1769">
        <f>'ICR Computation 30'!E40</f>
        <v>0</v>
      </c>
      <c r="D7820" s="2" t="str">
        <f t="shared" si="128"/>
        <v>Error?</v>
      </c>
    </row>
    <row r="7821" spans="1:5" x14ac:dyDescent="0.2">
      <c r="A7821">
        <v>7760</v>
      </c>
      <c r="B7821" s="1769">
        <f>'ICR Computation 30'!G40</f>
        <v>0</v>
      </c>
      <c r="D7821" s="2" t="str">
        <f t="shared" si="128"/>
        <v>Error?</v>
      </c>
    </row>
    <row r="7822" spans="1:5" x14ac:dyDescent="0.2">
      <c r="A7822" s="1">
        <v>7761</v>
      </c>
      <c r="B7822" s="1769">
        <f>'PCTC-OEPP 27-28'!F14</f>
        <v>10713758</v>
      </c>
      <c r="D7822" s="4" t="s">
        <v>1997</v>
      </c>
      <c r="E7822" s="4" t="s">
        <v>1998</v>
      </c>
    </row>
    <row r="7823" spans="1:5" x14ac:dyDescent="0.2">
      <c r="A7823" s="1">
        <v>7762</v>
      </c>
      <c r="B7823" s="1769">
        <f>'PCTC-OEPP 27-28'!F30</f>
        <v>0</v>
      </c>
      <c r="D7823" s="4" t="s">
        <v>1997</v>
      </c>
      <c r="E7823" s="4" t="s">
        <v>1998</v>
      </c>
    </row>
    <row r="7824" spans="1:5" x14ac:dyDescent="0.2">
      <c r="A7824" s="1">
        <v>7763</v>
      </c>
      <c r="B7824" s="1769">
        <f>'PCTC-OEPP 27-28'!F31</f>
        <v>0</v>
      </c>
      <c r="D7824" s="4" t="s">
        <v>1997</v>
      </c>
      <c r="E7824" s="4" t="s">
        <v>1998</v>
      </c>
    </row>
    <row r="7825" spans="1:5" x14ac:dyDescent="0.2">
      <c r="A7825" s="1">
        <v>7764</v>
      </c>
      <c r="B7825" s="1769">
        <f>'PCTC-OEPP 27-28'!F32</f>
        <v>0</v>
      </c>
      <c r="D7825" s="2" t="str">
        <f t="shared" ref="D7825:D7887" si="129">IF(ISBLANK(B7825),"OK",IF(A7825-B7825=0,"OK","Error?"))</f>
        <v>Error?</v>
      </c>
      <c r="E7825" s="4" t="s">
        <v>1998</v>
      </c>
    </row>
    <row r="7826" spans="1:5" x14ac:dyDescent="0.2">
      <c r="A7826">
        <v>7765</v>
      </c>
      <c r="B7826" s="1769">
        <f>'PCTC-OEPP 27-28'!F34</f>
        <v>126243</v>
      </c>
      <c r="D7826" s="2" t="str">
        <f t="shared" si="129"/>
        <v>Error?</v>
      </c>
      <c r="E7826" s="4" t="s">
        <v>1998</v>
      </c>
    </row>
    <row r="7827" spans="1:5" x14ac:dyDescent="0.2">
      <c r="A7827">
        <v>7766</v>
      </c>
      <c r="B7827" s="1769">
        <f>'PCTC-OEPP 27-28'!F35</f>
        <v>0</v>
      </c>
      <c r="D7827" s="2" t="str">
        <f t="shared" si="129"/>
        <v>Error?</v>
      </c>
      <c r="E7827" s="4" t="s">
        <v>1998</v>
      </c>
    </row>
    <row r="7828" spans="1:5" x14ac:dyDescent="0.2">
      <c r="A7828">
        <v>7767</v>
      </c>
      <c r="B7828" s="1769">
        <f>'PCTC-OEPP 27-28'!F36</f>
        <v>0</v>
      </c>
      <c r="D7828" s="2" t="str">
        <f t="shared" si="129"/>
        <v>Error?</v>
      </c>
      <c r="E7828" s="4" t="s">
        <v>1998</v>
      </c>
    </row>
    <row r="7829" spans="1:5" x14ac:dyDescent="0.2">
      <c r="A7829">
        <v>7768</v>
      </c>
      <c r="B7829" s="1769">
        <f>'PCTC-OEPP 27-28'!F37</f>
        <v>0</v>
      </c>
      <c r="D7829" s="2" t="str">
        <f t="shared" si="129"/>
        <v>Error?</v>
      </c>
      <c r="E7829" s="4" t="s">
        <v>1998</v>
      </c>
    </row>
    <row r="7830" spans="1:5" x14ac:dyDescent="0.2">
      <c r="A7830">
        <v>7769</v>
      </c>
      <c r="B7830" s="1769">
        <f>'PCTC-OEPP 27-28'!F38</f>
        <v>1680</v>
      </c>
      <c r="D7830" s="2" t="str">
        <f t="shared" si="129"/>
        <v>Error?</v>
      </c>
      <c r="E7830" s="4" t="s">
        <v>1998</v>
      </c>
    </row>
    <row r="7831" spans="1:5" x14ac:dyDescent="0.2">
      <c r="A7831">
        <v>7770</v>
      </c>
      <c r="B7831" s="1769">
        <f>'PCTC-OEPP 27-28'!F52</f>
        <v>10120</v>
      </c>
      <c r="D7831" s="2" t="str">
        <f t="shared" si="129"/>
        <v>Error?</v>
      </c>
      <c r="E7831" s="4" t="s">
        <v>1998</v>
      </c>
    </row>
    <row r="7832" spans="1:5" x14ac:dyDescent="0.2">
      <c r="A7832">
        <v>7771</v>
      </c>
      <c r="B7832" s="1769">
        <f>'PCTC-OEPP 27-28'!F56</f>
        <v>0</v>
      </c>
      <c r="D7832" s="2" t="str">
        <f t="shared" si="129"/>
        <v>Error?</v>
      </c>
      <c r="E7832" s="4" t="s">
        <v>1998</v>
      </c>
    </row>
    <row r="7833" spans="1:5" x14ac:dyDescent="0.2">
      <c r="A7833">
        <v>7772</v>
      </c>
      <c r="B7833" s="1769">
        <f>'PCTC-OEPP 27-28'!F62</f>
        <v>0</v>
      </c>
      <c r="D7833" s="2" t="str">
        <f t="shared" si="129"/>
        <v>Error?</v>
      </c>
      <c r="E7833" s="4" t="s">
        <v>1998</v>
      </c>
    </row>
    <row r="7834" spans="1:5" x14ac:dyDescent="0.2">
      <c r="A7834">
        <v>7773</v>
      </c>
      <c r="B7834" s="1769">
        <f>'PCTC-OEPP 27-28'!F77</f>
        <v>1041970</v>
      </c>
      <c r="D7834" s="2" t="str">
        <f t="shared" si="129"/>
        <v>Error?</v>
      </c>
      <c r="E7834" s="4" t="s">
        <v>1998</v>
      </c>
    </row>
    <row r="7835" spans="1:5" x14ac:dyDescent="0.2">
      <c r="A7835">
        <v>7774</v>
      </c>
      <c r="B7835" s="1769">
        <f>'PCTC-OEPP 27-28'!F78</f>
        <v>9671788</v>
      </c>
      <c r="D7835" s="2" t="str">
        <f t="shared" si="129"/>
        <v>Error?</v>
      </c>
      <c r="E7835" s="4" t="s">
        <v>1998</v>
      </c>
    </row>
    <row r="7836" spans="1:5" x14ac:dyDescent="0.2">
      <c r="A7836" s="126">
        <v>7775</v>
      </c>
      <c r="B7836" s="1769"/>
      <c r="D7836" s="2" t="str">
        <f t="shared" si="129"/>
        <v>OK</v>
      </c>
      <c r="E7836" s="4" t="s">
        <v>2000</v>
      </c>
    </row>
    <row r="7837" spans="1:5" x14ac:dyDescent="0.2">
      <c r="A7837">
        <v>7776</v>
      </c>
      <c r="B7837" s="1769">
        <f>'PCTC-OEPP 27-28'!F80</f>
        <v>13564.920056100982</v>
      </c>
      <c r="D7837" s="2" t="str">
        <f t="shared" si="129"/>
        <v>Error?</v>
      </c>
      <c r="E7837" s="4" t="s">
        <v>1998</v>
      </c>
    </row>
    <row r="7838" spans="1:5" x14ac:dyDescent="0.2">
      <c r="A7838">
        <v>7777</v>
      </c>
      <c r="B7838" s="1769">
        <f>'PCTC-OEPP 27-28'!F96</f>
        <v>30489</v>
      </c>
      <c r="D7838" s="2" t="str">
        <f t="shared" si="129"/>
        <v>Error?</v>
      </c>
      <c r="E7838" s="4" t="s">
        <v>1998</v>
      </c>
    </row>
    <row r="7839" spans="1:5" x14ac:dyDescent="0.2">
      <c r="A7839">
        <v>7778</v>
      </c>
      <c r="B7839" s="1769">
        <f>'PCTC-OEPP 27-28'!F102</f>
        <v>0</v>
      </c>
      <c r="D7839" s="2" t="str">
        <f t="shared" si="129"/>
        <v>Error?</v>
      </c>
      <c r="E7839" s="4" t="s">
        <v>1998</v>
      </c>
    </row>
    <row r="7840" spans="1:5" x14ac:dyDescent="0.2">
      <c r="A7840">
        <v>7779</v>
      </c>
      <c r="B7840" s="1769">
        <f>'PCTC-OEPP 27-28'!F103</f>
        <v>0</v>
      </c>
      <c r="D7840" s="2" t="str">
        <f t="shared" si="129"/>
        <v>Error?</v>
      </c>
      <c r="E7840" s="4" t="s">
        <v>1998</v>
      </c>
    </row>
    <row r="7841" spans="1:5" x14ac:dyDescent="0.2">
      <c r="A7841">
        <v>7780</v>
      </c>
      <c r="B7841" s="1769">
        <f>'PCTC-OEPP 27-28'!F104</f>
        <v>1564</v>
      </c>
      <c r="D7841" s="2" t="str">
        <f t="shared" si="129"/>
        <v>Error?</v>
      </c>
      <c r="E7841" s="4" t="s">
        <v>1998</v>
      </c>
    </row>
    <row r="7842" spans="1:5" x14ac:dyDescent="0.2">
      <c r="A7842">
        <v>7781</v>
      </c>
      <c r="B7842" s="1769">
        <f>'PCTC-OEPP 27-28'!F106</f>
        <v>43802</v>
      </c>
      <c r="D7842" s="2" t="str">
        <f t="shared" si="129"/>
        <v>Error?</v>
      </c>
      <c r="E7842" s="4" t="s">
        <v>1998</v>
      </c>
    </row>
    <row r="7843" spans="1:5" x14ac:dyDescent="0.2">
      <c r="A7843">
        <v>7782</v>
      </c>
      <c r="B7843" s="1769">
        <f>'PCTC-OEPP 27-28'!F107</f>
        <v>0</v>
      </c>
      <c r="D7843" s="2" t="str">
        <f t="shared" si="129"/>
        <v>Error?</v>
      </c>
      <c r="E7843" s="4" t="s">
        <v>1998</v>
      </c>
    </row>
    <row r="7844" spans="1:5" x14ac:dyDescent="0.2">
      <c r="A7844">
        <v>7783</v>
      </c>
      <c r="B7844" s="1769">
        <f>'PCTC-OEPP 27-28'!F108</f>
        <v>0</v>
      </c>
      <c r="D7844" s="2" t="str">
        <f t="shared" si="129"/>
        <v>Error?</v>
      </c>
      <c r="E7844" s="4" t="s">
        <v>1998</v>
      </c>
    </row>
    <row r="7845" spans="1:5" x14ac:dyDescent="0.2">
      <c r="A7845">
        <v>7784</v>
      </c>
      <c r="B7845" s="1769">
        <f>'PCTC-OEPP 27-28'!F110</f>
        <v>0</v>
      </c>
      <c r="D7845" s="2" t="str">
        <f t="shared" si="129"/>
        <v>Error?</v>
      </c>
      <c r="E7845" s="4" t="s">
        <v>1998</v>
      </c>
    </row>
    <row r="7846" spans="1:5" x14ac:dyDescent="0.2">
      <c r="A7846">
        <v>7785</v>
      </c>
      <c r="B7846" s="1769">
        <f>'PCTC-OEPP 27-28'!F111</f>
        <v>0</v>
      </c>
      <c r="D7846" s="2" t="str">
        <f t="shared" si="129"/>
        <v>Error?</v>
      </c>
      <c r="E7846" s="4" t="s">
        <v>1998</v>
      </c>
    </row>
    <row r="7847" spans="1:5" x14ac:dyDescent="0.2">
      <c r="A7847">
        <v>7786</v>
      </c>
      <c r="B7847" s="1769">
        <f>'PCTC-OEPP 27-28'!F112</f>
        <v>298249</v>
      </c>
      <c r="D7847" s="2" t="str">
        <f t="shared" si="129"/>
        <v>Error?</v>
      </c>
      <c r="E7847" s="4" t="s">
        <v>1998</v>
      </c>
    </row>
    <row r="7848" spans="1:5" x14ac:dyDescent="0.2">
      <c r="A7848">
        <v>7787</v>
      </c>
      <c r="B7848" s="1769">
        <f>'PCTC-OEPP 27-28'!F114</f>
        <v>0</v>
      </c>
      <c r="D7848" s="2" t="str">
        <f t="shared" si="129"/>
        <v>Error?</v>
      </c>
      <c r="E7848" s="4" t="s">
        <v>1998</v>
      </c>
    </row>
    <row r="7849" spans="1:5" x14ac:dyDescent="0.2">
      <c r="A7849">
        <v>7788</v>
      </c>
      <c r="B7849" s="1769">
        <f>'PCTC-OEPP 27-28'!F115</f>
        <v>0</v>
      </c>
      <c r="D7849" s="2" t="str">
        <f t="shared" si="129"/>
        <v>Error?</v>
      </c>
      <c r="E7849" s="4" t="s">
        <v>1998</v>
      </c>
    </row>
    <row r="7850" spans="1:5" x14ac:dyDescent="0.2">
      <c r="A7850">
        <v>7789</v>
      </c>
      <c r="B7850" s="1769">
        <f>'PCTC-OEPP 27-28'!F116</f>
        <v>0</v>
      </c>
      <c r="D7850" s="2" t="str">
        <f t="shared" si="129"/>
        <v>Error?</v>
      </c>
      <c r="E7850" s="4" t="s">
        <v>1998</v>
      </c>
    </row>
    <row r="7851" spans="1:5" x14ac:dyDescent="0.2">
      <c r="A7851">
        <v>7790</v>
      </c>
      <c r="B7851" s="1769">
        <f>'PCTC-OEPP 27-28'!F117</f>
        <v>0</v>
      </c>
      <c r="D7851" s="2" t="str">
        <f t="shared" si="129"/>
        <v>Error?</v>
      </c>
      <c r="E7851" s="4" t="s">
        <v>1998</v>
      </c>
    </row>
    <row r="7852" spans="1:5" x14ac:dyDescent="0.2">
      <c r="A7852">
        <v>7791</v>
      </c>
      <c r="B7852" s="1769">
        <f>'PCTC-OEPP 27-28'!F118</f>
        <v>0</v>
      </c>
      <c r="D7852" s="2" t="str">
        <f t="shared" si="129"/>
        <v>Error?</v>
      </c>
      <c r="E7852" s="4" t="s">
        <v>1998</v>
      </c>
    </row>
    <row r="7853" spans="1:5" x14ac:dyDescent="0.2">
      <c r="A7853">
        <v>7792</v>
      </c>
      <c r="B7853" s="1769">
        <f>'PCTC-OEPP 27-28'!F119</f>
        <v>0</v>
      </c>
      <c r="D7853" s="2" t="str">
        <f t="shared" si="129"/>
        <v>Error?</v>
      </c>
      <c r="E7853" s="4" t="s">
        <v>1998</v>
      </c>
    </row>
    <row r="7854" spans="1:5" x14ac:dyDescent="0.2">
      <c r="A7854">
        <v>7793</v>
      </c>
      <c r="B7854" s="1769">
        <f>'PCTC-OEPP 27-28'!F120</f>
        <v>0</v>
      </c>
      <c r="D7854" s="2" t="str">
        <f t="shared" si="129"/>
        <v>Error?</v>
      </c>
      <c r="E7854" s="4" t="s">
        <v>1998</v>
      </c>
    </row>
    <row r="7855" spans="1:5" x14ac:dyDescent="0.2">
      <c r="A7855">
        <v>7794</v>
      </c>
      <c r="B7855" s="1769">
        <f>'PCTC-OEPP 27-28'!F122</f>
        <v>750</v>
      </c>
      <c r="D7855" s="2" t="str">
        <f t="shared" si="129"/>
        <v>Error?</v>
      </c>
      <c r="E7855" s="4" t="s">
        <v>1998</v>
      </c>
    </row>
    <row r="7856" spans="1:5" x14ac:dyDescent="0.2">
      <c r="A7856">
        <v>7795</v>
      </c>
      <c r="B7856" s="1769">
        <f>'PCTC-OEPP 27-28'!F124</f>
        <v>0</v>
      </c>
      <c r="D7856" s="2" t="str">
        <f t="shared" si="129"/>
        <v>Error?</v>
      </c>
      <c r="E7856" s="4" t="s">
        <v>1998</v>
      </c>
    </row>
    <row r="7857" spans="1:5" x14ac:dyDescent="0.2">
      <c r="A7857">
        <v>7796</v>
      </c>
      <c r="B7857" s="1769">
        <f>'PCTC-OEPP 27-28'!F125</f>
        <v>0</v>
      </c>
      <c r="D7857" s="2" t="str">
        <f t="shared" si="129"/>
        <v>Error?</v>
      </c>
      <c r="E7857" s="4" t="s">
        <v>1998</v>
      </c>
    </row>
    <row r="7858" spans="1:5" x14ac:dyDescent="0.2">
      <c r="A7858">
        <v>7797</v>
      </c>
      <c r="B7858" s="1769">
        <f>'PCTC-OEPP 27-28'!F126</f>
        <v>203356</v>
      </c>
      <c r="D7858" s="2" t="str">
        <f t="shared" si="129"/>
        <v>Error?</v>
      </c>
      <c r="E7858" s="4" t="s">
        <v>1998</v>
      </c>
    </row>
    <row r="7859" spans="1:5" x14ac:dyDescent="0.2">
      <c r="A7859">
        <v>7798</v>
      </c>
      <c r="B7859" s="1769">
        <f>'PCTC-OEPP 27-28'!F127</f>
        <v>267015</v>
      </c>
      <c r="D7859" s="2" t="str">
        <f t="shared" si="129"/>
        <v>Error?</v>
      </c>
      <c r="E7859" s="4" t="s">
        <v>1998</v>
      </c>
    </row>
    <row r="7860" spans="1:5" x14ac:dyDescent="0.2">
      <c r="A7860">
        <v>7799</v>
      </c>
      <c r="B7860" s="1769">
        <f>'PCTC-OEPP 27-28'!F128</f>
        <v>26300</v>
      </c>
      <c r="D7860" s="2" t="str">
        <f t="shared" si="129"/>
        <v>Error?</v>
      </c>
      <c r="E7860" s="4" t="s">
        <v>1998</v>
      </c>
    </row>
    <row r="7861" spans="1:5" x14ac:dyDescent="0.2">
      <c r="A7861">
        <v>7800</v>
      </c>
      <c r="B7861" s="1769">
        <f>'PCTC-OEPP 27-28'!F129</f>
        <v>176902</v>
      </c>
      <c r="D7861" s="2" t="str">
        <f t="shared" si="129"/>
        <v>Error?</v>
      </c>
      <c r="E7861" s="4" t="s">
        <v>1998</v>
      </c>
    </row>
    <row r="7862" spans="1:5" x14ac:dyDescent="0.2">
      <c r="A7862">
        <v>7801</v>
      </c>
      <c r="B7862" s="1769">
        <f>'PCTC-OEPP 27-28'!F130</f>
        <v>0</v>
      </c>
      <c r="D7862" s="2" t="str">
        <f t="shared" si="129"/>
        <v>Error?</v>
      </c>
      <c r="E7862" s="4" t="s">
        <v>1998</v>
      </c>
    </row>
    <row r="7863" spans="1:5" x14ac:dyDescent="0.2">
      <c r="A7863">
        <v>7802</v>
      </c>
      <c r="B7863" s="1769">
        <f>'PCTC-OEPP 27-28'!F131</f>
        <v>0</v>
      </c>
      <c r="D7863" s="2" t="str">
        <f t="shared" si="129"/>
        <v>Error?</v>
      </c>
      <c r="E7863" s="4" t="s">
        <v>1998</v>
      </c>
    </row>
    <row r="7864" spans="1:5" x14ac:dyDescent="0.2">
      <c r="A7864">
        <v>7803</v>
      </c>
      <c r="B7864" s="1769">
        <f>'PCTC-OEPP 27-28'!F132</f>
        <v>0</v>
      </c>
      <c r="D7864" s="2" t="str">
        <f t="shared" si="129"/>
        <v>Error?</v>
      </c>
      <c r="E7864" s="4" t="s">
        <v>1998</v>
      </c>
    </row>
    <row r="7865" spans="1:5" x14ac:dyDescent="0.2">
      <c r="A7865">
        <v>7804</v>
      </c>
      <c r="B7865" s="1769">
        <f>'PCTC-OEPP 27-28'!F133</f>
        <v>0</v>
      </c>
      <c r="D7865" s="2" t="str">
        <f t="shared" si="129"/>
        <v>Error?</v>
      </c>
      <c r="E7865" s="4" t="s">
        <v>1998</v>
      </c>
    </row>
    <row r="7866" spans="1:5" x14ac:dyDescent="0.2">
      <c r="A7866">
        <v>7805</v>
      </c>
      <c r="B7866" s="1769">
        <f>'PCTC-OEPP 27-28'!F158</f>
        <v>0</v>
      </c>
      <c r="D7866" s="2" t="str">
        <f t="shared" si="129"/>
        <v>Error?</v>
      </c>
      <c r="E7866" s="4" t="s">
        <v>1998</v>
      </c>
    </row>
    <row r="7867" spans="1:5" x14ac:dyDescent="0.2">
      <c r="A7867">
        <v>7806</v>
      </c>
      <c r="B7867" s="1769">
        <f>'PCTC-OEPP 27-28'!F160</f>
        <v>0</v>
      </c>
      <c r="D7867" s="2" t="str">
        <f t="shared" si="129"/>
        <v>Error?</v>
      </c>
      <c r="E7867" s="4" t="s">
        <v>1998</v>
      </c>
    </row>
    <row r="7868" spans="1:5" x14ac:dyDescent="0.2">
      <c r="A7868">
        <v>7807</v>
      </c>
      <c r="B7868" s="1769">
        <f>'PCTC-OEPP 27-28'!F161</f>
        <v>0</v>
      </c>
      <c r="D7868" s="2" t="str">
        <f t="shared" si="129"/>
        <v>Error?</v>
      </c>
      <c r="E7868" s="4" t="s">
        <v>1998</v>
      </c>
    </row>
    <row r="7869" spans="1:5" x14ac:dyDescent="0.2">
      <c r="A7869">
        <v>7808</v>
      </c>
      <c r="B7869" s="1769">
        <f>'PCTC-OEPP 27-28'!F162</f>
        <v>0</v>
      </c>
      <c r="D7869" s="2" t="str">
        <f t="shared" si="129"/>
        <v>Error?</v>
      </c>
      <c r="E7869" s="4" t="s">
        <v>1998</v>
      </c>
    </row>
    <row r="7870" spans="1:5" x14ac:dyDescent="0.2">
      <c r="A7870">
        <v>7809</v>
      </c>
      <c r="B7870" s="1769">
        <f>'PCTC-OEPP 27-28'!F163</f>
        <v>0</v>
      </c>
      <c r="D7870" s="2" t="str">
        <f t="shared" si="129"/>
        <v>Error?</v>
      </c>
      <c r="E7870" s="4" t="s">
        <v>1998</v>
      </c>
    </row>
    <row r="7871" spans="1:5" x14ac:dyDescent="0.2">
      <c r="A7871">
        <v>7810</v>
      </c>
      <c r="B7871" s="1769">
        <f>'PCTC-OEPP 27-28'!F164</f>
        <v>0</v>
      </c>
      <c r="D7871" s="2" t="str">
        <f t="shared" si="129"/>
        <v>Error?</v>
      </c>
      <c r="E7871" s="4" t="s">
        <v>1998</v>
      </c>
    </row>
    <row r="7872" spans="1:5" x14ac:dyDescent="0.2">
      <c r="A7872">
        <v>7811</v>
      </c>
      <c r="B7872" s="1769">
        <f>'PCTC-OEPP 27-28'!F165</f>
        <v>37148</v>
      </c>
      <c r="D7872" s="2" t="str">
        <f t="shared" si="129"/>
        <v>Error?</v>
      </c>
      <c r="E7872" s="4" t="s">
        <v>1998</v>
      </c>
    </row>
    <row r="7873" spans="1:5" x14ac:dyDescent="0.2">
      <c r="A7873">
        <v>7812</v>
      </c>
      <c r="B7873" s="1769">
        <f>'PCTC-OEPP 27-28'!F166</f>
        <v>0</v>
      </c>
      <c r="D7873" s="2" t="str">
        <f t="shared" si="129"/>
        <v>Error?</v>
      </c>
      <c r="E7873" s="4" t="s">
        <v>1998</v>
      </c>
    </row>
    <row r="7874" spans="1:5" x14ac:dyDescent="0.2">
      <c r="A7874">
        <v>7813</v>
      </c>
      <c r="B7874" s="1769">
        <f>'PCTC-OEPP 27-28'!F169</f>
        <v>14456</v>
      </c>
      <c r="D7874" s="2" t="str">
        <f t="shared" si="129"/>
        <v>Error?</v>
      </c>
      <c r="E7874" s="4" t="s">
        <v>1998</v>
      </c>
    </row>
    <row r="7875" spans="1:5" x14ac:dyDescent="0.2">
      <c r="A7875">
        <v>7814</v>
      </c>
      <c r="B7875" s="1769">
        <f>'PCTC-OEPP 27-28'!F170</f>
        <v>8949</v>
      </c>
      <c r="D7875" s="2" t="str">
        <f t="shared" si="129"/>
        <v>Error?</v>
      </c>
      <c r="E7875" s="4" t="s">
        <v>1998</v>
      </c>
    </row>
    <row r="7876" spans="1:5" x14ac:dyDescent="0.2">
      <c r="A7876">
        <v>7815</v>
      </c>
      <c r="B7876" s="1769">
        <f>'PCTC-OEPP 27-28'!F171</f>
        <v>5250</v>
      </c>
      <c r="D7876" s="2" t="str">
        <f t="shared" si="129"/>
        <v>Error?</v>
      </c>
      <c r="E7876" s="4" t="s">
        <v>1998</v>
      </c>
    </row>
    <row r="7877" spans="1:5" x14ac:dyDescent="0.2">
      <c r="A7877">
        <v>7816</v>
      </c>
      <c r="B7877" s="1769">
        <f>'PCTC-OEPP 27-28'!F175</f>
        <v>1642802</v>
      </c>
      <c r="D7877" s="2" t="str">
        <f t="shared" si="129"/>
        <v>Error?</v>
      </c>
      <c r="E7877" s="4" t="s">
        <v>1998</v>
      </c>
    </row>
    <row r="7878" spans="1:5" x14ac:dyDescent="0.2">
      <c r="A7878">
        <v>7817</v>
      </c>
      <c r="B7878" s="1769">
        <f>'PCTC-OEPP 27-28'!F176</f>
        <v>8028986</v>
      </c>
      <c r="D7878" s="2" t="str">
        <f t="shared" si="129"/>
        <v>Error?</v>
      </c>
      <c r="E7878" s="4" t="s">
        <v>1998</v>
      </c>
    </row>
    <row r="7879" spans="1:5" x14ac:dyDescent="0.2">
      <c r="A7879">
        <v>7818</v>
      </c>
      <c r="B7879" s="1769">
        <f>'PCTC-OEPP 27-28'!F178</f>
        <v>8291687</v>
      </c>
      <c r="D7879" s="2" t="str">
        <f t="shared" si="129"/>
        <v>Error?</v>
      </c>
      <c r="E7879" s="4" t="s">
        <v>1998</v>
      </c>
    </row>
    <row r="7880" spans="1:5" x14ac:dyDescent="0.2">
      <c r="A7880">
        <v>7819</v>
      </c>
      <c r="B7880" s="1769">
        <f>'PCTC-OEPP 27-28'!F180</f>
        <v>11629.294530154277</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60" t="s">
        <v>1181</v>
      </c>
      <c r="B2" s="2560"/>
      <c r="C2" s="2560"/>
      <c r="D2" s="2560"/>
      <c r="E2" s="2560"/>
      <c r="F2" s="2560"/>
      <c r="G2" s="2560"/>
      <c r="H2" s="2560"/>
      <c r="I2" s="2560"/>
      <c r="J2" s="2560"/>
      <c r="K2" s="2560"/>
      <c r="L2" s="2560"/>
    </row>
    <row r="3" spans="1:29" ht="13.5" customHeight="1" x14ac:dyDescent="0.2">
      <c r="A3" s="2546" t="s">
        <v>1180</v>
      </c>
      <c r="B3" s="2546"/>
      <c r="C3" s="2546"/>
      <c r="D3" s="2546"/>
      <c r="E3" s="2546"/>
      <c r="F3" s="2546"/>
      <c r="G3" s="2546"/>
      <c r="H3" s="2546"/>
      <c r="I3" s="2546"/>
      <c r="J3" s="2546"/>
      <c r="K3" s="2546"/>
      <c r="L3" s="2546"/>
    </row>
    <row r="4" spans="1:29" ht="13.5" customHeight="1" x14ac:dyDescent="0.2">
      <c r="A4" s="2577" t="str">
        <f>"Year Ending June 30, "&amp;'AFR20'!E2</f>
        <v>Year Ending June 30, 2020</v>
      </c>
      <c r="B4" s="2578"/>
      <c r="C4" s="2578"/>
      <c r="D4" s="2578"/>
      <c r="E4" s="2578"/>
      <c r="F4" s="2578"/>
      <c r="G4" s="2578"/>
      <c r="H4" s="2578"/>
      <c r="I4" s="2578"/>
      <c r="J4" s="2578"/>
      <c r="K4" s="2578"/>
      <c r="L4" s="257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40" t="str">
        <f>COVER!A17</f>
        <v xml:space="preserve">   Gavin SD 37</v>
      </c>
      <c r="B7" s="2541"/>
      <c r="C7" s="2541"/>
      <c r="D7" s="2579"/>
      <c r="E7" s="2580">
        <f>COVER!A13</f>
        <v>34049037002</v>
      </c>
      <c r="F7" s="2581"/>
      <c r="G7" s="2547" t="str">
        <f>COVER!T23</f>
        <v>066-005340</v>
      </c>
      <c r="H7" s="2548"/>
      <c r="I7" s="2548"/>
      <c r="J7" s="2548"/>
      <c r="K7" s="2548"/>
      <c r="L7" s="254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0"/>
      <c r="B9" s="2551"/>
      <c r="C9" s="2551"/>
      <c r="D9" s="2551"/>
      <c r="E9" s="2551"/>
      <c r="F9" s="2552"/>
      <c r="G9" s="2553" t="str">
        <f>COVER!T13</f>
        <v>EVANS, MARSHALL AND PEASE, P.C.</v>
      </c>
      <c r="H9" s="2554"/>
      <c r="I9" s="2554"/>
      <c r="J9" s="2554"/>
      <c r="K9" s="2554"/>
      <c r="L9" s="2555"/>
    </row>
    <row r="10" spans="1:29" ht="13.5" customHeight="1" x14ac:dyDescent="0.2">
      <c r="A10" s="2537">
        <f>COVER!A38</f>
        <v>0</v>
      </c>
      <c r="B10" s="2538"/>
      <c r="C10" s="2538"/>
      <c r="D10" s="2538"/>
      <c r="E10" s="2538"/>
      <c r="F10" s="2539"/>
      <c r="G10" s="2553" t="str">
        <f>COVER!T17</f>
        <v>1875 HICKS ROAD</v>
      </c>
      <c r="H10" s="2566"/>
      <c r="I10" s="2566"/>
      <c r="J10" s="2566"/>
      <c r="K10" s="2566"/>
      <c r="L10" s="2567"/>
    </row>
    <row r="11" spans="1:29" ht="13.5" customHeight="1" x14ac:dyDescent="0.2">
      <c r="A11" s="963" t="s">
        <v>1502</v>
      </c>
      <c r="B11" s="964"/>
      <c r="C11" s="965"/>
      <c r="D11" s="970"/>
      <c r="E11" s="965"/>
      <c r="F11" s="969"/>
      <c r="G11" s="2553" t="str">
        <f>COVER!T19</f>
        <v>ROLLING MEADOWS</v>
      </c>
      <c r="H11" s="2566"/>
      <c r="I11" s="2566"/>
      <c r="J11" s="2566"/>
      <c r="K11" s="2566"/>
      <c r="L11" s="2567"/>
    </row>
    <row r="12" spans="1:29" ht="13.5" customHeight="1" x14ac:dyDescent="0.2">
      <c r="A12" s="2571" t="s">
        <v>1501</v>
      </c>
      <c r="B12" s="2572"/>
      <c r="C12" s="2572"/>
      <c r="D12" s="2572"/>
      <c r="E12" s="2572"/>
      <c r="F12" s="2573"/>
      <c r="G12" s="2568"/>
      <c r="H12" s="2569"/>
      <c r="I12" s="2569"/>
      <c r="J12" s="2569"/>
      <c r="K12" s="2569"/>
      <c r="L12" s="2570"/>
    </row>
    <row r="13" spans="1:29" ht="13.5" customHeight="1" x14ac:dyDescent="0.2">
      <c r="A13" s="2553"/>
      <c r="B13" s="2566"/>
      <c r="C13" s="2566"/>
      <c r="D13" s="2566"/>
      <c r="E13" s="2566"/>
      <c r="F13" s="2567"/>
      <c r="G13" s="2561" t="s">
        <v>1503</v>
      </c>
      <c r="H13" s="2562"/>
      <c r="I13" s="2574" t="str">
        <f>COVER!T25</f>
        <v>JEFF@EMPCPA.COM</v>
      </c>
      <c r="J13" s="2575"/>
      <c r="K13" s="2575"/>
      <c r="L13" s="2576"/>
    </row>
    <row r="14" spans="1:29" ht="13.5" customHeight="1" x14ac:dyDescent="0.2">
      <c r="A14" s="2553" t="str">
        <f>COVER!A19</f>
        <v>25775 W. HIGHWAY 134</v>
      </c>
      <c r="B14" s="2566"/>
      <c r="C14" s="2566"/>
      <c r="D14" s="2566"/>
      <c r="E14" s="2566"/>
      <c r="F14" s="2567"/>
      <c r="G14" s="974" t="s">
        <v>1175</v>
      </c>
      <c r="H14" s="972"/>
      <c r="I14" s="972"/>
      <c r="J14" s="972"/>
      <c r="K14" s="972"/>
      <c r="L14" s="973"/>
    </row>
    <row r="15" spans="1:29" ht="13.5" customHeight="1" x14ac:dyDescent="0.2">
      <c r="A15" s="2553" t="str">
        <f>COVER!A21</f>
        <v>INGLESIDE</v>
      </c>
      <c r="B15" s="2566"/>
      <c r="C15" s="2566"/>
      <c r="D15" s="2566"/>
      <c r="E15" s="2566"/>
      <c r="F15" s="2567"/>
      <c r="G15" s="2563" t="str">
        <f>COVER!T15</f>
        <v>JEFFERY M. ROLLEFSON, CPA</v>
      </c>
      <c r="H15" s="2564"/>
      <c r="I15" s="2564"/>
      <c r="J15" s="2564"/>
      <c r="K15" s="2564"/>
      <c r="L15" s="2565"/>
    </row>
    <row r="16" spans="1:29" ht="12.2" customHeight="1" x14ac:dyDescent="0.2">
      <c r="A16" s="2543">
        <f>COVER!A25</f>
        <v>60041</v>
      </c>
      <c r="B16" s="2544"/>
      <c r="C16" s="2544"/>
      <c r="D16" s="2544"/>
      <c r="E16" s="2544"/>
      <c r="F16" s="2545"/>
      <c r="G16" s="2556"/>
      <c r="H16" s="2557"/>
      <c r="I16" s="2557"/>
      <c r="J16" s="2557"/>
      <c r="K16" s="2557"/>
      <c r="L16" s="2558"/>
    </row>
    <row r="17" spans="1:13" ht="12.2" customHeight="1" x14ac:dyDescent="0.2">
      <c r="A17" s="2559"/>
      <c r="B17" s="2544"/>
      <c r="C17" s="2544"/>
      <c r="D17" s="2544"/>
      <c r="E17" s="2544"/>
      <c r="F17" s="2545"/>
      <c r="G17" s="974" t="s">
        <v>1174</v>
      </c>
      <c r="H17" s="972"/>
      <c r="I17" s="972"/>
      <c r="J17" s="972"/>
      <c r="K17" s="976" t="s">
        <v>1173</v>
      </c>
      <c r="L17" s="969"/>
      <c r="M17" s="962"/>
    </row>
    <row r="18" spans="1:13" ht="12.2" customHeight="1" x14ac:dyDescent="0.2">
      <c r="A18" s="2537"/>
      <c r="B18" s="2538"/>
      <c r="C18" s="2538"/>
      <c r="D18" s="2538"/>
      <c r="E18" s="2538"/>
      <c r="F18" s="2539"/>
      <c r="G18" s="2540" t="str">
        <f>COVER!T21</f>
        <v>847-221-5700</v>
      </c>
      <c r="H18" s="2541"/>
      <c r="I18" s="2541"/>
      <c r="J18" s="2541"/>
      <c r="K18" s="2540" t="str">
        <f>COVER!X21</f>
        <v>847-221-5701</v>
      </c>
      <c r="L18" s="254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82" t="str">
        <f>'Single Audit Cover'!A7</f>
        <v xml:space="preserve">   Gavin SD 37</v>
      </c>
      <c r="B1" s="2583"/>
      <c r="C1" s="2583"/>
      <c r="D1" s="2583"/>
    </row>
    <row r="2" spans="1:11" s="991" customFormat="1" ht="12.75" x14ac:dyDescent="0.2">
      <c r="A2" s="2584">
        <f>'Single Audit Cover'!E7</f>
        <v>34049037002</v>
      </c>
      <c r="B2" s="2585"/>
      <c r="C2" s="2585"/>
      <c r="D2" s="2585"/>
    </row>
    <row r="3" spans="1:11" s="991" customFormat="1" ht="12.75" x14ac:dyDescent="0.2">
      <c r="A3" s="2582" t="s">
        <v>1496</v>
      </c>
      <c r="B3" s="2583"/>
      <c r="C3" s="2583"/>
      <c r="D3" s="2583"/>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7" t="str">
        <f>'Single Audit Cover'!A7</f>
        <v xml:space="preserve">   Gavin SD 37</v>
      </c>
      <c r="B1" s="2587"/>
      <c r="C1" s="2587"/>
      <c r="D1" s="2587"/>
      <c r="E1" s="2587"/>
    </row>
    <row r="2" spans="1:5" x14ac:dyDescent="0.2">
      <c r="A2" s="2588">
        <f>'Single Audit Cover'!E7</f>
        <v>34049037002</v>
      </c>
      <c r="B2" s="2588"/>
      <c r="C2" s="2588"/>
      <c r="D2" s="2588"/>
      <c r="E2" s="2588"/>
    </row>
    <row r="3" spans="1:5" ht="4.5" customHeight="1" x14ac:dyDescent="0.2"/>
    <row r="4" spans="1:5" x14ac:dyDescent="0.2">
      <c r="A4" s="2587" t="s">
        <v>1234</v>
      </c>
      <c r="B4" s="2587"/>
      <c r="C4" s="2587"/>
      <c r="D4" s="2587"/>
      <c r="E4" s="2587"/>
    </row>
    <row r="5" spans="1:5" x14ac:dyDescent="0.2">
      <c r="A5" s="2590" t="str">
        <f>'Single Audit Cover'!A4</f>
        <v>Year Ending June 30, 2020</v>
      </c>
      <c r="B5" s="2590"/>
      <c r="C5" s="2590"/>
      <c r="D5" s="2590"/>
      <c r="E5" s="2590"/>
    </row>
    <row r="6" spans="1:5" x14ac:dyDescent="0.2">
      <c r="A6" s="2587" t="s">
        <v>1233</v>
      </c>
      <c r="B6" s="2587"/>
      <c r="C6" s="2587"/>
      <c r="D6" s="2587"/>
      <c r="E6" s="2587"/>
    </row>
    <row r="8" spans="1:5" x14ac:dyDescent="0.2">
      <c r="A8" s="1036" t="s">
        <v>1232</v>
      </c>
    </row>
    <row r="10" spans="1:5" x14ac:dyDescent="0.2">
      <c r="A10" s="1037" t="s">
        <v>1231</v>
      </c>
      <c r="B10" s="1038" t="s">
        <v>1230</v>
      </c>
      <c r="C10" s="1038"/>
      <c r="D10" s="1039">
        <f>SUM('Acct Summary 7-8'!C7:K7)</f>
        <v>741040</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2004</v>
      </c>
      <c r="B14" s="1038"/>
      <c r="C14" s="1038"/>
      <c r="D14" s="1040">
        <f>'ICR Computation 30'!E11</f>
        <v>26483</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-8949</v>
      </c>
    </row>
    <row r="19" spans="1:4" ht="13.5" thickBot="1" x14ac:dyDescent="0.25">
      <c r="A19" s="1041" t="s">
        <v>1224</v>
      </c>
      <c r="D19" s="1042">
        <f>SUM(D10:D17)</f>
        <v>758574</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9"/>
      <c r="B24" s="2589"/>
      <c r="D24" s="1044"/>
    </row>
    <row r="25" spans="1:4" x14ac:dyDescent="0.2">
      <c r="A25" s="2586"/>
      <c r="B25" s="2586"/>
      <c r="D25" s="1044"/>
    </row>
    <row r="26" spans="1:4" x14ac:dyDescent="0.2">
      <c r="A26" s="2586"/>
      <c r="B26" s="2586"/>
      <c r="D26" s="1044"/>
    </row>
    <row r="27" spans="1:4" x14ac:dyDescent="0.2">
      <c r="A27" s="2586"/>
      <c r="B27" s="2586"/>
      <c r="D27" s="1044"/>
    </row>
    <row r="28" spans="1:4" x14ac:dyDescent="0.2">
      <c r="A28" s="2586"/>
      <c r="B28" s="2586"/>
      <c r="D28" s="1044"/>
    </row>
    <row r="29" spans="1:4" x14ac:dyDescent="0.2">
      <c r="A29" s="2586"/>
      <c r="B29" s="2586"/>
      <c r="D29" s="1044"/>
    </row>
    <row r="30" spans="1:4" x14ac:dyDescent="0.2">
      <c r="A30" s="2586"/>
      <c r="B30" s="2586"/>
      <c r="D30" s="1044"/>
    </row>
    <row r="32" spans="1:4" x14ac:dyDescent="0.2">
      <c r="A32" s="1036" t="s">
        <v>1222</v>
      </c>
      <c r="D32" s="1039">
        <f>SUM(D19:D30)</f>
        <v>758574</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6"/>
      <c r="B40" s="2586"/>
      <c r="D40" s="1044"/>
    </row>
    <row r="41" spans="1:4" x14ac:dyDescent="0.2">
      <c r="A41" s="2586"/>
      <c r="B41" s="2586"/>
      <c r="D41" s="1047"/>
    </row>
    <row r="42" spans="1:4" x14ac:dyDescent="0.2">
      <c r="A42" s="2586"/>
      <c r="B42" s="2586"/>
      <c r="D42" s="1047"/>
    </row>
    <row r="43" spans="1:4" x14ac:dyDescent="0.2">
      <c r="A43" s="2586"/>
      <c r="B43" s="2586"/>
      <c r="D43" s="1047"/>
    </row>
    <row r="44" spans="1:4" x14ac:dyDescent="0.2">
      <c r="A44" s="2586"/>
      <c r="B44" s="2586"/>
      <c r="D44" s="1047"/>
    </row>
    <row r="45" spans="1:4" x14ac:dyDescent="0.2">
      <c r="A45" s="2586"/>
      <c r="B45" s="2586"/>
      <c r="D45" s="1047"/>
    </row>
    <row r="47" spans="1:4" x14ac:dyDescent="0.2">
      <c r="B47" s="1048" t="s">
        <v>1216</v>
      </c>
      <c r="C47" s="1048"/>
      <c r="D47" s="1049">
        <f>SUM(D35:D45)</f>
        <v>0</v>
      </c>
    </row>
    <row r="49" spans="2:4" x14ac:dyDescent="0.2">
      <c r="B49" s="1048" t="s">
        <v>1215</v>
      </c>
      <c r="C49" s="1048"/>
      <c r="D49" s="1049">
        <f>D32-D47</f>
        <v>758574</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40"/>
  <sheetViews>
    <sheetView showGridLines="0" zoomScaleNormal="100" workbookViewId="0">
      <pane ySplit="10" topLeftCell="A95" activePane="bottomLeft" state="frozen"/>
      <selection pane="bottomLeft" activeCell="H108" sqref="H108"/>
    </sheetView>
  </sheetViews>
  <sheetFormatPr defaultColWidth="33.5703125" defaultRowHeight="12.75" x14ac:dyDescent="0.2"/>
  <cols>
    <col min="1" max="1" width="0.140625" style="294" customWidth="1"/>
    <col min="2" max="2" width="32.85546875" style="294" customWidth="1"/>
    <col min="3" max="3" width="8.7109375" style="1970" customWidth="1"/>
    <col min="4" max="4" width="12.7109375" style="1971" customWidth="1"/>
    <col min="5" max="6" width="11.7109375" style="294" customWidth="1"/>
    <col min="7" max="7" width="11.7109375" style="1972" customWidth="1"/>
    <col min="8" max="8" width="13.7109375" style="1972" bestFit="1" customWidth="1"/>
    <col min="9" max="9" width="11.7109375" style="1972" customWidth="1"/>
    <col min="10" max="10" width="13.7109375" style="1972" customWidth="1"/>
    <col min="11" max="12" width="11.7109375" style="1972" customWidth="1"/>
    <col min="13" max="13" width="11.7109375" style="294" customWidth="1"/>
    <col min="14" max="14" width="2.7109375" style="294" customWidth="1"/>
    <col min="15" max="16384" width="33.5703125" style="294"/>
  </cols>
  <sheetData>
    <row r="1" spans="2:14" ht="11.85" customHeight="1" x14ac:dyDescent="0.2">
      <c r="B1" s="2591">
        <f>'[1]Single Audit Cover'!A7</f>
        <v>0</v>
      </c>
      <c r="C1" s="2591"/>
      <c r="D1" s="2591"/>
      <c r="E1" s="2591"/>
      <c r="F1" s="2591"/>
      <c r="G1" s="2591"/>
      <c r="H1" s="2591"/>
      <c r="I1" s="2591"/>
      <c r="J1" s="2591"/>
      <c r="K1" s="2591"/>
      <c r="L1" s="2591"/>
      <c r="M1" s="2591"/>
    </row>
    <row r="2" spans="2:14" ht="15" x14ac:dyDescent="0.2">
      <c r="B2" s="2592">
        <f>'[1]Single Audit Cover'!E7</f>
        <v>0</v>
      </c>
      <c r="C2" s="2592"/>
      <c r="D2" s="2592"/>
      <c r="E2" s="2592"/>
      <c r="F2" s="2592"/>
      <c r="G2" s="2592"/>
      <c r="H2" s="2592"/>
      <c r="I2" s="2592"/>
      <c r="J2" s="2592"/>
      <c r="K2" s="2592"/>
      <c r="L2" s="2592"/>
      <c r="M2" s="2592"/>
      <c r="N2" s="1969"/>
    </row>
    <row r="3" spans="2:14" ht="15" x14ac:dyDescent="0.2">
      <c r="B3" s="2593" t="s">
        <v>1208</v>
      </c>
      <c r="C3" s="2593"/>
      <c r="D3" s="2593"/>
      <c r="E3" s="2593"/>
      <c r="F3" s="2593"/>
      <c r="G3" s="2593"/>
      <c r="H3" s="2593"/>
      <c r="I3" s="2593"/>
      <c r="J3" s="2593"/>
      <c r="K3" s="2593"/>
      <c r="L3" s="2593"/>
      <c r="M3" s="2593"/>
      <c r="N3" s="1969"/>
    </row>
    <row r="4" spans="2:14" ht="15" x14ac:dyDescent="0.2">
      <c r="B4" s="2582" t="str">
        <f>'[1]Single Audit Cover'!A4</f>
        <v>Year Ending June 30, 2020</v>
      </c>
      <c r="C4" s="2582"/>
      <c r="D4" s="2582"/>
      <c r="E4" s="2582"/>
      <c r="F4" s="2582"/>
      <c r="G4" s="2582"/>
      <c r="H4" s="2582"/>
      <c r="I4" s="2582"/>
      <c r="J4" s="2582"/>
      <c r="K4" s="2582"/>
      <c r="L4" s="2582"/>
      <c r="M4" s="2582"/>
      <c r="N4" s="1969"/>
    </row>
    <row r="6" spans="2:14" x14ac:dyDescent="0.2">
      <c r="B6" s="1973"/>
      <c r="C6" s="1974"/>
      <c r="D6" s="1975" t="s">
        <v>1254</v>
      </c>
      <c r="E6" s="1976" t="s">
        <v>524</v>
      </c>
      <c r="F6" s="1977"/>
      <c r="G6" s="1978" t="s">
        <v>1711</v>
      </c>
      <c r="H6" s="1976"/>
      <c r="I6" s="1976"/>
      <c r="J6" s="1976"/>
      <c r="K6" s="1979"/>
      <c r="L6" s="1980"/>
      <c r="M6" s="1981"/>
    </row>
    <row r="7" spans="2:14" x14ac:dyDescent="0.2">
      <c r="B7" s="1982" t="s">
        <v>1564</v>
      </c>
      <c r="C7" s="1983"/>
      <c r="D7" s="1984"/>
      <c r="E7" s="1985"/>
      <c r="F7" s="1986"/>
      <c r="G7" s="1985"/>
      <c r="H7" s="1987" t="s">
        <v>1251</v>
      </c>
      <c r="I7" s="1985"/>
      <c r="J7" s="1988" t="s">
        <v>1251</v>
      </c>
      <c r="K7" s="1989"/>
      <c r="L7" s="1990" t="s">
        <v>1249</v>
      </c>
      <c r="M7" s="1991"/>
    </row>
    <row r="8" spans="2:14" x14ac:dyDescent="0.2">
      <c r="B8" s="1992"/>
      <c r="C8" s="1983" t="s">
        <v>1253</v>
      </c>
      <c r="D8" s="1984" t="s">
        <v>1252</v>
      </c>
      <c r="E8" s="1993" t="s">
        <v>1251</v>
      </c>
      <c r="F8" s="1994" t="s">
        <v>1251</v>
      </c>
      <c r="G8" s="1995" t="s">
        <v>1251</v>
      </c>
      <c r="H8" s="1758" t="str">
        <f>"7/1/"&amp;MID([1]AFR20!$E$2,3,2)-2&amp;"-6/30/"&amp;MID([1]AFR20!$E$2,3,2)-1</f>
        <v>7/1/18-6/30/19</v>
      </c>
      <c r="I8" s="1989" t="s">
        <v>1251</v>
      </c>
      <c r="J8" s="1759" t="str">
        <f>"7/1/"&amp;MID([1]AFR20!$E$2,3,2)-1&amp;"-6/30/"&amp;MID([1]AFR20!$E$2,3,2)</f>
        <v>7/1/19-6/30/20</v>
      </c>
      <c r="K8" s="1989" t="s">
        <v>1250</v>
      </c>
      <c r="L8" s="1990" t="s">
        <v>1246</v>
      </c>
      <c r="M8" s="1991" t="s">
        <v>30</v>
      </c>
    </row>
    <row r="9" spans="2:14" ht="14.25" x14ac:dyDescent="0.2">
      <c r="B9" s="1996" t="s">
        <v>1248</v>
      </c>
      <c r="C9" s="1983" t="s">
        <v>1712</v>
      </c>
      <c r="D9" s="1984" t="s">
        <v>1713</v>
      </c>
      <c r="E9" s="1997" t="str">
        <f>"7/1/"&amp;MID([1]AFR20!$E$2,3,2)-2&amp;"-6/30/"&amp;MID([1]AFR20!$E$2,3,2)-1</f>
        <v>7/1/18-6/30/19</v>
      </c>
      <c r="F9" s="1997" t="str">
        <f>"7/1/"&amp;MID([1]AFR20!$E$2,3,2)-1&amp;"-6/30/"&amp;MID([1]AFR20!$E$2,3,2)</f>
        <v>7/1/19-6/30/20</v>
      </c>
      <c r="G9" s="1997" t="str">
        <f>"7/1/"&amp;MID([1]AFR20!$E$2,3,2)-2&amp;"-6/30/"&amp;MID([1]AFR20!$E$2,3,2)-1</f>
        <v>7/1/18-6/30/19</v>
      </c>
      <c r="H9" s="1987" t="s">
        <v>1565</v>
      </c>
      <c r="I9" s="1997" t="str">
        <f>"7/1/"&amp;MID([1]AFR20!$E$2,3,2)-1&amp;"-6/30/"&amp;MID([1]AFR20!$E$2,3,2)</f>
        <v>7/1/19-6/30/20</v>
      </c>
      <c r="J9" s="1988" t="s">
        <v>1565</v>
      </c>
      <c r="K9" s="1989" t="s">
        <v>1247</v>
      </c>
      <c r="L9" s="1998" t="s">
        <v>1566</v>
      </c>
      <c r="M9" s="1991"/>
    </row>
    <row r="10" spans="2:14" ht="11.85" customHeight="1" x14ac:dyDescent="0.2">
      <c r="B10" s="1996" t="s">
        <v>1245</v>
      </c>
      <c r="C10" s="1999" t="s">
        <v>1244</v>
      </c>
      <c r="D10" s="2000" t="s">
        <v>1243</v>
      </c>
      <c r="E10" s="2001" t="s">
        <v>1242</v>
      </c>
      <c r="F10" s="2002" t="s">
        <v>1241</v>
      </c>
      <c r="G10" s="2003" t="s">
        <v>1240</v>
      </c>
      <c r="H10" s="2004" t="s">
        <v>1255</v>
      </c>
      <c r="I10" s="2005" t="s">
        <v>1239</v>
      </c>
      <c r="J10" s="2006" t="s">
        <v>1255</v>
      </c>
      <c r="K10" s="2007" t="s">
        <v>1238</v>
      </c>
      <c r="L10" s="2007" t="s">
        <v>1237</v>
      </c>
      <c r="M10" s="2008" t="s">
        <v>1236</v>
      </c>
    </row>
    <row r="11" spans="2:14" ht="20.100000000000001" customHeight="1" x14ac:dyDescent="0.2">
      <c r="B11" s="2009" t="s">
        <v>2051</v>
      </c>
      <c r="C11" s="1760"/>
      <c r="D11" s="1761"/>
      <c r="E11" s="2010"/>
      <c r="F11" s="2010"/>
      <c r="G11" s="2010"/>
      <c r="H11" s="2010"/>
      <c r="I11" s="2010"/>
      <c r="J11" s="2010"/>
      <c r="K11" s="2010"/>
      <c r="L11" s="2010"/>
      <c r="M11" s="2010"/>
    </row>
    <row r="12" spans="2:14" ht="20.100000000000001" customHeight="1" x14ac:dyDescent="0.2">
      <c r="B12" s="2011" t="s">
        <v>2052</v>
      </c>
      <c r="C12" s="1762"/>
      <c r="D12" s="1763"/>
      <c r="E12" s="2012"/>
      <c r="F12" s="2012"/>
      <c r="G12" s="2012"/>
      <c r="H12" s="2012"/>
      <c r="I12" s="2012"/>
      <c r="J12" s="2012"/>
      <c r="K12" s="2012"/>
      <c r="L12" s="2010"/>
      <c r="M12" s="2012"/>
    </row>
    <row r="13" spans="2:14" ht="20.100000000000001" customHeight="1" x14ac:dyDescent="0.2">
      <c r="B13" s="1078" t="s">
        <v>2053</v>
      </c>
      <c r="C13" s="1762"/>
      <c r="D13" s="1763"/>
      <c r="E13" s="2012"/>
      <c r="F13" s="2012"/>
      <c r="G13" s="2012"/>
      <c r="H13" s="2012"/>
      <c r="I13" s="2012"/>
      <c r="J13" s="2012"/>
      <c r="K13" s="2012"/>
      <c r="L13" s="2010"/>
      <c r="M13" s="2012"/>
    </row>
    <row r="14" spans="2:14" ht="20.100000000000001" customHeight="1" x14ac:dyDescent="0.2">
      <c r="B14" s="1078" t="s">
        <v>2053</v>
      </c>
      <c r="C14" s="1762"/>
      <c r="D14" s="1763"/>
      <c r="E14" s="2012"/>
      <c r="F14" s="2012"/>
      <c r="G14" s="2012"/>
      <c r="H14" s="2012"/>
      <c r="I14" s="2012"/>
      <c r="J14" s="2012"/>
      <c r="K14" s="2012"/>
      <c r="L14" s="2010"/>
      <c r="M14" s="2012"/>
    </row>
    <row r="15" spans="2:14" ht="20.100000000000001" customHeight="1" x14ac:dyDescent="0.2">
      <c r="B15" s="1078" t="s">
        <v>2054</v>
      </c>
      <c r="C15" s="1762"/>
      <c r="D15" s="1763"/>
      <c r="E15" s="2012"/>
      <c r="F15" s="2012"/>
      <c r="G15" s="2012"/>
      <c r="H15" s="2012"/>
      <c r="I15" s="2012"/>
      <c r="J15" s="2012"/>
      <c r="K15" s="2012"/>
      <c r="L15" s="2010"/>
      <c r="M15" s="2012"/>
    </row>
    <row r="16" spans="2:14" ht="20.100000000000001" customHeight="1" x14ac:dyDescent="0.2">
      <c r="B16" s="1078"/>
      <c r="C16" s="1762"/>
      <c r="D16" s="1763"/>
      <c r="E16" s="2012"/>
      <c r="F16" s="2012"/>
      <c r="G16" s="2012"/>
      <c r="H16" s="2012"/>
      <c r="I16" s="2012"/>
      <c r="J16" s="2012"/>
      <c r="K16" s="2012"/>
      <c r="L16" s="2010"/>
      <c r="M16" s="2012"/>
    </row>
    <row r="17" spans="2:13" ht="20.100000000000001" customHeight="1" x14ac:dyDescent="0.2">
      <c r="B17" s="2013" t="s">
        <v>2055</v>
      </c>
      <c r="C17" s="1762"/>
      <c r="D17" s="1763"/>
      <c r="E17" s="2014"/>
      <c r="F17" s="2014"/>
      <c r="G17" s="2014"/>
      <c r="H17" s="2014"/>
      <c r="I17" s="2014"/>
      <c r="J17" s="2014"/>
      <c r="K17" s="2014"/>
      <c r="L17" s="2015"/>
      <c r="M17" s="2014"/>
    </row>
    <row r="18" spans="2:13" ht="20.100000000000001" customHeight="1" x14ac:dyDescent="0.2">
      <c r="B18" s="1078"/>
      <c r="C18" s="1762"/>
      <c r="D18" s="1763"/>
      <c r="E18" s="2012"/>
      <c r="F18" s="2012"/>
      <c r="G18" s="2012"/>
      <c r="H18" s="2012"/>
      <c r="I18" s="2012"/>
      <c r="J18" s="2012"/>
      <c r="K18" s="2012"/>
      <c r="L18" s="2010"/>
      <c r="M18" s="2012"/>
    </row>
    <row r="19" spans="2:13" ht="20.100000000000001" customHeight="1" x14ac:dyDescent="0.2">
      <c r="B19" s="2011" t="s">
        <v>2056</v>
      </c>
      <c r="C19" s="1762"/>
      <c r="D19" s="1763"/>
      <c r="E19" s="2012"/>
      <c r="F19" s="2012"/>
      <c r="G19" s="2012"/>
      <c r="H19" s="2012"/>
      <c r="I19" s="2012"/>
      <c r="J19" s="2012"/>
      <c r="K19" s="2012"/>
      <c r="L19" s="2010"/>
      <c r="M19" s="2012"/>
    </row>
    <row r="20" spans="2:13" ht="20.100000000000001" customHeight="1" x14ac:dyDescent="0.2">
      <c r="B20" s="1078" t="s">
        <v>2057</v>
      </c>
      <c r="C20" s="1762"/>
      <c r="D20" s="1763"/>
      <c r="E20" s="2012"/>
      <c r="F20" s="2012"/>
      <c r="G20" s="2012"/>
      <c r="H20" s="2012"/>
      <c r="I20" s="2012"/>
      <c r="J20" s="2012"/>
      <c r="K20" s="2012"/>
      <c r="L20" s="2010"/>
      <c r="M20" s="2012"/>
    </row>
    <row r="21" spans="2:13" ht="20.100000000000001" customHeight="1" x14ac:dyDescent="0.2">
      <c r="B21" s="1078" t="s">
        <v>2057</v>
      </c>
      <c r="C21" s="1762"/>
      <c r="D21" s="1763"/>
      <c r="E21" s="2012"/>
      <c r="F21" s="2012"/>
      <c r="G21" s="2012"/>
      <c r="H21" s="2012"/>
      <c r="I21" s="2012"/>
      <c r="J21" s="2012"/>
      <c r="K21" s="2012"/>
      <c r="L21" s="2010"/>
      <c r="M21" s="2012"/>
    </row>
    <row r="22" spans="2:13" ht="20.100000000000001" customHeight="1" x14ac:dyDescent="0.2">
      <c r="B22" s="2013" t="s">
        <v>2055</v>
      </c>
      <c r="C22" s="1762"/>
      <c r="D22" s="1763"/>
      <c r="E22" s="2014"/>
      <c r="F22" s="2014"/>
      <c r="G22" s="2014"/>
      <c r="H22" s="2014"/>
      <c r="I22" s="2014"/>
      <c r="J22" s="2014"/>
      <c r="K22" s="2014"/>
      <c r="L22" s="2015"/>
      <c r="M22" s="2014"/>
    </row>
    <row r="23" spans="2:13" ht="20.100000000000001" customHeight="1" x14ac:dyDescent="0.2">
      <c r="B23" s="1078"/>
      <c r="C23" s="1762"/>
      <c r="D23" s="1763"/>
      <c r="E23" s="2012"/>
      <c r="F23" s="2012"/>
      <c r="G23" s="2012"/>
      <c r="H23" s="2012"/>
      <c r="I23" s="2012"/>
      <c r="J23" s="2012"/>
      <c r="K23" s="2012"/>
      <c r="L23" s="2010"/>
      <c r="M23" s="2012"/>
    </row>
    <row r="24" spans="2:13" ht="20.100000000000001" customHeight="1" x14ac:dyDescent="0.2">
      <c r="B24" s="2011" t="s">
        <v>2058</v>
      </c>
      <c r="C24" s="1762"/>
      <c r="D24" s="1763"/>
      <c r="E24" s="2012"/>
      <c r="F24" s="2012"/>
      <c r="G24" s="2012"/>
      <c r="H24" s="2012"/>
      <c r="I24" s="2012"/>
      <c r="J24" s="2012"/>
      <c r="K24" s="2012"/>
      <c r="L24" s="2010"/>
      <c r="M24" s="2012"/>
    </row>
    <row r="25" spans="2:13" ht="20.100000000000001" customHeight="1" x14ac:dyDescent="0.2">
      <c r="B25" s="1078" t="s">
        <v>2059</v>
      </c>
      <c r="C25" s="1762"/>
      <c r="D25" s="1763"/>
      <c r="E25" s="2012"/>
      <c r="F25" s="2012"/>
      <c r="G25" s="2012"/>
      <c r="H25" s="2012"/>
      <c r="I25" s="2012"/>
      <c r="J25" s="2012"/>
      <c r="K25" s="2012"/>
      <c r="L25" s="2010"/>
      <c r="M25" s="2012"/>
    </row>
    <row r="26" spans="2:13" ht="20.100000000000001" customHeight="1" x14ac:dyDescent="0.2">
      <c r="B26" s="1078" t="s">
        <v>2059</v>
      </c>
      <c r="C26" s="1762"/>
      <c r="D26" s="1763"/>
      <c r="E26" s="2012"/>
      <c r="F26" s="2012"/>
      <c r="G26" s="2012"/>
      <c r="H26" s="2012"/>
      <c r="I26" s="2012"/>
      <c r="J26" s="2012"/>
      <c r="K26" s="2012"/>
      <c r="L26" s="2010"/>
      <c r="M26" s="2012"/>
    </row>
    <row r="27" spans="2:13" ht="20.100000000000001" customHeight="1" x14ac:dyDescent="0.2">
      <c r="B27" s="2013" t="s">
        <v>2055</v>
      </c>
      <c r="C27" s="1762"/>
      <c r="D27" s="1763"/>
      <c r="E27" s="2014"/>
      <c r="F27" s="2014"/>
      <c r="G27" s="2014"/>
      <c r="H27" s="2014"/>
      <c r="I27" s="2014"/>
      <c r="J27" s="2014"/>
      <c r="K27" s="2014"/>
      <c r="L27" s="2015"/>
      <c r="M27" s="2014"/>
    </row>
    <row r="28" spans="2:13" ht="20.100000000000001" customHeight="1" x14ac:dyDescent="0.2">
      <c r="B28" s="2013"/>
      <c r="C28" s="1762"/>
      <c r="D28" s="1763"/>
      <c r="E28" s="2014"/>
      <c r="F28" s="2014"/>
      <c r="G28" s="2014"/>
      <c r="H28" s="2014"/>
      <c r="I28" s="2014"/>
      <c r="J28" s="2014"/>
      <c r="K28" s="2014"/>
      <c r="L28" s="2015"/>
      <c r="M28" s="2014"/>
    </row>
    <row r="29" spans="2:13" ht="20.100000000000001" customHeight="1" x14ac:dyDescent="0.2">
      <c r="B29" s="2011" t="s">
        <v>2060</v>
      </c>
      <c r="C29" s="1762"/>
      <c r="D29" s="1763"/>
      <c r="E29" s="2012"/>
      <c r="F29" s="2012"/>
      <c r="G29" s="2012"/>
      <c r="H29" s="2012"/>
      <c r="I29" s="2012"/>
      <c r="J29" s="2012"/>
      <c r="K29" s="2012"/>
      <c r="L29" s="2010"/>
      <c r="M29" s="2012"/>
    </row>
    <row r="30" spans="2:13" ht="20.100000000000001" customHeight="1" x14ac:dyDescent="0.2">
      <c r="B30" s="1078" t="s">
        <v>2061</v>
      </c>
      <c r="C30" s="1762"/>
      <c r="D30" s="1763"/>
      <c r="E30" s="2012"/>
      <c r="F30" s="2012"/>
      <c r="G30" s="2012"/>
      <c r="H30" s="2012"/>
      <c r="I30" s="2012"/>
      <c r="J30" s="2012"/>
      <c r="K30" s="2012"/>
      <c r="L30" s="2010"/>
      <c r="M30" s="2012"/>
    </row>
    <row r="31" spans="2:13" ht="20.100000000000001" customHeight="1" x14ac:dyDescent="0.2">
      <c r="B31" s="1078" t="s">
        <v>2062</v>
      </c>
      <c r="C31" s="1762"/>
      <c r="D31" s="1763"/>
      <c r="E31" s="2012"/>
      <c r="F31" s="2012"/>
      <c r="G31" s="2012"/>
      <c r="H31" s="2012"/>
      <c r="I31" s="2012"/>
      <c r="J31" s="2012"/>
      <c r="K31" s="2012"/>
      <c r="L31" s="2010"/>
      <c r="M31" s="2012"/>
    </row>
    <row r="32" spans="2:13" ht="20.100000000000001" customHeight="1" x14ac:dyDescent="0.2">
      <c r="B32" s="1078" t="s">
        <v>2062</v>
      </c>
      <c r="C32" s="1762"/>
      <c r="D32" s="1763"/>
      <c r="E32" s="2012"/>
      <c r="F32" s="2012"/>
      <c r="G32" s="2012"/>
      <c r="H32" s="2012"/>
      <c r="I32" s="2012"/>
      <c r="J32" s="2012"/>
      <c r="K32" s="2012"/>
      <c r="L32" s="2010"/>
      <c r="M32" s="2012"/>
    </row>
    <row r="33" spans="2:13" ht="20.100000000000001" customHeight="1" x14ac:dyDescent="0.2">
      <c r="B33" s="2013" t="s">
        <v>2055</v>
      </c>
      <c r="C33" s="1762"/>
      <c r="D33" s="1763"/>
      <c r="E33" s="2014"/>
      <c r="F33" s="2014"/>
      <c r="G33" s="2014"/>
      <c r="H33" s="2014"/>
      <c r="I33" s="2014"/>
      <c r="J33" s="2014"/>
      <c r="K33" s="2014"/>
      <c r="L33" s="2015"/>
      <c r="M33" s="2014"/>
    </row>
    <row r="34" spans="2:13" ht="20.100000000000001" customHeight="1" x14ac:dyDescent="0.2">
      <c r="B34" s="1078"/>
      <c r="C34" s="1762"/>
      <c r="D34" s="1763"/>
      <c r="E34" s="2012"/>
      <c r="F34" s="2012"/>
      <c r="G34" s="2012"/>
      <c r="H34" s="2012"/>
      <c r="I34" s="2012"/>
      <c r="J34" s="2012"/>
      <c r="K34" s="2012"/>
      <c r="L34" s="2010"/>
      <c r="M34" s="2012"/>
    </row>
    <row r="35" spans="2:13" ht="20.100000000000001" customHeight="1" x14ac:dyDescent="0.2">
      <c r="B35" s="2016" t="s">
        <v>2063</v>
      </c>
      <c r="C35" s="1762"/>
      <c r="D35" s="1763"/>
      <c r="E35" s="2012"/>
      <c r="F35" s="2012"/>
      <c r="G35" s="2012"/>
      <c r="H35" s="2012"/>
      <c r="I35" s="2012"/>
      <c r="J35" s="2012"/>
      <c r="K35" s="2012"/>
      <c r="L35" s="2010"/>
      <c r="M35" s="2012"/>
    </row>
    <row r="36" spans="2:13" ht="20.100000000000001" customHeight="1" x14ac:dyDescent="0.2">
      <c r="B36" s="2011" t="s">
        <v>2064</v>
      </c>
      <c r="C36" s="1762"/>
      <c r="D36" s="1763"/>
      <c r="E36" s="2012"/>
      <c r="F36" s="2012"/>
      <c r="G36" s="2012"/>
      <c r="H36" s="2012"/>
      <c r="I36" s="2012"/>
      <c r="J36" s="2012"/>
      <c r="K36" s="2012"/>
      <c r="L36" s="2010"/>
      <c r="M36" s="2012"/>
    </row>
    <row r="37" spans="2:13" ht="20.100000000000001" customHeight="1" x14ac:dyDescent="0.2">
      <c r="B37" s="1078" t="s">
        <v>2065</v>
      </c>
      <c r="C37" s="2012"/>
      <c r="D37" s="2012"/>
      <c r="E37" s="2012"/>
      <c r="F37" s="2012"/>
      <c r="G37" s="2012"/>
      <c r="H37" s="2012"/>
      <c r="I37" s="2012"/>
      <c r="J37" s="2012"/>
      <c r="K37" s="2012"/>
      <c r="L37" s="2010"/>
      <c r="M37" s="2012"/>
    </row>
    <row r="38" spans="2:13" ht="20.100000000000001" customHeight="1" x14ac:dyDescent="0.2">
      <c r="B38" s="2013" t="s">
        <v>2055</v>
      </c>
      <c r="C38" s="1762"/>
      <c r="D38" s="1763"/>
      <c r="E38" s="2014"/>
      <c r="F38" s="2014"/>
      <c r="G38" s="2014"/>
      <c r="H38" s="2014"/>
      <c r="I38" s="2014"/>
      <c r="J38" s="2014"/>
      <c r="K38" s="2014"/>
      <c r="L38" s="2010"/>
      <c r="M38" s="2012"/>
    </row>
    <row r="39" spans="2:13" ht="20.100000000000001" customHeight="1" x14ac:dyDescent="0.2">
      <c r="B39" s="1078"/>
      <c r="C39" s="1762"/>
      <c r="D39" s="1763"/>
      <c r="E39" s="2012"/>
      <c r="F39" s="2012"/>
      <c r="G39" s="2012"/>
      <c r="H39" s="2012"/>
      <c r="I39" s="2012"/>
      <c r="J39" s="2012"/>
      <c r="K39" s="2012"/>
      <c r="L39" s="2010"/>
      <c r="M39" s="2012"/>
    </row>
    <row r="40" spans="2:13" ht="33.75" x14ac:dyDescent="0.2">
      <c r="B40" s="2017" t="s">
        <v>2066</v>
      </c>
      <c r="C40" s="1762"/>
      <c r="D40" s="1763"/>
      <c r="E40" s="2018"/>
      <c r="F40" s="2018"/>
      <c r="G40" s="2018"/>
      <c r="H40" s="2018"/>
      <c r="I40" s="2018"/>
      <c r="J40" s="2018"/>
      <c r="K40" s="2018"/>
      <c r="L40" s="2010"/>
      <c r="M40" s="2012"/>
    </row>
    <row r="41" spans="2:13" ht="20.100000000000001" customHeight="1" x14ac:dyDescent="0.2">
      <c r="B41" s="1078"/>
      <c r="C41" s="1762"/>
      <c r="D41" s="1763"/>
      <c r="E41" s="2012"/>
      <c r="F41" s="2012"/>
      <c r="G41" s="2012"/>
      <c r="H41" s="2012"/>
      <c r="I41" s="2012"/>
      <c r="J41" s="2012"/>
      <c r="K41" s="2012"/>
      <c r="L41" s="2010"/>
      <c r="M41" s="2012"/>
    </row>
    <row r="42" spans="2:13" ht="33.75" x14ac:dyDescent="0.2">
      <c r="B42" s="2009" t="s">
        <v>2067</v>
      </c>
      <c r="C42" s="1762"/>
      <c r="D42" s="1763"/>
      <c r="E42" s="2012"/>
      <c r="F42" s="2012"/>
      <c r="G42" s="2012"/>
      <c r="H42" s="2012"/>
      <c r="I42" s="2012"/>
      <c r="J42" s="2012"/>
      <c r="K42" s="2012"/>
      <c r="L42" s="2010"/>
      <c r="M42" s="2012"/>
    </row>
    <row r="43" spans="2:13" ht="20.100000000000001" customHeight="1" x14ac:dyDescent="0.2">
      <c r="B43" s="2016" t="s">
        <v>2063</v>
      </c>
      <c r="C43" s="1762"/>
      <c r="D43" s="1763"/>
      <c r="E43" s="2012"/>
      <c r="F43" s="2012"/>
      <c r="G43" s="2012"/>
      <c r="H43" s="2012"/>
      <c r="I43" s="2012"/>
      <c r="J43" s="2012"/>
      <c r="K43" s="2012"/>
      <c r="L43" s="2010"/>
      <c r="M43" s="2012"/>
    </row>
    <row r="44" spans="2:13" ht="20.100000000000001" customHeight="1" x14ac:dyDescent="0.2">
      <c r="B44" s="2011" t="s">
        <v>2064</v>
      </c>
      <c r="C44" s="1762"/>
      <c r="D44" s="1763"/>
      <c r="E44" s="2012"/>
      <c r="F44" s="2012"/>
      <c r="G44" s="2012"/>
      <c r="H44" s="2012"/>
      <c r="I44" s="2012"/>
      <c r="J44" s="2012"/>
      <c r="K44" s="2012"/>
      <c r="L44" s="2010"/>
      <c r="M44" s="2012"/>
    </row>
    <row r="45" spans="2:13" ht="20.100000000000001" customHeight="1" x14ac:dyDescent="0.2">
      <c r="B45" s="1078" t="s">
        <v>2068</v>
      </c>
      <c r="C45" s="2012"/>
      <c r="D45" s="1763"/>
      <c r="E45" s="2012"/>
      <c r="F45" s="2012"/>
      <c r="G45" s="2012"/>
      <c r="H45" s="2012"/>
      <c r="I45" s="2012"/>
      <c r="J45" s="2012"/>
      <c r="K45" s="2012"/>
      <c r="L45" s="2010"/>
      <c r="M45" s="2012"/>
    </row>
    <row r="46" spans="2:13" ht="20.100000000000001" customHeight="1" x14ac:dyDescent="0.2">
      <c r="B46" s="1078" t="s">
        <v>2068</v>
      </c>
      <c r="C46" s="2012"/>
      <c r="D46" s="1763"/>
      <c r="E46" s="2012"/>
      <c r="F46" s="2012"/>
      <c r="G46" s="2012"/>
      <c r="H46" s="2012"/>
      <c r="I46" s="2012"/>
      <c r="J46" s="2012"/>
      <c r="K46" s="2012"/>
      <c r="L46" s="2010"/>
      <c r="M46" s="2012"/>
    </row>
    <row r="47" spans="2:13" ht="20.100000000000001" customHeight="1" x14ac:dyDescent="0.2">
      <c r="B47" s="2013" t="s">
        <v>2055</v>
      </c>
      <c r="C47" s="1762"/>
      <c r="D47" s="1763"/>
      <c r="E47" s="2014"/>
      <c r="F47" s="2014"/>
      <c r="G47" s="2014"/>
      <c r="H47" s="2014"/>
      <c r="I47" s="2014"/>
      <c r="J47" s="2014"/>
      <c r="K47" s="2014"/>
      <c r="L47" s="2015"/>
      <c r="M47" s="2014"/>
    </row>
    <row r="48" spans="2:13" ht="20.100000000000001" customHeight="1" x14ac:dyDescent="0.2">
      <c r="B48" s="1078"/>
      <c r="C48" s="1762"/>
      <c r="D48" s="1763"/>
      <c r="E48" s="2012"/>
      <c r="F48" s="2012"/>
      <c r="G48" s="2012"/>
      <c r="H48" s="2012"/>
      <c r="I48" s="2012"/>
      <c r="J48" s="2012"/>
      <c r="K48" s="2012"/>
      <c r="L48" s="2010"/>
      <c r="M48" s="2012"/>
    </row>
    <row r="49" spans="2:14" ht="20.100000000000001" customHeight="1" x14ac:dyDescent="0.2">
      <c r="B49" s="1078" t="s">
        <v>2069</v>
      </c>
      <c r="C49" s="2012"/>
      <c r="D49" s="2012"/>
      <c r="E49" s="2012"/>
      <c r="F49" s="2012"/>
      <c r="G49" s="2012"/>
      <c r="H49" s="2012"/>
      <c r="I49" s="2012"/>
      <c r="J49" s="2012"/>
      <c r="K49" s="2012"/>
      <c r="L49" s="2010"/>
      <c r="M49" s="2012"/>
    </row>
    <row r="50" spans="2:14" ht="20.100000000000001" customHeight="1" x14ac:dyDescent="0.2">
      <c r="B50" s="1078" t="s">
        <v>2069</v>
      </c>
      <c r="C50" s="2012"/>
      <c r="D50" s="2012"/>
      <c r="E50" s="2012"/>
      <c r="F50" s="2012"/>
      <c r="G50" s="2012"/>
      <c r="H50" s="2012"/>
      <c r="I50" s="2012"/>
      <c r="J50" s="2012"/>
      <c r="K50" s="2012"/>
      <c r="L50" s="2010"/>
      <c r="M50" s="2012"/>
    </row>
    <row r="51" spans="2:14" ht="20.100000000000001" customHeight="1" x14ac:dyDescent="0.2">
      <c r="B51" s="2013" t="s">
        <v>2055</v>
      </c>
      <c r="C51" s="1762"/>
      <c r="D51" s="1763"/>
      <c r="E51" s="2014"/>
      <c r="F51" s="2014"/>
      <c r="G51" s="2014"/>
      <c r="H51" s="2014"/>
      <c r="I51" s="2014"/>
      <c r="J51" s="2014"/>
      <c r="K51" s="2014"/>
      <c r="L51" s="2015"/>
      <c r="M51" s="2014"/>
    </row>
    <row r="52" spans="2:14" ht="20.100000000000001" customHeight="1" x14ac:dyDescent="0.2">
      <c r="B52" s="1078"/>
      <c r="C52" s="1762"/>
      <c r="D52" s="1763"/>
      <c r="E52" s="2012"/>
      <c r="F52" s="2012"/>
      <c r="G52" s="2012"/>
      <c r="H52" s="2012"/>
      <c r="I52" s="2012"/>
      <c r="J52" s="2012"/>
      <c r="K52" s="2012"/>
      <c r="L52" s="2010"/>
      <c r="M52" s="2012"/>
    </row>
    <row r="53" spans="2:14" ht="33.75" x14ac:dyDescent="0.2">
      <c r="B53" s="2017" t="s">
        <v>2070</v>
      </c>
      <c r="C53" s="1762"/>
      <c r="D53" s="1763"/>
      <c r="E53" s="2018"/>
      <c r="F53" s="2018"/>
      <c r="G53" s="2018"/>
      <c r="H53" s="2018"/>
      <c r="I53" s="2018"/>
      <c r="J53" s="2018"/>
      <c r="K53" s="2018"/>
      <c r="L53" s="2010"/>
      <c r="M53" s="2012"/>
    </row>
    <row r="54" spans="2:14" ht="20.100000000000001" customHeight="1" x14ac:dyDescent="0.2">
      <c r="B54" s="1078"/>
      <c r="C54" s="1762"/>
      <c r="D54" s="1763"/>
      <c r="E54" s="2012"/>
      <c r="F54" s="2012"/>
      <c r="G54" s="2012"/>
      <c r="H54" s="2012"/>
      <c r="I54" s="2012"/>
      <c r="J54" s="2012"/>
      <c r="K54" s="2012"/>
      <c r="L54" s="2010"/>
      <c r="M54" s="2012"/>
    </row>
    <row r="55" spans="2:14" ht="20.100000000000001" customHeight="1" x14ac:dyDescent="0.2">
      <c r="B55" s="2019" t="s">
        <v>2071</v>
      </c>
      <c r="C55" s="1762"/>
      <c r="D55" s="1763"/>
      <c r="E55" s="2014"/>
      <c r="F55" s="2014"/>
      <c r="G55" s="2014"/>
      <c r="H55" s="2014"/>
      <c r="I55" s="2014"/>
      <c r="J55" s="2014"/>
      <c r="K55" s="2014"/>
      <c r="L55" s="2010"/>
      <c r="M55" s="2012"/>
    </row>
    <row r="56" spans="2:14" ht="20.100000000000001" customHeight="1" x14ac:dyDescent="0.2">
      <c r="B56" s="2019"/>
      <c r="C56" s="1762"/>
      <c r="D56" s="1763"/>
      <c r="E56" s="2014"/>
      <c r="F56" s="2014"/>
      <c r="G56" s="2014"/>
      <c r="H56" s="2014"/>
      <c r="I56" s="2014"/>
      <c r="J56" s="2014"/>
      <c r="K56" s="2014"/>
      <c r="L56" s="2010"/>
      <c r="M56" s="2012"/>
    </row>
    <row r="57" spans="2:14" ht="33.75" x14ac:dyDescent="0.2">
      <c r="B57" s="2009" t="s">
        <v>2072</v>
      </c>
      <c r="C57" s="1762"/>
      <c r="D57" s="1763"/>
      <c r="E57" s="2014"/>
      <c r="F57" s="2014"/>
      <c r="G57" s="2014"/>
      <c r="H57" s="2014"/>
      <c r="I57" s="2014"/>
      <c r="J57" s="2014"/>
      <c r="K57" s="2014"/>
      <c r="L57" s="2010"/>
      <c r="M57" s="2012"/>
    </row>
    <row r="58" spans="2:14" ht="20.100000000000001" customHeight="1" x14ac:dyDescent="0.2">
      <c r="B58" s="2011" t="s">
        <v>2073</v>
      </c>
      <c r="C58" s="1762"/>
      <c r="D58" s="1763"/>
      <c r="E58" s="2012"/>
      <c r="F58" s="2012"/>
      <c r="G58" s="2012"/>
      <c r="H58" s="2012"/>
      <c r="I58" s="2012"/>
      <c r="J58" s="2012"/>
      <c r="K58" s="2012"/>
      <c r="L58" s="2010"/>
      <c r="M58" s="2012"/>
    </row>
    <row r="59" spans="2:14" ht="22.5" x14ac:dyDescent="0.2">
      <c r="B59" s="1078" t="s">
        <v>2074</v>
      </c>
      <c r="C59" s="1762"/>
      <c r="D59" s="1763"/>
      <c r="E59" s="2012"/>
      <c r="F59" s="2012"/>
      <c r="G59" s="2012"/>
      <c r="H59" s="2012"/>
      <c r="I59" s="2012"/>
      <c r="J59" s="2012"/>
      <c r="K59" s="2012"/>
      <c r="L59" s="2010"/>
      <c r="M59" s="2012"/>
    </row>
    <row r="60" spans="2:14" ht="20.100000000000001" customHeight="1" x14ac:dyDescent="0.2">
      <c r="B60" s="2013" t="s">
        <v>2055</v>
      </c>
      <c r="C60" s="1762"/>
      <c r="D60" s="1763"/>
      <c r="E60" s="2014"/>
      <c r="F60" s="2014"/>
      <c r="G60" s="2014"/>
      <c r="H60" s="2014"/>
      <c r="I60" s="2014"/>
      <c r="J60" s="2014"/>
      <c r="K60" s="2014"/>
      <c r="L60" s="2015"/>
      <c r="M60" s="2014"/>
    </row>
    <row r="61" spans="2:14" ht="20.100000000000001" customHeight="1" x14ac:dyDescent="0.2">
      <c r="B61" s="2019"/>
      <c r="C61" s="1762"/>
      <c r="D61" s="1763"/>
      <c r="E61" s="2014"/>
      <c r="F61" s="2014"/>
      <c r="G61" s="2014"/>
      <c r="H61" s="2014"/>
      <c r="I61" s="2014"/>
      <c r="J61" s="2014"/>
      <c r="K61" s="2014"/>
      <c r="L61" s="2010"/>
      <c r="M61" s="2012"/>
    </row>
    <row r="62" spans="2:14" ht="33.75" x14ac:dyDescent="0.2">
      <c r="B62" s="2017" t="s">
        <v>2075</v>
      </c>
      <c r="C62" s="1762"/>
      <c r="D62" s="1763"/>
      <c r="E62" s="2018"/>
      <c r="F62" s="2018"/>
      <c r="G62" s="2018"/>
      <c r="H62" s="2018"/>
      <c r="I62" s="2018"/>
      <c r="J62" s="2018"/>
      <c r="K62" s="2018"/>
      <c r="L62" s="2010"/>
      <c r="M62" s="2012"/>
    </row>
    <row r="63" spans="2:14" ht="20.100000000000001" customHeight="1" x14ac:dyDescent="0.2">
      <c r="B63" s="2019"/>
      <c r="C63" s="1762"/>
      <c r="D63" s="1763"/>
      <c r="E63" s="2014"/>
      <c r="F63" s="2014"/>
      <c r="G63" s="2014"/>
      <c r="H63" s="2014"/>
      <c r="I63" s="2014"/>
      <c r="J63" s="2014"/>
      <c r="K63" s="2014"/>
      <c r="L63" s="2010"/>
      <c r="M63" s="2012"/>
    </row>
    <row r="64" spans="2:14" ht="20.100000000000001" customHeight="1" x14ac:dyDescent="0.2">
      <c r="B64" s="2017" t="s">
        <v>2076</v>
      </c>
      <c r="C64" s="2020"/>
      <c r="D64" s="2021"/>
      <c r="E64" s="2018"/>
      <c r="F64" s="2018"/>
      <c r="G64" s="2018"/>
      <c r="H64" s="2018"/>
      <c r="I64" s="2018"/>
      <c r="J64" s="2018"/>
      <c r="K64" s="2018"/>
      <c r="L64" s="2018"/>
      <c r="M64" s="2012"/>
      <c r="N64" s="2022"/>
    </row>
    <row r="65" spans="2:13" ht="20.100000000000001" customHeight="1" x14ac:dyDescent="0.2">
      <c r="B65" s="2019"/>
      <c r="C65" s="1762"/>
      <c r="D65" s="1763"/>
      <c r="E65" s="2014"/>
      <c r="F65" s="2014"/>
      <c r="G65" s="2014"/>
      <c r="H65" s="2014"/>
      <c r="I65" s="2014"/>
      <c r="J65" s="2014"/>
      <c r="K65" s="2014"/>
      <c r="L65" s="2010"/>
      <c r="M65" s="2012"/>
    </row>
    <row r="66" spans="2:13" ht="33.75" x14ac:dyDescent="0.2">
      <c r="B66" s="2009" t="s">
        <v>2077</v>
      </c>
      <c r="C66" s="1760"/>
      <c r="D66" s="1761"/>
      <c r="E66" s="2010"/>
      <c r="F66" s="2010"/>
      <c r="G66" s="2010"/>
      <c r="H66" s="2010"/>
      <c r="I66" s="2010"/>
      <c r="J66" s="2010"/>
      <c r="K66" s="2010"/>
      <c r="L66" s="2010"/>
      <c r="M66" s="2010"/>
    </row>
    <row r="67" spans="2:13" ht="20.100000000000001" customHeight="1" x14ac:dyDescent="0.2">
      <c r="B67" s="2016" t="s">
        <v>2078</v>
      </c>
      <c r="C67" s="1762"/>
      <c r="D67" s="1763"/>
      <c r="E67" s="2012"/>
      <c r="F67" s="2012"/>
      <c r="G67" s="2012"/>
      <c r="H67" s="2012"/>
      <c r="I67" s="2012"/>
      <c r="J67" s="2012"/>
      <c r="K67" s="2012"/>
      <c r="L67" s="2010"/>
      <c r="M67" s="2012"/>
    </row>
    <row r="68" spans="2:13" ht="20.100000000000001" customHeight="1" x14ac:dyDescent="0.2">
      <c r="B68" s="2011" t="s">
        <v>2079</v>
      </c>
      <c r="C68" s="1762"/>
      <c r="D68" s="1763"/>
      <c r="E68" s="2012"/>
      <c r="F68" s="2012"/>
      <c r="G68" s="2012"/>
      <c r="H68" s="2012"/>
      <c r="I68" s="2012"/>
      <c r="J68" s="2012"/>
      <c r="K68" s="2012"/>
      <c r="L68" s="2010"/>
      <c r="M68" s="2012"/>
    </row>
    <row r="69" spans="2:13" ht="20.100000000000001" customHeight="1" x14ac:dyDescent="0.2">
      <c r="B69" s="1078" t="s">
        <v>2080</v>
      </c>
      <c r="C69" s="1762"/>
      <c r="D69" s="1763"/>
      <c r="E69" s="2012"/>
      <c r="F69" s="2012"/>
      <c r="G69" s="2012"/>
      <c r="H69" s="2012"/>
      <c r="I69" s="2012"/>
      <c r="J69" s="2012"/>
      <c r="K69" s="2012"/>
      <c r="L69" s="2010"/>
      <c r="M69" s="2012"/>
    </row>
    <row r="70" spans="2:13" ht="20.100000000000001" customHeight="1" x14ac:dyDescent="0.2">
      <c r="B70" s="1078" t="s">
        <v>2080</v>
      </c>
      <c r="C70" s="1762"/>
      <c r="D70" s="1763"/>
      <c r="E70" s="2012"/>
      <c r="F70" s="2012"/>
      <c r="G70" s="2012"/>
      <c r="H70" s="2012"/>
      <c r="I70" s="2012"/>
      <c r="J70" s="2012"/>
      <c r="K70" s="2012"/>
      <c r="L70" s="2010"/>
      <c r="M70" s="2012"/>
    </row>
    <row r="71" spans="2:13" ht="20.100000000000001" customHeight="1" x14ac:dyDescent="0.2">
      <c r="B71" s="2013" t="s">
        <v>2055</v>
      </c>
      <c r="C71" s="1762"/>
      <c r="D71" s="1763"/>
      <c r="E71" s="2014"/>
      <c r="F71" s="2014"/>
      <c r="G71" s="2014"/>
      <c r="H71" s="2014"/>
      <c r="I71" s="2014"/>
      <c r="J71" s="2014"/>
      <c r="K71" s="2014"/>
      <c r="L71" s="2015"/>
      <c r="M71" s="2014"/>
    </row>
    <row r="72" spans="2:13" ht="20.100000000000001" customHeight="1" x14ac:dyDescent="0.2">
      <c r="B72" s="2011"/>
      <c r="C72" s="1762"/>
      <c r="D72" s="1763"/>
      <c r="E72" s="2012"/>
      <c r="F72" s="2012"/>
      <c r="G72" s="2012"/>
      <c r="H72" s="2012"/>
      <c r="I72" s="2012"/>
      <c r="J72" s="2012"/>
      <c r="K72" s="2012"/>
      <c r="L72" s="2010"/>
      <c r="M72" s="2012"/>
    </row>
    <row r="73" spans="2:13" ht="20.100000000000001" customHeight="1" x14ac:dyDescent="0.2">
      <c r="B73" s="2011" t="s">
        <v>2081</v>
      </c>
      <c r="C73" s="1762"/>
      <c r="D73" s="1763"/>
      <c r="E73" s="2012"/>
      <c r="F73" s="2012"/>
      <c r="G73" s="2012"/>
      <c r="H73" s="2012"/>
      <c r="I73" s="2012"/>
      <c r="J73" s="2012"/>
      <c r="K73" s="2012"/>
      <c r="L73" s="2010"/>
      <c r="M73" s="2012"/>
    </row>
    <row r="74" spans="2:13" ht="20.100000000000001" customHeight="1" x14ac:dyDescent="0.2">
      <c r="B74" s="1078" t="s">
        <v>2081</v>
      </c>
      <c r="C74" s="1762"/>
      <c r="D74" s="1763"/>
      <c r="E74" s="2012"/>
      <c r="F74" s="2012"/>
      <c r="G74" s="2012"/>
      <c r="H74" s="2012"/>
      <c r="I74" s="2012"/>
      <c r="J74" s="2012"/>
      <c r="K74" s="2012"/>
      <c r="L74" s="2010"/>
      <c r="M74" s="2012"/>
    </row>
    <row r="75" spans="2:13" ht="20.100000000000001" customHeight="1" x14ac:dyDescent="0.2">
      <c r="B75" s="1078" t="s">
        <v>2081</v>
      </c>
      <c r="C75" s="1762"/>
      <c r="D75" s="1763"/>
      <c r="E75" s="2012"/>
      <c r="F75" s="2012"/>
      <c r="G75" s="2012"/>
      <c r="H75" s="2012"/>
      <c r="I75" s="2012"/>
      <c r="J75" s="2012"/>
      <c r="K75" s="2012"/>
      <c r="L75" s="2010"/>
      <c r="M75" s="2012"/>
    </row>
    <row r="76" spans="2:13" ht="20.100000000000001" customHeight="1" x14ac:dyDescent="0.2">
      <c r="B76" s="2013" t="s">
        <v>2055</v>
      </c>
      <c r="C76" s="1762"/>
      <c r="D76" s="1763"/>
      <c r="E76" s="2014"/>
      <c r="F76" s="2014"/>
      <c r="G76" s="2014"/>
      <c r="H76" s="2014"/>
      <c r="I76" s="2014"/>
      <c r="J76" s="2014"/>
      <c r="K76" s="2014"/>
      <c r="L76" s="2015"/>
      <c r="M76" s="2014"/>
    </row>
    <row r="77" spans="2:13" ht="20.100000000000001" customHeight="1" x14ac:dyDescent="0.2">
      <c r="B77" s="2011"/>
      <c r="C77" s="1762"/>
      <c r="D77" s="1763"/>
      <c r="E77" s="2012"/>
      <c r="F77" s="2012"/>
      <c r="G77" s="2012"/>
      <c r="H77" s="2012"/>
      <c r="I77" s="2012"/>
      <c r="J77" s="2012"/>
      <c r="K77" s="2012"/>
      <c r="L77" s="2010"/>
      <c r="M77" s="2012"/>
    </row>
    <row r="78" spans="2:13" ht="20.100000000000001" customHeight="1" x14ac:dyDescent="0.2">
      <c r="B78" s="2011" t="s">
        <v>2082</v>
      </c>
      <c r="C78" s="1762"/>
      <c r="D78" s="1763"/>
      <c r="E78" s="2012"/>
      <c r="F78" s="2012"/>
      <c r="G78" s="2012"/>
      <c r="H78" s="2012"/>
      <c r="I78" s="2012"/>
      <c r="J78" s="2012"/>
      <c r="K78" s="2012"/>
      <c r="L78" s="2010"/>
      <c r="M78" s="2012"/>
    </row>
    <row r="79" spans="2:13" ht="20.100000000000001" customHeight="1" x14ac:dyDescent="0.2">
      <c r="B79" s="1078" t="s">
        <v>2082</v>
      </c>
      <c r="C79" s="1762"/>
      <c r="D79" s="1763"/>
      <c r="E79" s="2012"/>
      <c r="F79" s="2012"/>
      <c r="G79" s="2012"/>
      <c r="H79" s="2012"/>
      <c r="I79" s="2012"/>
      <c r="J79" s="2012"/>
      <c r="K79" s="2012"/>
      <c r="L79" s="2010"/>
      <c r="M79" s="2012"/>
    </row>
    <row r="80" spans="2:13" ht="20.100000000000001" customHeight="1" x14ac:dyDescent="0.2">
      <c r="B80" s="1078" t="s">
        <v>2082</v>
      </c>
      <c r="C80" s="1762"/>
      <c r="D80" s="1763"/>
      <c r="E80" s="2012"/>
      <c r="F80" s="2012"/>
      <c r="G80" s="2012"/>
      <c r="H80" s="2012"/>
      <c r="I80" s="2012"/>
      <c r="J80" s="2012"/>
      <c r="K80" s="2012"/>
      <c r="L80" s="2010"/>
      <c r="M80" s="2012"/>
    </row>
    <row r="81" spans="2:13" ht="20.100000000000001" customHeight="1" x14ac:dyDescent="0.2">
      <c r="B81" s="2013" t="s">
        <v>2055</v>
      </c>
      <c r="C81" s="1762"/>
      <c r="D81" s="1763"/>
      <c r="E81" s="2014"/>
      <c r="F81" s="2014"/>
      <c r="G81" s="2014"/>
      <c r="H81" s="2014"/>
      <c r="I81" s="2014"/>
      <c r="J81" s="2014"/>
      <c r="K81" s="2014"/>
      <c r="L81" s="2015"/>
      <c r="M81" s="2014"/>
    </row>
    <row r="82" spans="2:13" ht="20.100000000000001" customHeight="1" x14ac:dyDescent="0.2">
      <c r="B82" s="2011"/>
      <c r="C82" s="1762"/>
      <c r="D82" s="1763"/>
      <c r="E82" s="2012"/>
      <c r="F82" s="2012"/>
      <c r="G82" s="2012"/>
      <c r="H82" s="2012"/>
      <c r="I82" s="2012"/>
      <c r="J82" s="2012"/>
      <c r="K82" s="2012"/>
      <c r="L82" s="2010"/>
      <c r="M82" s="2012"/>
    </row>
    <row r="83" spans="2:13" ht="20.100000000000001" customHeight="1" x14ac:dyDescent="0.2">
      <c r="B83" s="2011" t="s">
        <v>2083</v>
      </c>
      <c r="C83" s="1762"/>
      <c r="D83" s="1763"/>
      <c r="E83" s="2012"/>
      <c r="F83" s="2012"/>
      <c r="G83" s="2012"/>
      <c r="H83" s="2012"/>
      <c r="I83" s="2012"/>
      <c r="J83" s="2012"/>
      <c r="K83" s="2012"/>
      <c r="L83" s="2010"/>
      <c r="M83" s="2012"/>
    </row>
    <row r="84" spans="2:13" ht="20.100000000000001" customHeight="1" x14ac:dyDescent="0.2">
      <c r="B84" s="1078" t="s">
        <v>2083</v>
      </c>
      <c r="C84" s="1762"/>
      <c r="D84" s="1763"/>
      <c r="E84" s="2012"/>
      <c r="F84" s="2012"/>
      <c r="G84" s="2012"/>
      <c r="H84" s="2012"/>
      <c r="I84" s="2012"/>
      <c r="J84" s="2012"/>
      <c r="K84" s="2012"/>
      <c r="L84" s="2010"/>
      <c r="M84" s="2012"/>
    </row>
    <row r="85" spans="2:13" ht="20.100000000000001" customHeight="1" x14ac:dyDescent="0.2">
      <c r="B85" s="2013" t="s">
        <v>2055</v>
      </c>
      <c r="C85" s="1762"/>
      <c r="D85" s="1763"/>
      <c r="E85" s="2014"/>
      <c r="F85" s="2014"/>
      <c r="G85" s="2014"/>
      <c r="H85" s="2014"/>
      <c r="I85" s="2014"/>
      <c r="J85" s="2014"/>
      <c r="K85" s="2014"/>
      <c r="L85" s="2015"/>
      <c r="M85" s="2014"/>
    </row>
    <row r="86" spans="2:13" ht="20.100000000000001" customHeight="1" x14ac:dyDescent="0.2">
      <c r="B86" s="2019"/>
      <c r="C86" s="1762"/>
      <c r="D86" s="1763"/>
      <c r="E86" s="2014"/>
      <c r="F86" s="2014"/>
      <c r="G86" s="2014"/>
      <c r="H86" s="2014"/>
      <c r="I86" s="2014"/>
      <c r="J86" s="2014"/>
      <c r="K86" s="2014"/>
      <c r="L86" s="2010"/>
      <c r="M86" s="2012"/>
    </row>
    <row r="87" spans="2:13" ht="20.100000000000001" customHeight="1" x14ac:dyDescent="0.2">
      <c r="B87" s="2011" t="s">
        <v>2084</v>
      </c>
      <c r="C87" s="1762"/>
      <c r="D87" s="1763"/>
      <c r="E87" s="2012"/>
      <c r="F87" s="2012"/>
      <c r="G87" s="2012"/>
      <c r="H87" s="2012"/>
      <c r="I87" s="2012"/>
      <c r="J87" s="2012"/>
      <c r="K87" s="2012"/>
      <c r="L87" s="2010"/>
      <c r="M87" s="2012"/>
    </row>
    <row r="88" spans="2:13" ht="20.100000000000001" customHeight="1" x14ac:dyDescent="0.2">
      <c r="B88" s="1078" t="s">
        <v>2085</v>
      </c>
      <c r="C88" s="1762"/>
      <c r="D88" s="1763"/>
      <c r="E88" s="2012"/>
      <c r="F88" s="2012"/>
      <c r="G88" s="2012"/>
      <c r="H88" s="2012"/>
      <c r="I88" s="2012"/>
      <c r="J88" s="2012"/>
      <c r="K88" s="2012"/>
      <c r="L88" s="2010"/>
      <c r="M88" s="2012"/>
    </row>
    <row r="89" spans="2:13" ht="20.100000000000001" customHeight="1" x14ac:dyDescent="0.2">
      <c r="B89" s="1078" t="s">
        <v>2085</v>
      </c>
      <c r="C89" s="1762"/>
      <c r="D89" s="1763"/>
      <c r="E89" s="2012"/>
      <c r="F89" s="2012"/>
      <c r="G89" s="2012"/>
      <c r="H89" s="2012"/>
      <c r="I89" s="2012"/>
      <c r="J89" s="2012"/>
      <c r="K89" s="2012"/>
      <c r="L89" s="2010"/>
      <c r="M89" s="2012"/>
    </row>
    <row r="90" spans="2:13" ht="20.100000000000001" customHeight="1" x14ac:dyDescent="0.2">
      <c r="B90" s="2013" t="s">
        <v>2055</v>
      </c>
      <c r="C90" s="1762"/>
      <c r="D90" s="1763"/>
      <c r="E90" s="2014"/>
      <c r="F90" s="2014"/>
      <c r="G90" s="2014"/>
      <c r="H90" s="2014"/>
      <c r="I90" s="2014"/>
      <c r="J90" s="2014"/>
      <c r="K90" s="2014"/>
      <c r="L90" s="2015"/>
      <c r="M90" s="2014"/>
    </row>
    <row r="91" spans="2:13" ht="20.100000000000001" customHeight="1" x14ac:dyDescent="0.2">
      <c r="B91" s="2011"/>
      <c r="C91" s="1762"/>
      <c r="D91" s="1763"/>
      <c r="E91" s="2012"/>
      <c r="F91" s="2012"/>
      <c r="G91" s="2012"/>
      <c r="H91" s="2012"/>
      <c r="I91" s="2012"/>
      <c r="J91" s="2012"/>
      <c r="K91" s="2012"/>
      <c r="L91" s="2010"/>
      <c r="M91" s="2012"/>
    </row>
    <row r="92" spans="2:13" ht="33.75" x14ac:dyDescent="0.2">
      <c r="B92" s="2017" t="s">
        <v>2086</v>
      </c>
      <c r="C92" s="2023"/>
      <c r="D92" s="2024"/>
      <c r="E92" s="2018"/>
      <c r="F92" s="2018"/>
      <c r="G92" s="2018"/>
      <c r="H92" s="2018"/>
      <c r="I92" s="2018"/>
      <c r="J92" s="2018"/>
      <c r="K92" s="2018"/>
      <c r="L92" s="2025"/>
      <c r="M92" s="2018"/>
    </row>
    <row r="93" spans="2:13" ht="20.100000000000001" customHeight="1" x14ac:dyDescent="0.2">
      <c r="B93" s="2016"/>
      <c r="C93" s="1762"/>
      <c r="D93" s="1763"/>
      <c r="E93" s="2012"/>
      <c r="F93" s="2012"/>
      <c r="G93" s="2012"/>
      <c r="H93" s="2012"/>
      <c r="I93" s="2012"/>
      <c r="J93" s="2012"/>
      <c r="K93" s="2012"/>
      <c r="L93" s="2010"/>
      <c r="M93" s="2012"/>
    </row>
    <row r="94" spans="2:13" ht="33.75" x14ac:dyDescent="0.2">
      <c r="B94" s="2009" t="s">
        <v>2087</v>
      </c>
      <c r="C94" s="1760"/>
      <c r="D94" s="1761"/>
      <c r="E94" s="2010"/>
      <c r="F94" s="2010"/>
      <c r="G94" s="2010"/>
      <c r="H94" s="2010"/>
      <c r="I94" s="2010"/>
      <c r="J94" s="2010"/>
      <c r="K94" s="2010"/>
      <c r="L94" s="2010"/>
      <c r="M94" s="2010"/>
    </row>
    <row r="95" spans="2:13" ht="20.100000000000001" customHeight="1" x14ac:dyDescent="0.2">
      <c r="B95" s="2016" t="s">
        <v>2078</v>
      </c>
      <c r="C95" s="1762"/>
      <c r="D95" s="1763"/>
      <c r="E95" s="2012"/>
      <c r="F95" s="2012"/>
      <c r="G95" s="2012"/>
      <c r="H95" s="2012"/>
      <c r="I95" s="2012"/>
      <c r="J95" s="2012"/>
      <c r="K95" s="2012"/>
      <c r="L95" s="2010"/>
      <c r="M95" s="2012"/>
    </row>
    <row r="96" spans="2:13" ht="20.100000000000001" customHeight="1" x14ac:dyDescent="0.2">
      <c r="B96" s="2011" t="s">
        <v>2088</v>
      </c>
      <c r="C96" s="1762"/>
      <c r="D96" s="1763"/>
      <c r="E96" s="2012"/>
      <c r="F96" s="2012"/>
      <c r="G96" s="2012"/>
      <c r="H96" s="2012"/>
      <c r="I96" s="2012"/>
      <c r="J96" s="2012"/>
      <c r="K96" s="2012"/>
      <c r="L96" s="2010"/>
      <c r="M96" s="2012"/>
    </row>
    <row r="97" spans="2:14" ht="20.100000000000001" customHeight="1" x14ac:dyDescent="0.2">
      <c r="B97" s="1078" t="s">
        <v>2089</v>
      </c>
      <c r="C97" s="1762"/>
      <c r="D97" s="1763"/>
      <c r="E97" s="2012"/>
      <c r="F97" s="2012"/>
      <c r="G97" s="2012"/>
      <c r="H97" s="2012"/>
      <c r="I97" s="2012"/>
      <c r="J97" s="2012"/>
      <c r="K97" s="2012"/>
      <c r="L97" s="2010"/>
      <c r="M97" s="2012"/>
    </row>
    <row r="98" spans="2:14" ht="20.100000000000001" customHeight="1" x14ac:dyDescent="0.2">
      <c r="B98" s="1078" t="s">
        <v>2089</v>
      </c>
      <c r="C98" s="1762"/>
      <c r="D98" s="1763"/>
      <c r="E98" s="2012"/>
      <c r="F98" s="2012"/>
      <c r="G98" s="2012"/>
      <c r="H98" s="2012"/>
      <c r="I98" s="2012"/>
      <c r="J98" s="2012"/>
      <c r="K98" s="2012"/>
      <c r="L98" s="2010"/>
      <c r="M98" s="2012"/>
    </row>
    <row r="99" spans="2:14" ht="20.100000000000001" customHeight="1" x14ac:dyDescent="0.2">
      <c r="B99" s="2013" t="s">
        <v>2055</v>
      </c>
      <c r="C99" s="1762"/>
      <c r="D99" s="1763"/>
      <c r="E99" s="2014"/>
      <c r="F99" s="2014"/>
      <c r="G99" s="2014"/>
      <c r="H99" s="2014"/>
      <c r="I99" s="2014"/>
      <c r="J99" s="2014"/>
      <c r="K99" s="2014"/>
      <c r="L99" s="2015"/>
      <c r="M99" s="2014"/>
    </row>
    <row r="100" spans="2:14" ht="20.100000000000001" customHeight="1" x14ac:dyDescent="0.2">
      <c r="B100" s="2011"/>
      <c r="C100" s="1762"/>
      <c r="D100" s="1763"/>
      <c r="E100" s="2012"/>
      <c r="F100" s="2012"/>
      <c r="G100" s="2012"/>
      <c r="H100" s="2012"/>
      <c r="I100" s="2012"/>
      <c r="J100" s="2012"/>
      <c r="K100" s="2012"/>
      <c r="L100" s="2010"/>
      <c r="M100" s="2012"/>
    </row>
    <row r="101" spans="2:14" ht="33.75" x14ac:dyDescent="0.2">
      <c r="B101" s="2017" t="s">
        <v>2090</v>
      </c>
      <c r="C101" s="2023"/>
      <c r="D101" s="2024"/>
      <c r="E101" s="2018"/>
      <c r="F101" s="2018"/>
      <c r="G101" s="2018"/>
      <c r="H101" s="2018"/>
      <c r="I101" s="2018"/>
      <c r="J101" s="2018"/>
      <c r="K101" s="2018"/>
      <c r="L101" s="2025"/>
      <c r="M101" s="2018"/>
    </row>
    <row r="102" spans="2:14" ht="20.100000000000001" customHeight="1" x14ac:dyDescent="0.2">
      <c r="B102" s="2011"/>
      <c r="C102" s="1762"/>
      <c r="D102" s="1763"/>
      <c r="E102" s="2012"/>
      <c r="F102" s="2012"/>
      <c r="G102" s="2012"/>
      <c r="H102" s="2012"/>
      <c r="I102" s="2012"/>
      <c r="J102" s="2012"/>
      <c r="K102" s="2012"/>
      <c r="L102" s="2010"/>
      <c r="M102" s="2012"/>
    </row>
    <row r="103" spans="2:14" ht="20.100000000000001" customHeight="1" x14ac:dyDescent="0.2">
      <c r="B103" s="2019" t="s">
        <v>2091</v>
      </c>
      <c r="C103" s="2026"/>
      <c r="D103" s="2027"/>
      <c r="E103" s="2014"/>
      <c r="F103" s="2014"/>
      <c r="G103" s="2014"/>
      <c r="H103" s="2014"/>
      <c r="I103" s="2014"/>
      <c r="J103" s="2014"/>
      <c r="K103" s="2014"/>
      <c r="L103" s="2015"/>
      <c r="M103" s="2014"/>
      <c r="N103" s="2022"/>
    </row>
    <row r="104" spans="2:14" ht="20.100000000000001" customHeight="1" x14ac:dyDescent="0.2">
      <c r="B104" s="2019"/>
      <c r="C104" s="1762"/>
      <c r="D104" s="1763"/>
      <c r="E104" s="2014"/>
      <c r="F104" s="2014"/>
      <c r="G104" s="2014"/>
      <c r="H104" s="2014"/>
      <c r="I104" s="2014"/>
      <c r="J104" s="2014"/>
      <c r="K104" s="2014"/>
      <c r="L104" s="2010"/>
      <c r="M104" s="2012"/>
    </row>
    <row r="105" spans="2:14" ht="35.1" customHeight="1" x14ac:dyDescent="0.2">
      <c r="B105" s="2009" t="s">
        <v>2092</v>
      </c>
      <c r="C105" s="1760"/>
      <c r="D105" s="1761"/>
      <c r="E105" s="2010"/>
      <c r="F105" s="2010"/>
      <c r="G105" s="2010"/>
      <c r="H105" s="2010"/>
      <c r="I105" s="2010"/>
      <c r="J105" s="2010"/>
      <c r="K105" s="2010"/>
      <c r="L105" s="2010"/>
      <c r="M105" s="2010"/>
    </row>
    <row r="106" spans="2:14" ht="20.100000000000001" customHeight="1" x14ac:dyDescent="0.2">
      <c r="B106" s="2016" t="s">
        <v>2093</v>
      </c>
      <c r="C106" s="1762"/>
      <c r="D106" s="1763"/>
      <c r="E106" s="2012"/>
      <c r="F106" s="2012"/>
      <c r="G106" s="2012"/>
      <c r="H106" s="2012"/>
      <c r="I106" s="2012"/>
      <c r="J106" s="2012"/>
      <c r="K106" s="2012"/>
      <c r="L106" s="2010"/>
      <c r="M106" s="2012"/>
    </row>
    <row r="107" spans="2:14" ht="20.100000000000001" customHeight="1" x14ac:dyDescent="0.2">
      <c r="B107" s="2011" t="s">
        <v>2094</v>
      </c>
      <c r="C107" s="1762"/>
      <c r="D107" s="1763"/>
      <c r="E107" s="2012"/>
      <c r="F107" s="2012"/>
      <c r="G107" s="2012"/>
      <c r="H107" s="2012"/>
      <c r="I107" s="2012"/>
      <c r="J107" s="2012"/>
      <c r="K107" s="2012"/>
      <c r="L107" s="2010"/>
      <c r="M107" s="2012"/>
    </row>
    <row r="108" spans="2:14" ht="20.100000000000001" customHeight="1" x14ac:dyDescent="0.2">
      <c r="B108" s="1078" t="s">
        <v>2095</v>
      </c>
      <c r="C108" s="1762"/>
      <c r="D108" s="1763"/>
      <c r="E108" s="2012"/>
      <c r="F108" s="2012"/>
      <c r="G108" s="2012"/>
      <c r="H108" s="2012"/>
      <c r="I108" s="2012"/>
      <c r="J108" s="2012"/>
      <c r="K108" s="2012"/>
      <c r="L108" s="2010"/>
      <c r="M108" s="2012"/>
    </row>
    <row r="109" spans="2:14" ht="20.100000000000001" customHeight="1" x14ac:dyDescent="0.2">
      <c r="B109" s="1078" t="s">
        <v>2095</v>
      </c>
      <c r="C109" s="1762"/>
      <c r="D109" s="1763"/>
      <c r="E109" s="2012"/>
      <c r="F109" s="2012"/>
      <c r="G109" s="2012"/>
      <c r="H109" s="2012"/>
      <c r="I109" s="2012"/>
      <c r="J109" s="2012"/>
      <c r="K109" s="2012"/>
      <c r="L109" s="2010"/>
      <c r="M109" s="2012"/>
    </row>
    <row r="110" spans="2:14" ht="20.100000000000001" customHeight="1" x14ac:dyDescent="0.2">
      <c r="B110" s="2013" t="s">
        <v>2055</v>
      </c>
      <c r="C110" s="1762"/>
      <c r="D110" s="1763"/>
      <c r="E110" s="2014"/>
      <c r="F110" s="2014"/>
      <c r="G110" s="2014"/>
      <c r="H110" s="2014"/>
      <c r="I110" s="2014"/>
      <c r="J110" s="2014"/>
      <c r="K110" s="2014"/>
      <c r="L110" s="2015"/>
      <c r="M110" s="2014"/>
    </row>
    <row r="111" spans="2:14" ht="20.100000000000001" customHeight="1" x14ac:dyDescent="0.2">
      <c r="B111" s="2016"/>
      <c r="C111" s="1762"/>
      <c r="D111" s="1763"/>
      <c r="E111" s="2012"/>
      <c r="F111" s="2012"/>
      <c r="G111" s="2012"/>
      <c r="H111" s="2012"/>
      <c r="I111" s="2012"/>
      <c r="J111" s="2012"/>
      <c r="K111" s="2012"/>
      <c r="L111" s="2010"/>
      <c r="M111" s="2012"/>
    </row>
    <row r="112" spans="2:14" ht="20.100000000000001" customHeight="1" x14ac:dyDescent="0.2">
      <c r="B112" s="2019" t="s">
        <v>2096</v>
      </c>
      <c r="C112" s="2026"/>
      <c r="D112" s="2027"/>
      <c r="E112" s="2014"/>
      <c r="F112" s="2014"/>
      <c r="G112" s="2014"/>
      <c r="H112" s="2014"/>
      <c r="I112" s="2014"/>
      <c r="J112" s="2014"/>
      <c r="K112" s="2014"/>
      <c r="L112" s="2015"/>
      <c r="M112" s="2014"/>
    </row>
    <row r="113" spans="2:14" ht="20.100000000000001" customHeight="1" x14ac:dyDescent="0.2">
      <c r="B113" s="2016"/>
      <c r="C113" s="1762"/>
      <c r="D113" s="1763"/>
      <c r="E113" s="2012"/>
      <c r="F113" s="2012"/>
      <c r="G113" s="2012"/>
      <c r="H113" s="2012"/>
      <c r="I113" s="2012"/>
      <c r="J113" s="2012"/>
      <c r="K113" s="2012"/>
      <c r="L113" s="2010"/>
      <c r="M113" s="2012"/>
    </row>
    <row r="114" spans="2:14" ht="45" x14ac:dyDescent="0.2">
      <c r="B114" s="2017" t="s">
        <v>2097</v>
      </c>
      <c r="C114" s="2023"/>
      <c r="D114" s="2024"/>
      <c r="E114" s="2018"/>
      <c r="F114" s="2018"/>
      <c r="G114" s="2018"/>
      <c r="H114" s="2018"/>
      <c r="I114" s="2018"/>
      <c r="J114" s="2018"/>
      <c r="K114" s="2018"/>
      <c r="L114" s="2025"/>
      <c r="M114" s="2018"/>
    </row>
    <row r="115" spans="2:14" ht="20.100000000000001" customHeight="1" x14ac:dyDescent="0.2">
      <c r="B115" s="2019"/>
      <c r="C115" s="1762"/>
      <c r="D115" s="1763"/>
      <c r="E115" s="2014"/>
      <c r="F115" s="2014"/>
      <c r="G115" s="2014"/>
      <c r="H115" s="2014"/>
      <c r="I115" s="2014"/>
      <c r="J115" s="2014"/>
      <c r="K115" s="2014"/>
      <c r="L115" s="2010"/>
      <c r="M115" s="2012"/>
    </row>
    <row r="116" spans="2:14" ht="20.100000000000001" customHeight="1" x14ac:dyDescent="0.2">
      <c r="B116" s="2028" t="s">
        <v>2098</v>
      </c>
      <c r="C116" s="2029"/>
      <c r="D116" s="2030"/>
      <c r="E116" s="2018"/>
      <c r="F116" s="2018"/>
      <c r="G116" s="2018"/>
      <c r="H116" s="2018"/>
      <c r="I116" s="2018"/>
      <c r="J116" s="2018"/>
      <c r="K116" s="2018"/>
      <c r="L116" s="2010"/>
      <c r="M116" s="2012"/>
    </row>
    <row r="117" spans="2:14" ht="12.75" customHeight="1" x14ac:dyDescent="0.2">
      <c r="B117" s="2031"/>
      <c r="C117" s="2032"/>
      <c r="D117" s="2033"/>
      <c r="E117" s="2034"/>
      <c r="F117" s="2034"/>
      <c r="G117" s="2034"/>
      <c r="H117" s="2034"/>
      <c r="I117" s="2034"/>
      <c r="J117" s="2034"/>
      <c r="K117" s="2034"/>
      <c r="L117" s="2034"/>
      <c r="M117" s="2034"/>
      <c r="N117" s="2022"/>
    </row>
    <row r="118" spans="2:14" ht="13.5" customHeight="1" x14ac:dyDescent="0.2">
      <c r="B118" s="991" t="s">
        <v>1714</v>
      </c>
      <c r="C118" s="2035"/>
      <c r="D118" s="2036"/>
      <c r="E118" s="998"/>
      <c r="F118" s="998"/>
      <c r="G118" s="1007"/>
      <c r="H118" s="1007"/>
      <c r="I118" s="1007"/>
      <c r="J118" s="1007"/>
      <c r="K118" s="1007"/>
      <c r="L118" s="1007"/>
      <c r="M118" s="998"/>
      <c r="N118" s="2022"/>
    </row>
    <row r="119" spans="2:14" ht="8.25" customHeight="1" x14ac:dyDescent="0.2">
      <c r="B119" s="991"/>
      <c r="C119" s="2035"/>
      <c r="D119" s="2036"/>
      <c r="E119" s="998"/>
      <c r="F119" s="998"/>
      <c r="G119" s="1007"/>
      <c r="H119" s="1007"/>
      <c r="I119" s="1007"/>
      <c r="J119" s="1007"/>
      <c r="K119" s="1007"/>
      <c r="L119" s="1007"/>
      <c r="M119" s="998"/>
      <c r="N119" s="2022"/>
    </row>
    <row r="120" spans="2:14" x14ac:dyDescent="0.2">
      <c r="B120" s="2037" t="s">
        <v>1812</v>
      </c>
      <c r="C120" s="2038"/>
      <c r="D120" s="2039"/>
      <c r="E120" s="2040"/>
      <c r="F120" s="2040"/>
      <c r="G120" s="2040"/>
      <c r="H120" s="2040"/>
      <c r="I120" s="294"/>
      <c r="J120" s="294"/>
    </row>
    <row r="121" spans="2:14" x14ac:dyDescent="0.2">
      <c r="B121" s="2041"/>
      <c r="G121" s="294"/>
      <c r="H121" s="294"/>
      <c r="I121" s="294"/>
      <c r="J121" s="294"/>
    </row>
    <row r="122" spans="2:14" ht="13.5" customHeight="1" x14ac:dyDescent="0.2">
      <c r="B122" s="2041" t="s">
        <v>1235</v>
      </c>
      <c r="G122" s="294"/>
      <c r="H122" s="294"/>
      <c r="I122" s="294"/>
      <c r="J122" s="294"/>
    </row>
    <row r="123" spans="2:14" ht="13.5" customHeight="1" x14ac:dyDescent="0.2">
      <c r="B123" s="2042"/>
      <c r="C123" s="2043"/>
      <c r="D123" s="2044"/>
      <c r="E123" s="2045"/>
      <c r="F123" s="2045"/>
      <c r="G123" s="2045"/>
      <c r="H123" s="2045"/>
      <c r="I123" s="2045"/>
      <c r="J123" s="2045"/>
      <c r="K123" s="2046"/>
      <c r="L123" s="2046"/>
      <c r="M123" s="2045"/>
    </row>
    <row r="124" spans="2:14" ht="9.6" customHeight="1" x14ac:dyDescent="0.2">
      <c r="B124" s="2047"/>
      <c r="G124" s="294"/>
      <c r="H124" s="294"/>
      <c r="I124" s="294"/>
      <c r="J124" s="294"/>
    </row>
    <row r="125" spans="2:14" ht="11.25" customHeight="1" x14ac:dyDescent="0.2">
      <c r="B125" s="2048" t="s">
        <v>1715</v>
      </c>
      <c r="C125" s="2049"/>
      <c r="D125" s="2049"/>
      <c r="E125" s="2049"/>
      <c r="F125" s="2049"/>
      <c r="G125" s="2049"/>
      <c r="H125" s="2049"/>
      <c r="I125" s="2050"/>
      <c r="J125" s="2050"/>
      <c r="K125" s="2050"/>
      <c r="L125" s="2050"/>
      <c r="M125" s="2050"/>
    </row>
    <row r="126" spans="2:14" ht="11.25" customHeight="1" x14ac:dyDescent="0.2">
      <c r="B126" s="2051" t="s">
        <v>1567</v>
      </c>
      <c r="C126" s="2050"/>
      <c r="D126" s="2050"/>
      <c r="E126" s="2050"/>
      <c r="F126" s="2050"/>
      <c r="G126" s="2050"/>
      <c r="H126" s="2050"/>
      <c r="I126" s="2050"/>
      <c r="J126" s="2050"/>
      <c r="K126" s="2050"/>
      <c r="L126" s="2050"/>
      <c r="M126" s="2050"/>
    </row>
    <row r="127" spans="2:14" ht="3.95" customHeight="1" x14ac:dyDescent="0.2">
      <c r="B127" s="2051"/>
      <c r="C127" s="2050"/>
      <c r="D127" s="2050"/>
      <c r="E127" s="2050"/>
      <c r="F127" s="2050"/>
      <c r="G127" s="2050"/>
      <c r="H127" s="2050"/>
      <c r="I127" s="2050"/>
      <c r="J127" s="2050"/>
      <c r="K127" s="2050"/>
      <c r="L127" s="2050"/>
      <c r="M127" s="2050"/>
    </row>
    <row r="128" spans="2:14" ht="11.25" customHeight="1" x14ac:dyDescent="0.2">
      <c r="B128" s="2048" t="s">
        <v>1716</v>
      </c>
      <c r="C128" s="2050"/>
      <c r="D128" s="2050"/>
      <c r="E128" s="2050"/>
      <c r="F128" s="2050"/>
      <c r="G128" s="2050"/>
      <c r="H128" s="2050"/>
      <c r="I128" s="2050"/>
      <c r="J128" s="2050"/>
      <c r="K128" s="2050"/>
      <c r="L128" s="2050"/>
      <c r="M128" s="2050"/>
    </row>
    <row r="129" spans="2:13" ht="11.25" customHeight="1" x14ac:dyDescent="0.2">
      <c r="B129" s="998" t="s">
        <v>1568</v>
      </c>
      <c r="C129" s="2035"/>
      <c r="D129" s="2036"/>
      <c r="E129" s="998"/>
      <c r="F129" s="998"/>
      <c r="G129" s="998"/>
      <c r="H129" s="998"/>
      <c r="I129" s="998"/>
      <c r="J129" s="998"/>
      <c r="K129" s="1007"/>
      <c r="L129" s="1007"/>
      <c r="M129" s="998"/>
    </row>
    <row r="130" spans="2:13" ht="3.95" customHeight="1" x14ac:dyDescent="0.2">
      <c r="B130" s="998"/>
      <c r="C130" s="2035"/>
      <c r="D130" s="2036"/>
      <c r="E130" s="998"/>
      <c r="F130" s="998"/>
      <c r="G130" s="998"/>
      <c r="H130" s="998"/>
      <c r="I130" s="998"/>
      <c r="J130" s="998"/>
      <c r="K130" s="1007"/>
      <c r="L130" s="1007"/>
      <c r="M130" s="998"/>
    </row>
    <row r="131" spans="2:13" ht="11.25" customHeight="1" x14ac:dyDescent="0.2">
      <c r="B131" s="2052" t="s">
        <v>1717</v>
      </c>
      <c r="C131" s="2035"/>
      <c r="D131" s="2036"/>
      <c r="E131" s="998"/>
      <c r="F131" s="998"/>
      <c r="G131" s="998"/>
      <c r="H131" s="998"/>
      <c r="I131" s="998"/>
      <c r="J131" s="998"/>
      <c r="K131" s="1007"/>
      <c r="L131" s="1007"/>
      <c r="M131" s="998"/>
    </row>
    <row r="132" spans="2:13" ht="3.95" customHeight="1" x14ac:dyDescent="0.2">
      <c r="B132" s="2052"/>
      <c r="C132" s="2035"/>
      <c r="D132" s="2036"/>
      <c r="E132" s="998"/>
      <c r="F132" s="998"/>
      <c r="G132" s="998"/>
      <c r="H132" s="998"/>
      <c r="I132" s="998"/>
      <c r="J132" s="998"/>
      <c r="K132" s="1007"/>
      <c r="L132" s="1007"/>
      <c r="M132" s="998"/>
    </row>
    <row r="133" spans="2:13" ht="11.25" customHeight="1" x14ac:dyDescent="0.2">
      <c r="B133" s="2053" t="s">
        <v>1718</v>
      </c>
      <c r="C133" s="2035"/>
      <c r="D133" s="2036"/>
      <c r="E133" s="998"/>
      <c r="F133" s="998"/>
      <c r="G133" s="998"/>
      <c r="H133" s="998"/>
      <c r="I133" s="998"/>
      <c r="J133" s="998"/>
      <c r="K133" s="1007"/>
      <c r="L133" s="1007"/>
      <c r="M133" s="998"/>
    </row>
    <row r="134" spans="2:13" ht="11.25" customHeight="1" x14ac:dyDescent="0.2">
      <c r="B134" s="998" t="s">
        <v>1569</v>
      </c>
      <c r="G134" s="294"/>
      <c r="H134" s="294"/>
      <c r="I134" s="294"/>
      <c r="J134" s="294"/>
    </row>
    <row r="135" spans="2:13" ht="11.1" customHeight="1" x14ac:dyDescent="0.2">
      <c r="B135" s="998"/>
      <c r="G135" s="294"/>
      <c r="H135" s="294"/>
      <c r="I135" s="294"/>
      <c r="J135" s="294"/>
    </row>
    <row r="136" spans="2:13" ht="11.1" customHeight="1" x14ac:dyDescent="0.2">
      <c r="B136" s="998"/>
      <c r="G136" s="294"/>
      <c r="H136" s="294"/>
      <c r="I136" s="294"/>
      <c r="J136" s="294"/>
    </row>
    <row r="137" spans="2:13" ht="13.5" customHeight="1" x14ac:dyDescent="0.2">
      <c r="M137" s="2054"/>
    </row>
    <row r="138" spans="2:13" ht="13.5" customHeight="1" x14ac:dyDescent="0.2">
      <c r="M138" s="2054"/>
    </row>
    <row r="139" spans="2:13" ht="13.5" customHeight="1" x14ac:dyDescent="0.2">
      <c r="M139" s="2054"/>
    </row>
    <row r="140" spans="2:13" ht="13.5" customHeight="1" x14ac:dyDescent="0.2">
      <c r="G140" s="294"/>
      <c r="H140" s="294"/>
      <c r="I140" s="294"/>
      <c r="J140" s="294"/>
    </row>
    <row r="141" spans="2:13" ht="13.5" customHeight="1" x14ac:dyDescent="0.2">
      <c r="G141" s="294"/>
      <c r="H141" s="294"/>
      <c r="I141" s="294"/>
      <c r="J141" s="294"/>
    </row>
    <row r="142" spans="2:13" ht="13.5" customHeight="1" x14ac:dyDescent="0.2">
      <c r="G142" s="294"/>
      <c r="H142" s="294"/>
      <c r="I142" s="294"/>
      <c r="J142" s="294"/>
    </row>
    <row r="143" spans="2:13" ht="13.5" customHeight="1" x14ac:dyDescent="0.2">
      <c r="G143" s="294"/>
      <c r="H143" s="294"/>
      <c r="I143" s="294"/>
      <c r="J143" s="294"/>
    </row>
    <row r="144" spans="2:13" ht="13.5" customHeight="1" x14ac:dyDescent="0.2">
      <c r="G144" s="294"/>
      <c r="H144" s="294"/>
      <c r="I144" s="294"/>
      <c r="J144" s="294"/>
    </row>
    <row r="145" spans="7:10" ht="13.5" customHeight="1" x14ac:dyDescent="0.2">
      <c r="G145" s="294"/>
      <c r="H145" s="294"/>
      <c r="I145" s="294"/>
      <c r="J145" s="294"/>
    </row>
    <row r="146" spans="7:10" ht="13.5" customHeight="1" x14ac:dyDescent="0.2">
      <c r="G146" s="294"/>
      <c r="H146" s="294"/>
      <c r="I146" s="294"/>
      <c r="J146" s="294"/>
    </row>
    <row r="147" spans="7:10" ht="13.5" customHeight="1" x14ac:dyDescent="0.2"/>
    <row r="148" spans="7:10" ht="13.5" customHeight="1" x14ac:dyDescent="0.2"/>
    <row r="149" spans="7:10" ht="13.5" customHeight="1" x14ac:dyDescent="0.2"/>
    <row r="150" spans="7:10" ht="25.5" customHeight="1" x14ac:dyDescent="0.2"/>
    <row r="151" spans="7:10" ht="25.5" customHeight="1" x14ac:dyDescent="0.2"/>
    <row r="152" spans="7:10" ht="25.5" customHeight="1" x14ac:dyDescent="0.2"/>
    <row r="153" spans="7:10" ht="25.5" customHeight="1" x14ac:dyDescent="0.2"/>
    <row r="154" spans="7:10" ht="25.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25.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4.7" customHeight="1" x14ac:dyDescent="0.2"/>
    <row r="200" ht="12.2"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4.7" customHeight="1" x14ac:dyDescent="0.2"/>
    <row r="24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5" t="str">
        <f>'Single Audit Cover'!A7</f>
        <v xml:space="preserve">   Gavin SD 37</v>
      </c>
      <c r="B1" s="2595"/>
      <c r="C1" s="2595"/>
      <c r="D1" s="2595"/>
      <c r="E1" s="2595"/>
      <c r="F1" s="2595"/>
    </row>
    <row r="2" spans="1:7" ht="13.5" customHeight="1" x14ac:dyDescent="0.2">
      <c r="A2" s="2596">
        <f>'Single Audit Cover'!E7</f>
        <v>34049037002</v>
      </c>
      <c r="B2" s="2596"/>
      <c r="C2" s="2596"/>
      <c r="D2" s="2596"/>
      <c r="E2" s="2596"/>
      <c r="F2" s="2596"/>
      <c r="G2" s="1051"/>
    </row>
    <row r="3" spans="1:7" ht="15.75" customHeight="1" x14ac:dyDescent="0.2">
      <c r="A3" s="2597" t="s">
        <v>1260</v>
      </c>
      <c r="B3" s="2597"/>
      <c r="C3" s="2597"/>
      <c r="D3" s="2597"/>
      <c r="E3" s="2597"/>
      <c r="F3" s="2597"/>
    </row>
    <row r="4" spans="1:7" ht="13.5" customHeight="1" x14ac:dyDescent="0.2">
      <c r="A4" s="2598" t="str">
        <f>'Single Audit Cover'!A4</f>
        <v>Year Ending June 30, 2020</v>
      </c>
      <c r="B4" s="2598"/>
      <c r="C4" s="2598"/>
      <c r="D4" s="2598"/>
      <c r="E4" s="2598"/>
      <c r="F4" s="2598"/>
    </row>
    <row r="5" spans="1:7" ht="8.25" customHeight="1" x14ac:dyDescent="0.2">
      <c r="C5" s="295"/>
      <c r="D5" s="295"/>
    </row>
    <row r="6" spans="1:7" ht="13.5" customHeight="1" x14ac:dyDescent="0.2">
      <c r="A6" s="1052" t="s">
        <v>1705</v>
      </c>
      <c r="C6" s="295"/>
      <c r="D6" s="295"/>
    </row>
    <row r="7" spans="1:7" ht="60.95" customHeight="1" x14ac:dyDescent="0.2">
      <c r="A7" s="2594" t="s">
        <v>1706</v>
      </c>
      <c r="B7" s="2594"/>
      <c r="C7" s="2594"/>
      <c r="D7" s="2594"/>
      <c r="E7" s="2594"/>
      <c r="F7" s="2594"/>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15" customHeight="1" x14ac:dyDescent="0.2">
      <c r="A13" s="2594" t="s">
        <v>1708</v>
      </c>
      <c r="B13" s="2594"/>
      <c r="C13" s="2594"/>
      <c r="D13" s="2594"/>
      <c r="E13" s="2594"/>
      <c r="F13" s="2594"/>
    </row>
    <row r="14" spans="1:7" ht="9.75" customHeight="1" x14ac:dyDescent="0.2">
      <c r="C14" s="1036"/>
      <c r="D14" s="1036"/>
    </row>
    <row r="15" spans="1:7" ht="13.5" customHeight="1" x14ac:dyDescent="0.2">
      <c r="C15" s="1415" t="s">
        <v>1259</v>
      </c>
      <c r="D15" s="2600" t="s">
        <v>1258</v>
      </c>
      <c r="E15" s="2600"/>
      <c r="F15" s="2600"/>
    </row>
    <row r="16" spans="1:7" ht="13.5" customHeight="1" x14ac:dyDescent="0.2">
      <c r="A16" s="1058"/>
      <c r="B16" s="1052" t="s">
        <v>1257</v>
      </c>
      <c r="C16" s="1415" t="s">
        <v>1256</v>
      </c>
      <c r="D16" s="2601" t="s">
        <v>1571</v>
      </c>
      <c r="E16" s="2601"/>
      <c r="F16" s="2601"/>
    </row>
    <row r="17" spans="1:6" ht="20.45" customHeight="1" x14ac:dyDescent="0.2">
      <c r="A17" s="1059"/>
      <c r="B17" s="1060"/>
      <c r="C17" s="1061"/>
      <c r="D17" s="2599"/>
      <c r="E17" s="2599"/>
      <c r="F17" s="2599"/>
    </row>
    <row r="18" spans="1:6" ht="20.65" customHeight="1" x14ac:dyDescent="0.2">
      <c r="A18" s="1059"/>
      <c r="B18" s="1060"/>
      <c r="C18" s="1061"/>
      <c r="D18" s="2599"/>
      <c r="E18" s="2599"/>
      <c r="F18" s="2599"/>
    </row>
    <row r="19" spans="1:6" ht="20.65" customHeight="1" x14ac:dyDescent="0.2">
      <c r="A19" s="1059"/>
      <c r="B19" s="1060"/>
      <c r="C19" s="1061"/>
      <c r="D19" s="2599"/>
      <c r="E19" s="2599"/>
      <c r="F19" s="2599"/>
    </row>
    <row r="20" spans="1:6" ht="20.65" customHeight="1" x14ac:dyDescent="0.2">
      <c r="A20" s="1059"/>
      <c r="B20" s="1060"/>
      <c r="C20" s="1061"/>
      <c r="D20" s="2599"/>
      <c r="E20" s="2599"/>
      <c r="F20" s="2599"/>
    </row>
    <row r="21" spans="1:6" ht="20.65" customHeight="1" x14ac:dyDescent="0.2">
      <c r="A21" s="1059"/>
      <c r="B21" s="1060"/>
      <c r="C21" s="1061"/>
      <c r="D21" s="2599"/>
      <c r="E21" s="2599"/>
      <c r="F21" s="2599"/>
    </row>
    <row r="22" spans="1:6" ht="20.65" customHeight="1" x14ac:dyDescent="0.2">
      <c r="A22" s="1059"/>
      <c r="B22" s="1060"/>
      <c r="C22" s="1061"/>
      <c r="D22" s="2599"/>
      <c r="E22" s="2599"/>
      <c r="F22" s="2599"/>
    </row>
    <row r="23" spans="1:6" ht="20.65" customHeight="1" x14ac:dyDescent="0.2">
      <c r="A23" s="1059"/>
      <c r="B23" s="1060"/>
      <c r="C23" s="1061"/>
      <c r="D23" s="2599"/>
      <c r="E23" s="2599"/>
      <c r="F23" s="2599"/>
    </row>
    <row r="24" spans="1:6" ht="20.65" customHeight="1" x14ac:dyDescent="0.2">
      <c r="A24" s="1059"/>
      <c r="B24" s="1060"/>
      <c r="C24" s="1061"/>
      <c r="D24" s="2599"/>
      <c r="E24" s="2599"/>
      <c r="F24" s="2599"/>
    </row>
    <row r="25" spans="1:6" ht="20.65" customHeight="1" x14ac:dyDescent="0.2">
      <c r="A25" s="1059"/>
      <c r="B25" s="1060"/>
      <c r="C25" s="1061"/>
      <c r="D25" s="2599"/>
      <c r="E25" s="2599"/>
      <c r="F25" s="2599"/>
    </row>
    <row r="26" spans="1:6" ht="20.65" customHeight="1" x14ac:dyDescent="0.2">
      <c r="A26" s="1059"/>
      <c r="B26" s="1060"/>
      <c r="C26" s="1061"/>
      <c r="D26" s="2599"/>
      <c r="E26" s="2599"/>
      <c r="F26" s="2599"/>
    </row>
    <row r="27" spans="1:6" ht="20.65" customHeight="1" x14ac:dyDescent="0.2">
      <c r="A27" s="1059"/>
      <c r="B27" s="1060"/>
      <c r="C27" s="1061"/>
      <c r="D27" s="2599"/>
      <c r="E27" s="2599"/>
      <c r="F27" s="2599"/>
    </row>
    <row r="28" spans="1:6" ht="20.65" customHeight="1" x14ac:dyDescent="0.2">
      <c r="A28" s="1059"/>
      <c r="B28" s="1060"/>
      <c r="C28" s="1061"/>
      <c r="D28" s="2599"/>
      <c r="E28" s="2599"/>
      <c r="F28" s="2599"/>
    </row>
    <row r="29" spans="1:6" ht="20.65" customHeight="1" x14ac:dyDescent="0.2">
      <c r="A29" s="1059"/>
      <c r="B29" s="1060"/>
      <c r="C29" s="1061"/>
      <c r="D29" s="2599"/>
      <c r="E29" s="2599"/>
      <c r="F29" s="2599"/>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603" t="s">
        <v>1709</v>
      </c>
      <c r="B32" s="2603"/>
      <c r="C32" s="2603"/>
      <c r="D32" s="2603"/>
      <c r="E32" s="2603"/>
      <c r="F32" s="2603"/>
    </row>
    <row r="33" spans="1:6" ht="13.5" customHeight="1" x14ac:dyDescent="0.2">
      <c r="A33" s="306" t="s">
        <v>1417</v>
      </c>
      <c r="B33" s="306"/>
      <c r="C33" s="1064">
        <v>0</v>
      </c>
      <c r="D33" s="1465"/>
      <c r="E33" s="1062"/>
    </row>
    <row r="34" spans="1:6" ht="13.5" customHeight="1" x14ac:dyDescent="0.2">
      <c r="A34" s="306" t="s">
        <v>1811</v>
      </c>
      <c r="B34" s="306"/>
      <c r="C34" s="1065">
        <v>0</v>
      </c>
      <c r="D34" s="1465" t="s">
        <v>1572</v>
      </c>
      <c r="E34" s="2604">
        <f>+C33+C34</f>
        <v>0</v>
      </c>
      <c r="F34" s="2605"/>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c r="D38" s="1465"/>
      <c r="E38" s="1062"/>
    </row>
    <row r="39" spans="1:6" ht="14.25" customHeight="1" x14ac:dyDescent="0.2">
      <c r="A39" s="306"/>
      <c r="B39" s="306" t="s">
        <v>1419</v>
      </c>
      <c r="C39" s="1068"/>
      <c r="D39" s="1465"/>
      <c r="E39" s="1062"/>
    </row>
    <row r="40" spans="1:6" ht="14.25" customHeight="1" x14ac:dyDescent="0.2">
      <c r="A40" s="306"/>
      <c r="B40" s="306" t="s">
        <v>1420</v>
      </c>
      <c r="C40" s="1068"/>
      <c r="D40" s="1465"/>
      <c r="E40" s="1062"/>
    </row>
    <row r="41" spans="1:6" ht="14.25" customHeight="1" x14ac:dyDescent="0.2">
      <c r="A41" s="306"/>
      <c r="B41" s="306" t="s">
        <v>1421</v>
      </c>
      <c r="C41" s="1068"/>
      <c r="D41" s="1465"/>
      <c r="E41" s="1062"/>
    </row>
    <row r="42" spans="1:6" ht="14.25" customHeight="1" x14ac:dyDescent="0.2">
      <c r="A42" s="306" t="s">
        <v>1422</v>
      </c>
      <c r="B42" s="306"/>
      <c r="C42" s="1463"/>
      <c r="D42" s="1465"/>
      <c r="E42" s="1062"/>
    </row>
    <row r="43" spans="1:6" ht="14.25" customHeight="1" x14ac:dyDescent="0.2">
      <c r="A43" s="306" t="s">
        <v>1423</v>
      </c>
      <c r="B43" s="306"/>
      <c r="C43" s="1069"/>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6" t="s">
        <v>1573</v>
      </c>
      <c r="C49" s="2606"/>
      <c r="D49" s="2606"/>
      <c r="E49" s="1108"/>
    </row>
    <row r="50" spans="1:5" s="1076" customFormat="1" ht="3.75" customHeight="1" x14ac:dyDescent="0.2">
      <c r="A50" s="1075"/>
      <c r="B50" s="1414"/>
      <c r="C50" s="1414"/>
      <c r="D50" s="1414"/>
      <c r="E50" s="1108"/>
    </row>
    <row r="51" spans="1:5" s="1076" customFormat="1" ht="20.25" customHeight="1" x14ac:dyDescent="0.2">
      <c r="A51" s="1077">
        <v>6</v>
      </c>
      <c r="B51" s="2602" t="s">
        <v>1534</v>
      </c>
      <c r="C51" s="2602"/>
      <c r="D51" s="2602"/>
    </row>
    <row r="52" spans="1:5" ht="14.25" customHeight="1" x14ac:dyDescent="0.2">
      <c r="A52" s="1077"/>
      <c r="B52" s="2602"/>
      <c r="C52" s="2602"/>
      <c r="D52" s="2602"/>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Gavin SD 37</v>
      </c>
      <c r="C1" s="2612"/>
      <c r="D1" s="2612"/>
      <c r="E1" s="2612"/>
      <c r="F1" s="2612"/>
      <c r="G1" s="2612"/>
      <c r="H1" s="2612"/>
      <c r="I1" s="2612"/>
      <c r="J1" s="1118"/>
    </row>
    <row r="2" spans="2:10" s="295" customFormat="1" ht="12.75" customHeight="1" x14ac:dyDescent="0.2">
      <c r="B2" s="2613">
        <f>'Single Audit Cover'!E7</f>
        <v>34049037002</v>
      </c>
      <c r="C2" s="2614"/>
      <c r="D2" s="2614"/>
      <c r="E2" s="2614"/>
      <c r="F2" s="2614"/>
      <c r="G2" s="2614"/>
      <c r="H2" s="2614"/>
      <c r="I2" s="2614"/>
      <c r="J2" s="1118"/>
    </row>
    <row r="3" spans="2:10" s="295" customFormat="1" ht="12.75" customHeight="1" x14ac:dyDescent="0.2">
      <c r="B3" s="2615" t="s">
        <v>1274</v>
      </c>
      <c r="C3" s="2616"/>
      <c r="D3" s="2616"/>
      <c r="E3" s="2616"/>
      <c r="F3" s="2616"/>
      <c r="G3" s="2616"/>
      <c r="H3" s="2616"/>
      <c r="I3" s="2616"/>
      <c r="J3" s="1119"/>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5" t="s">
        <v>1273</v>
      </c>
      <c r="C7" s="2616"/>
      <c r="D7" s="2616"/>
      <c r="E7" s="2616"/>
      <c r="F7" s="2616"/>
      <c r="G7" s="2616"/>
      <c r="H7" s="2616"/>
      <c r="I7" s="2616"/>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7"/>
      <c r="D11" s="2617"/>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8"/>
      <c r="E29" s="2618"/>
      <c r="F29" s="2618"/>
      <c r="G29" s="2618"/>
      <c r="H29" s="2618"/>
      <c r="I29" s="2618"/>
    </row>
    <row r="30" spans="2:9" s="295" customFormat="1" x14ac:dyDescent="0.2">
      <c r="B30" s="1082"/>
      <c r="C30" s="300"/>
      <c r="D30" s="1129" t="s">
        <v>1725</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c r="H33" s="1076" t="s">
        <v>99</v>
      </c>
    </row>
    <row r="35" spans="2:9" x14ac:dyDescent="0.2">
      <c r="B35" s="1137" t="s">
        <v>1726</v>
      </c>
      <c r="C35" s="1138"/>
      <c r="D35" s="1043"/>
    </row>
    <row r="36" spans="2:9" ht="6" customHeight="1" x14ac:dyDescent="0.2">
      <c r="B36" s="1137"/>
      <c r="C36" s="1138"/>
      <c r="D36" s="1043"/>
    </row>
    <row r="37" spans="2:9" ht="17.25" customHeight="1" x14ac:dyDescent="0.2">
      <c r="B37" s="1139" t="s">
        <v>1727</v>
      </c>
      <c r="C37" s="2619" t="s">
        <v>1728</v>
      </c>
      <c r="D37" s="2620"/>
      <c r="E37" s="2620"/>
      <c r="F37" s="2621"/>
      <c r="G37" s="2619" t="s">
        <v>1575</v>
      </c>
      <c r="H37" s="2620"/>
      <c r="I37" s="2621"/>
    </row>
    <row r="38" spans="2:9" ht="16.5" customHeight="1" x14ac:dyDescent="0.2">
      <c r="B38" s="1140"/>
      <c r="C38" s="2607"/>
      <c r="D38" s="2608"/>
      <c r="E38" s="2608"/>
      <c r="F38" s="2609"/>
      <c r="G38" s="2622"/>
      <c r="H38" s="2623"/>
      <c r="I38" s="2624"/>
    </row>
    <row r="39" spans="2:9" ht="16.5" customHeight="1" x14ac:dyDescent="0.2">
      <c r="B39" s="1140"/>
      <c r="C39" s="2607"/>
      <c r="D39" s="2608"/>
      <c r="E39" s="2608"/>
      <c r="F39" s="2609"/>
      <c r="G39" s="2610"/>
      <c r="H39" s="2610"/>
      <c r="I39" s="2610"/>
    </row>
    <row r="40" spans="2:9" ht="16.5" customHeight="1" x14ac:dyDescent="0.2">
      <c r="B40" s="1140"/>
      <c r="C40" s="2607"/>
      <c r="D40" s="2608"/>
      <c r="E40" s="2608"/>
      <c r="F40" s="2609"/>
      <c r="G40" s="2610"/>
      <c r="H40" s="2610"/>
      <c r="I40" s="2610"/>
    </row>
    <row r="41" spans="2:9" ht="16.5" customHeight="1" x14ac:dyDescent="0.2">
      <c r="B41" s="1140"/>
      <c r="C41" s="2607"/>
      <c r="D41" s="2608"/>
      <c r="E41" s="2608"/>
      <c r="F41" s="2609"/>
      <c r="G41" s="2610"/>
      <c r="H41" s="2610"/>
      <c r="I41" s="2610"/>
    </row>
    <row r="42" spans="2:9" ht="16.5" customHeight="1" x14ac:dyDescent="0.2">
      <c r="B42" s="1140"/>
      <c r="C42" s="2607"/>
      <c r="D42" s="2608"/>
      <c r="E42" s="2608"/>
      <c r="F42" s="2609"/>
      <c r="G42" s="2610"/>
      <c r="H42" s="2610"/>
      <c r="I42" s="2610"/>
    </row>
    <row r="43" spans="2:9" ht="16.5" customHeight="1" x14ac:dyDescent="0.2">
      <c r="B43" s="1140"/>
      <c r="C43" s="2625" t="s">
        <v>1576</v>
      </c>
      <c r="D43" s="2626"/>
      <c r="E43" s="2626"/>
      <c r="F43" s="2627"/>
      <c r="G43" s="2628">
        <f>SUM(G38:I42)</f>
        <v>0</v>
      </c>
      <c r="H43" s="2628"/>
      <c r="I43" s="2628"/>
    </row>
    <row r="44" spans="2:9" ht="12.75" customHeight="1" x14ac:dyDescent="0.2"/>
    <row r="45" spans="2:9" ht="12.75" customHeight="1" x14ac:dyDescent="0.2">
      <c r="B45" s="1851" t="str">
        <f>"Total Federal Expenditures for 7/1/"&amp;MID('AFR20'!E2,3,2)-1&amp;"-6/30/"&amp;MID('AFR20'!E2,3,2)</f>
        <v>Total Federal Expenditures for 7/1/19-6/30/20</v>
      </c>
      <c r="C45" s="1852"/>
      <c r="D45" s="2629">
        <v>0</v>
      </c>
      <c r="E45" s="2630"/>
    </row>
    <row r="46" spans="2:9" ht="5.25" customHeight="1" x14ac:dyDescent="0.2">
      <c r="B46" s="1141"/>
      <c r="D46" s="1142"/>
      <c r="E46" s="1143"/>
    </row>
    <row r="47" spans="2:9" ht="12.75" customHeight="1" x14ac:dyDescent="0.2">
      <c r="B47" s="1076" t="s">
        <v>1577</v>
      </c>
      <c r="C47" s="1076"/>
      <c r="D47" s="1144" t="e">
        <f>+G43/D45</f>
        <v>#DIV/0!</v>
      </c>
      <c r="E47" s="1145"/>
      <c r="F47" s="1146"/>
      <c r="I47" s="1147"/>
    </row>
    <row r="48" spans="2:9" ht="9.9499999999999993" customHeight="1" x14ac:dyDescent="0.2"/>
    <row r="49" spans="1:9" x14ac:dyDescent="0.2">
      <c r="B49" s="1082" t="s">
        <v>1262</v>
      </c>
      <c r="C49" s="1058"/>
      <c r="D49" s="1058"/>
      <c r="E49" s="2631"/>
      <c r="F49" s="2631"/>
      <c r="G49" s="2631"/>
      <c r="H49" s="300"/>
    </row>
    <row r="51" spans="1:9" ht="13.5" customHeight="1" x14ac:dyDescent="0.2">
      <c r="B51" s="1082" t="s">
        <v>1261</v>
      </c>
      <c r="C51" s="1058"/>
      <c r="E51" s="1134"/>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1729</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1730</v>
      </c>
      <c r="C58" s="1160"/>
      <c r="D58" s="1160"/>
    </row>
    <row r="59" spans="1:9" s="1157" customFormat="1" ht="3.95" customHeight="1" x14ac:dyDescent="0.2">
      <c r="A59" s="1154"/>
      <c r="B59" s="1159"/>
      <c r="C59" s="1160"/>
      <c r="D59" s="1160"/>
    </row>
    <row r="60" spans="1:9" s="1157" customFormat="1" ht="13.5" customHeight="1" x14ac:dyDescent="0.2">
      <c r="A60" s="1154"/>
      <c r="B60" s="1159" t="s">
        <v>1731</v>
      </c>
      <c r="C60" s="1160"/>
      <c r="D60" s="1160"/>
    </row>
    <row r="61" spans="1:9" s="1157" customFormat="1" ht="3.95" customHeight="1" x14ac:dyDescent="0.2">
      <c r="A61" s="1154"/>
      <c r="B61" s="1159"/>
      <c r="C61" s="1160"/>
      <c r="D61" s="1160"/>
    </row>
    <row r="62" spans="1:9" s="1157" customFormat="1" ht="12.75" customHeight="1" x14ac:dyDescent="0.2">
      <c r="A62" s="1154"/>
      <c r="B62" s="1159" t="s">
        <v>1732</v>
      </c>
      <c r="C62" s="1160"/>
      <c r="D62" s="1160"/>
    </row>
    <row r="63" spans="1:9" s="1157" customFormat="1" ht="13.5" customHeight="1" x14ac:dyDescent="0.2">
      <c r="A63" s="1154"/>
      <c r="B63" s="1158" t="s">
        <v>1580</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Gavin SD 37</v>
      </c>
      <c r="C1" s="2611"/>
      <c r="D1" s="2611"/>
      <c r="E1" s="2611"/>
      <c r="F1" s="2611"/>
      <c r="G1" s="2611"/>
      <c r="H1" s="2611"/>
      <c r="I1" s="2611"/>
      <c r="J1" s="2611"/>
      <c r="K1" s="2611"/>
      <c r="L1" s="1084"/>
      <c r="M1" s="1084"/>
    </row>
    <row r="2" spans="1:13" ht="12" customHeight="1" x14ac:dyDescent="0.2">
      <c r="B2" s="2613">
        <f>'Single Audit Cover'!E7</f>
        <v>34049037002</v>
      </c>
      <c r="C2" s="2613"/>
      <c r="D2" s="2613"/>
      <c r="E2" s="2613"/>
      <c r="F2" s="2613"/>
      <c r="G2" s="2613"/>
      <c r="H2" s="2613"/>
      <c r="I2" s="2613"/>
      <c r="J2" s="2613"/>
      <c r="K2" s="2613"/>
      <c r="L2" s="1085"/>
      <c r="M2" s="1086"/>
    </row>
    <row r="3" spans="1:13" ht="10.35" customHeight="1" x14ac:dyDescent="0.2">
      <c r="B3" s="2634" t="s">
        <v>1274</v>
      </c>
      <c r="C3" s="2634"/>
      <c r="D3" s="2634"/>
      <c r="E3" s="2634"/>
      <c r="F3" s="2634"/>
      <c r="G3" s="2634"/>
      <c r="H3" s="2634"/>
      <c r="I3" s="2634"/>
      <c r="J3" s="2634"/>
      <c r="K3" s="2634"/>
      <c r="L3" s="1087"/>
      <c r="M3" s="1087"/>
    </row>
    <row r="4" spans="1:13" ht="14.25" customHeight="1" x14ac:dyDescent="0.2">
      <c r="B4" s="2635" t="str">
        <f>'Single Audit Cover'!A4</f>
        <v>Year Ending June 30, 2020</v>
      </c>
      <c r="C4" s="2635"/>
      <c r="D4" s="2635"/>
      <c r="E4" s="2635"/>
      <c r="F4" s="2635"/>
      <c r="G4" s="2635"/>
      <c r="H4" s="2635"/>
      <c r="I4" s="2635"/>
      <c r="J4" s="2635"/>
      <c r="K4" s="2635"/>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5" t="s">
        <v>1285</v>
      </c>
      <c r="C7" s="2635"/>
      <c r="D7" s="2636"/>
      <c r="E7" s="2636"/>
      <c r="F7" s="2636"/>
      <c r="G7" s="2636"/>
      <c r="H7" s="2636"/>
      <c r="I7" s="2636"/>
      <c r="J7" s="2636"/>
      <c r="K7" s="2636"/>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1719</v>
      </c>
      <c r="C10" s="1853" t="str">
        <f>'AFR20'!$E$2&amp;"-"</f>
        <v>2020-</v>
      </c>
      <c r="D10" s="1095"/>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33"/>
      <c r="C14" s="2633"/>
      <c r="D14" s="2633"/>
      <c r="E14" s="2633"/>
      <c r="F14" s="2633"/>
      <c r="G14" s="2633"/>
      <c r="H14" s="2633"/>
      <c r="I14" s="2633"/>
      <c r="J14" s="2633"/>
      <c r="K14" s="2633"/>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33"/>
      <c r="C17" s="2633"/>
      <c r="D17" s="2633"/>
      <c r="E17" s="2633"/>
      <c r="F17" s="2633"/>
      <c r="G17" s="2633"/>
      <c r="H17" s="2633"/>
      <c r="I17" s="2633"/>
      <c r="J17" s="2633"/>
      <c r="K17" s="2633"/>
      <c r="L17" s="1091"/>
    </row>
    <row r="18" spans="2:12" ht="4.5" customHeight="1" x14ac:dyDescent="0.2">
      <c r="B18" s="1107"/>
      <c r="C18" s="1107"/>
      <c r="L18" s="1091"/>
    </row>
    <row r="19" spans="2:12" s="1058" customFormat="1" ht="13.5" customHeight="1" x14ac:dyDescent="0.2">
      <c r="B19" s="1102" t="s">
        <v>1720</v>
      </c>
      <c r="C19" s="1102"/>
      <c r="D19" s="1103"/>
      <c r="E19" s="1103"/>
      <c r="F19" s="1103"/>
      <c r="G19" s="1104"/>
      <c r="H19" s="1103"/>
      <c r="I19" s="1104"/>
      <c r="J19" s="1103"/>
      <c r="K19" s="1103"/>
      <c r="L19" s="1105"/>
    </row>
    <row r="20" spans="2:12" ht="45.75" customHeight="1" x14ac:dyDescent="0.2">
      <c r="B20" s="2637"/>
      <c r="C20" s="2637"/>
      <c r="D20" s="2633"/>
      <c r="E20" s="2633"/>
      <c r="F20" s="2633"/>
      <c r="G20" s="2633"/>
      <c r="H20" s="2633"/>
      <c r="I20" s="2633"/>
      <c r="J20" s="2633"/>
      <c r="K20" s="2633"/>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33"/>
      <c r="C23" s="2633"/>
      <c r="D23" s="2633"/>
      <c r="E23" s="2633"/>
      <c r="F23" s="2633"/>
      <c r="G23" s="2633"/>
      <c r="H23" s="2633"/>
      <c r="I23" s="2633"/>
      <c r="J23" s="2633"/>
      <c r="K23" s="2633"/>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33"/>
      <c r="C26" s="2633"/>
      <c r="D26" s="2633"/>
      <c r="E26" s="2633"/>
      <c r="F26" s="2633"/>
      <c r="G26" s="2633"/>
      <c r="H26" s="2633"/>
      <c r="I26" s="2633"/>
      <c r="J26" s="2633"/>
      <c r="K26" s="2633"/>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32"/>
      <c r="C29" s="2632"/>
      <c r="D29" s="2633"/>
      <c r="E29" s="2633"/>
      <c r="F29" s="2633"/>
      <c r="G29" s="2633"/>
      <c r="H29" s="2633"/>
      <c r="I29" s="2633"/>
      <c r="J29" s="2633"/>
      <c r="K29" s="2633"/>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1721</v>
      </c>
      <c r="C31" s="1112"/>
      <c r="D31" s="1088"/>
      <c r="E31" s="1089"/>
      <c r="F31" s="1089"/>
      <c r="G31" s="1090"/>
      <c r="H31" s="1089"/>
      <c r="I31" s="1090"/>
      <c r="J31" s="1089"/>
      <c r="K31" s="1089"/>
      <c r="L31" s="1091"/>
    </row>
    <row r="32" spans="2:12" s="300" customFormat="1" ht="44.25" customHeight="1" x14ac:dyDescent="0.2">
      <c r="B32" s="2632"/>
      <c r="C32" s="2632"/>
      <c r="D32" s="2633"/>
      <c r="E32" s="2633"/>
      <c r="F32" s="2633"/>
      <c r="G32" s="2633"/>
      <c r="H32" s="2633"/>
      <c r="I32" s="2633"/>
      <c r="J32" s="2633"/>
      <c r="K32" s="2633"/>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1722</v>
      </c>
      <c r="C35" s="1115"/>
      <c r="D35" s="300"/>
      <c r="E35" s="300"/>
      <c r="F35" s="300"/>
      <c r="L35" s="1091"/>
    </row>
    <row r="36" spans="1:13" ht="9.6" customHeight="1" x14ac:dyDescent="0.2">
      <c r="B36" s="1076" t="s">
        <v>1813</v>
      </c>
      <c r="C36" s="1076"/>
      <c r="L36" s="1091"/>
    </row>
    <row r="37" spans="1:13" ht="9.6" customHeight="1" x14ac:dyDescent="0.2">
      <c r="B37" s="1076" t="s">
        <v>1814</v>
      </c>
      <c r="C37" s="1076"/>
    </row>
    <row r="38" spans="1:13" ht="11.85" customHeight="1" x14ac:dyDescent="0.2">
      <c r="B38" s="1116" t="s">
        <v>1723</v>
      </c>
      <c r="C38" s="1116"/>
    </row>
    <row r="39" spans="1:13" ht="9.6" customHeight="1" x14ac:dyDescent="0.2">
      <c r="B39" s="1076" t="s">
        <v>1275</v>
      </c>
      <c r="C39" s="1076"/>
      <c r="M39" s="1117"/>
    </row>
    <row r="40" spans="1:13" ht="12.6" customHeight="1" x14ac:dyDescent="0.2">
      <c r="B40" s="1116" t="s">
        <v>1724</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8" t="str">
        <f>'Single Audit Cover'!A7</f>
        <v xml:space="preserve">   Gavin SD 37</v>
      </c>
      <c r="C1" s="2638"/>
      <c r="D1" s="2638"/>
      <c r="E1" s="2638"/>
      <c r="F1" s="2638"/>
      <c r="G1" s="2638"/>
      <c r="H1" s="2638"/>
      <c r="I1" s="2638"/>
      <c r="J1" s="2638"/>
      <c r="K1" s="2638"/>
      <c r="L1" s="1161"/>
    </row>
    <row r="2" spans="1:12" ht="12.75" customHeight="1" x14ac:dyDescent="0.2">
      <c r="B2" s="2639">
        <f>'Single Audit Cover'!E7</f>
        <v>34049037002</v>
      </c>
      <c r="C2" s="2639"/>
      <c r="D2" s="2639"/>
      <c r="E2" s="2639"/>
      <c r="F2" s="2639"/>
      <c r="G2" s="2639"/>
      <c r="H2" s="2639"/>
      <c r="I2" s="2639"/>
      <c r="J2" s="2639"/>
      <c r="K2" s="2639"/>
      <c r="L2" s="1162"/>
    </row>
    <row r="3" spans="1:12" ht="12.75" customHeight="1" x14ac:dyDescent="0.2">
      <c r="B3" s="2634" t="s">
        <v>1274</v>
      </c>
      <c r="C3" s="2634"/>
      <c r="D3" s="2634"/>
      <c r="E3" s="2634"/>
      <c r="F3" s="2634"/>
      <c r="G3" s="2634"/>
      <c r="H3" s="2634"/>
      <c r="I3" s="2634"/>
      <c r="J3" s="2634"/>
      <c r="K3" s="2634"/>
      <c r="L3" s="1087"/>
    </row>
    <row r="4" spans="1:12" ht="12.75" customHeight="1" x14ac:dyDescent="0.2">
      <c r="B4" s="2634" t="str">
        <f>'Single Audit Cover'!A4</f>
        <v>Year Ending June 30, 2020</v>
      </c>
      <c r="C4" s="2634"/>
      <c r="D4" s="2634"/>
      <c r="E4" s="2634"/>
      <c r="F4" s="2634"/>
      <c r="G4" s="2634"/>
      <c r="H4" s="2634"/>
      <c r="I4" s="2634"/>
      <c r="J4" s="2634"/>
      <c r="K4" s="2634"/>
      <c r="L4" s="1087"/>
    </row>
    <row r="5" spans="1:12" ht="5.25" customHeight="1" x14ac:dyDescent="0.2">
      <c r="B5" s="1036" t="s">
        <v>1159</v>
      </c>
      <c r="C5" s="1036"/>
      <c r="L5" s="300"/>
    </row>
    <row r="6" spans="1:12" ht="30.75" customHeight="1" x14ac:dyDescent="0.2">
      <c r="A6" s="300"/>
      <c r="B6" s="2640" t="s">
        <v>1297</v>
      </c>
      <c r="C6" s="2640"/>
      <c r="D6" s="2640"/>
      <c r="E6" s="2640"/>
      <c r="F6" s="2640"/>
      <c r="G6" s="2640"/>
      <c r="H6" s="2640"/>
      <c r="I6" s="2640"/>
      <c r="J6" s="2640"/>
      <c r="K6" s="2640"/>
      <c r="L6" s="300"/>
    </row>
    <row r="7" spans="1:12" ht="4.5" customHeight="1" x14ac:dyDescent="0.2">
      <c r="B7" s="1089"/>
      <c r="C7" s="1089"/>
      <c r="D7" s="1089"/>
      <c r="E7" s="1089"/>
      <c r="F7" s="1089"/>
      <c r="G7" s="1090"/>
      <c r="H7" s="1089"/>
      <c r="I7" s="1090"/>
      <c r="J7" s="1089"/>
      <c r="K7" s="1089"/>
      <c r="L7" s="300"/>
    </row>
    <row r="8" spans="1:12" ht="13.5" customHeight="1" x14ac:dyDescent="0.2">
      <c r="B8" s="1096" t="s">
        <v>1733</v>
      </c>
      <c r="C8" s="1853" t="str">
        <f>'AFR20'!$E$2&amp;"-"</f>
        <v>2020-</v>
      </c>
      <c r="D8" s="1163"/>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8"/>
      <c r="G12" s="2618"/>
      <c r="H12" s="2618"/>
      <c r="I12" s="2618"/>
      <c r="J12" s="2618"/>
      <c r="K12" s="2618"/>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41"/>
      <c r="E14" s="2641"/>
      <c r="F14" s="2641"/>
      <c r="H14" s="1170" t="s">
        <v>1292</v>
      </c>
      <c r="I14" s="2642"/>
      <c r="J14" s="2642"/>
      <c r="K14" s="2642"/>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42"/>
      <c r="E16" s="2642"/>
      <c r="F16" s="2642"/>
      <c r="G16" s="2642"/>
      <c r="H16" s="2642"/>
      <c r="I16" s="2642"/>
      <c r="J16" s="2642"/>
      <c r="K16" s="2642"/>
      <c r="L16" s="300"/>
    </row>
    <row r="17" spans="2:12" ht="13.5" customHeight="1" x14ac:dyDescent="0.2">
      <c r="B17" s="1096" t="s">
        <v>1290</v>
      </c>
      <c r="C17" s="1096"/>
      <c r="D17" s="2643"/>
      <c r="E17" s="2643"/>
      <c r="F17" s="2643"/>
      <c r="G17" s="2643"/>
      <c r="H17" s="2643"/>
      <c r="I17" s="2643"/>
      <c r="J17" s="2643"/>
      <c r="K17" s="2643"/>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33"/>
      <c r="C20" s="2633"/>
      <c r="D20" s="2633"/>
      <c r="E20" s="2633"/>
      <c r="F20" s="2633"/>
      <c r="G20" s="2633"/>
      <c r="H20" s="2633"/>
      <c r="I20" s="2633"/>
      <c r="J20" s="2633"/>
      <c r="K20" s="2633"/>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1734</v>
      </c>
      <c r="C22" s="1172"/>
      <c r="D22" s="300"/>
      <c r="E22" s="300"/>
      <c r="F22" s="300"/>
      <c r="G22" s="1093"/>
      <c r="H22" s="300"/>
      <c r="I22" s="1093"/>
      <c r="J22" s="300"/>
      <c r="K22" s="300"/>
      <c r="L22" s="300"/>
    </row>
    <row r="23" spans="2:12" ht="37.5" customHeight="1" x14ac:dyDescent="0.2">
      <c r="B23" s="2633"/>
      <c r="C23" s="2633"/>
      <c r="D23" s="2633"/>
      <c r="E23" s="2633"/>
      <c r="F23" s="2633"/>
      <c r="G23" s="2633"/>
      <c r="H23" s="2633"/>
      <c r="I23" s="2633"/>
      <c r="J23" s="2633"/>
      <c r="K23" s="2633"/>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1735</v>
      </c>
      <c r="C25" s="1172"/>
      <c r="D25" s="300"/>
      <c r="E25" s="300"/>
      <c r="F25" s="300"/>
      <c r="G25" s="1093"/>
      <c r="H25" s="300"/>
      <c r="I25" s="1093"/>
      <c r="J25" s="300"/>
      <c r="K25" s="300"/>
      <c r="L25" s="300"/>
    </row>
    <row r="26" spans="2:12" ht="37.5" customHeight="1" x14ac:dyDescent="0.2">
      <c r="B26" s="2633"/>
      <c r="C26" s="2633"/>
      <c r="D26" s="2633"/>
      <c r="E26" s="2633"/>
      <c r="F26" s="2633"/>
      <c r="G26" s="2633"/>
      <c r="H26" s="2633"/>
      <c r="I26" s="2633"/>
      <c r="J26" s="2633"/>
      <c r="K26" s="2633"/>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1736</v>
      </c>
      <c r="C28" s="1172"/>
      <c r="D28" s="300"/>
      <c r="E28" s="300"/>
      <c r="F28" s="300"/>
      <c r="G28" s="1093"/>
      <c r="H28" s="300"/>
      <c r="I28" s="1093"/>
      <c r="J28" s="300"/>
      <c r="K28" s="300"/>
      <c r="L28" s="300"/>
    </row>
    <row r="29" spans="2:12" ht="37.5" customHeight="1" x14ac:dyDescent="0.2">
      <c r="B29" s="2633"/>
      <c r="C29" s="2633"/>
      <c r="D29" s="2633"/>
      <c r="E29" s="2633"/>
      <c r="F29" s="2633"/>
      <c r="G29" s="2633"/>
      <c r="H29" s="2633"/>
      <c r="I29" s="2633"/>
      <c r="J29" s="2633"/>
      <c r="K29" s="2633"/>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33"/>
      <c r="C32" s="2633"/>
      <c r="D32" s="2633"/>
      <c r="E32" s="2633"/>
      <c r="F32" s="2633"/>
      <c r="G32" s="2633"/>
      <c r="H32" s="2633"/>
      <c r="I32" s="2633"/>
      <c r="J32" s="2633"/>
      <c r="K32" s="2633"/>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33"/>
      <c r="C35" s="2633"/>
      <c r="D35" s="2633"/>
      <c r="E35" s="2633"/>
      <c r="F35" s="2633"/>
      <c r="G35" s="2633"/>
      <c r="H35" s="2633"/>
      <c r="I35" s="2633"/>
      <c r="J35" s="2633"/>
      <c r="K35" s="2633"/>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33"/>
      <c r="C38" s="2633"/>
      <c r="D38" s="2633"/>
      <c r="E38" s="2633"/>
      <c r="F38" s="2633"/>
      <c r="G38" s="2633"/>
      <c r="H38" s="2633"/>
      <c r="I38" s="2633"/>
      <c r="J38" s="2633"/>
      <c r="K38" s="2633"/>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1737</v>
      </c>
      <c r="C40" s="1112"/>
      <c r="D40" s="1088"/>
      <c r="E40" s="1089"/>
      <c r="F40" s="1089"/>
      <c r="G40" s="1090"/>
      <c r="H40" s="1089"/>
      <c r="I40" s="1090"/>
      <c r="J40" s="1089"/>
      <c r="K40" s="1089"/>
    </row>
    <row r="41" spans="2:12" s="300" customFormat="1" ht="33.75" customHeight="1" x14ac:dyDescent="0.2">
      <c r="B41" s="2633"/>
      <c r="C41" s="2633"/>
      <c r="D41" s="2633"/>
      <c r="E41" s="2633"/>
      <c r="F41" s="2633"/>
      <c r="G41" s="2633"/>
      <c r="H41" s="2633"/>
      <c r="I41" s="2633"/>
      <c r="J41" s="2633"/>
      <c r="K41" s="2633"/>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1738</v>
      </c>
      <c r="C44" s="1115"/>
      <c r="D44" s="300"/>
      <c r="E44" s="300"/>
      <c r="F44" s="300"/>
    </row>
    <row r="45" spans="2:12" ht="10.5" customHeight="1" x14ac:dyDescent="0.2">
      <c r="B45" s="1116" t="s">
        <v>1739</v>
      </c>
      <c r="C45" s="1116"/>
      <c r="G45" s="295"/>
      <c r="I45" s="295"/>
    </row>
    <row r="46" spans="2:12" ht="11.1" customHeight="1" x14ac:dyDescent="0.2">
      <c r="B46" s="1116" t="s">
        <v>1740</v>
      </c>
      <c r="C46" s="1116"/>
      <c r="G46" s="295"/>
      <c r="I46" s="295"/>
    </row>
    <row r="47" spans="2:12" ht="11.1" customHeight="1" x14ac:dyDescent="0.2">
      <c r="B47" s="1116" t="s">
        <v>1741</v>
      </c>
      <c r="C47" s="1116"/>
      <c r="G47" s="295"/>
      <c r="I47" s="295"/>
    </row>
    <row r="48" spans="2:12" ht="11.1" customHeight="1" x14ac:dyDescent="0.2">
      <c r="B48" s="1116" t="s">
        <v>1742</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11" t="str">
        <f>'Single Audit Cover'!A7</f>
        <v xml:space="preserve">   Gavin SD 37</v>
      </c>
      <c r="C1" s="2611"/>
      <c r="D1" s="2611"/>
      <c r="E1" s="1180"/>
    </row>
    <row r="2" spans="2:5" s="1058" customFormat="1" ht="12.75" customHeight="1" x14ac:dyDescent="0.2">
      <c r="B2" s="2613">
        <f>'Single Audit Cover'!E7</f>
        <v>34049037002</v>
      </c>
      <c r="C2" s="2613"/>
      <c r="D2" s="2613"/>
      <c r="E2" s="1181"/>
    </row>
    <row r="3" spans="2:5" ht="12.75" customHeight="1" x14ac:dyDescent="0.2">
      <c r="B3" s="2634" t="s">
        <v>1743</v>
      </c>
      <c r="C3" s="2634"/>
      <c r="D3" s="2634"/>
      <c r="E3" s="1050"/>
    </row>
    <row r="4" spans="2:5" s="1058" customFormat="1" ht="12.75" customHeight="1" x14ac:dyDescent="0.2">
      <c r="B4" s="2644" t="str">
        <f>'Single Audit Cover'!A4</f>
        <v>Year Ending June 30, 2020</v>
      </c>
      <c r="C4" s="2644"/>
      <c r="D4" s="2644"/>
      <c r="E4" s="1182"/>
    </row>
    <row r="5" spans="2:5" s="1058" customFormat="1" ht="40.15" customHeight="1" x14ac:dyDescent="0.2">
      <c r="B5" s="1183" t="s">
        <v>1744</v>
      </c>
      <c r="C5" s="306"/>
      <c r="D5" s="306"/>
      <c r="E5" s="306"/>
    </row>
    <row r="6" spans="2:5" s="1058" customFormat="1" ht="13.5" customHeight="1" x14ac:dyDescent="0.2">
      <c r="B6" s="1184" t="s">
        <v>1304</v>
      </c>
      <c r="C6" s="1184" t="s">
        <v>1303</v>
      </c>
      <c r="D6" s="1184" t="s">
        <v>1745</v>
      </c>
    </row>
    <row r="7" spans="2:5" ht="13.5" customHeight="1" x14ac:dyDescent="0.2">
      <c r="B7" s="1185"/>
      <c r="C7" s="302"/>
      <c r="D7" s="302"/>
      <c r="E7" s="302"/>
    </row>
    <row r="8" spans="2:5" ht="13.5" customHeight="1" x14ac:dyDescent="0.2">
      <c r="B8" s="1185"/>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1746</v>
      </c>
    </row>
    <row r="46" spans="2:5" ht="12.2" customHeight="1" x14ac:dyDescent="0.2">
      <c r="B46" s="1194" t="s">
        <v>1747</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4d435f69-8686-490b-bd6d-b153bf22ab50"/>
    <ds:schemaRef ds:uri="http://schemas.microsoft.com/office/infopath/2007/PartnerControls"/>
    <ds:schemaRef ds:uri="http://schemas.microsoft.com/office/2006/documentManagement/types"/>
    <ds:schemaRef ds:uri="http://purl.org/dc/terms/"/>
    <ds:schemaRef ds:uri="http://schemas.microsoft.com/sharepoint/v3"/>
    <ds:schemaRef ds:uri="http://schemas.openxmlformats.org/package/2006/metadata/core-properties"/>
    <ds:schemaRef ds:uri="http://www.w3.org/XML/1998/namespace"/>
    <ds:schemaRef ds:uri="d21dc803-237d-4c68-8692-8d731fd29118"/>
    <ds:schemaRef ds:uri="6ce3111e-7420-4802-b50a-75d4e9a0b980"/>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2020-10-08T19:43:43Z</cp:lastPrinted>
  <dcterms:created xsi:type="dcterms:W3CDTF">2003-10-29T19:06:34Z</dcterms:created>
  <dcterms:modified xsi:type="dcterms:W3CDTF">2020-11-10T02:40:40Z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