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D6DCADD-3BDD-46B4-8947-BD2550AA87D4}"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176" l="1"/>
  <c r="C10" i="185"/>
  <c r="C10" i="175"/>
  <c r="B45" i="174"/>
  <c r="G43" i="174"/>
  <c r="D47" i="174" s="1"/>
  <c r="E34" i="173"/>
  <c r="L27" i="179"/>
  <c r="L26" i="179"/>
  <c r="L25" i="179"/>
  <c r="L24" i="179"/>
  <c r="L23" i="179"/>
  <c r="L22" i="179"/>
  <c r="L21" i="179"/>
  <c r="L20" i="179"/>
  <c r="L19" i="179"/>
  <c r="L18" i="179"/>
  <c r="L17" i="179"/>
  <c r="L16" i="179"/>
  <c r="L15" i="179"/>
  <c r="L14" i="179"/>
  <c r="L13" i="179"/>
  <c r="L12" i="179"/>
  <c r="L11" i="179"/>
  <c r="I9" i="179"/>
  <c r="G9" i="179"/>
  <c r="F9" i="179"/>
  <c r="E9" i="179"/>
  <c r="J8" i="179"/>
  <c r="H8" i="179"/>
  <c r="D47" i="171"/>
  <c r="D17" i="171"/>
  <c r="D14" i="171"/>
  <c r="D12"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18" i="169"/>
  <c r="G18" i="169"/>
  <c r="A16" i="169"/>
  <c r="G15" i="169"/>
  <c r="A15" i="169"/>
  <c r="A14" i="169"/>
  <c r="I13" i="169"/>
  <c r="G11" i="169"/>
  <c r="G10" i="169"/>
  <c r="A10" i="169"/>
  <c r="G9" i="169"/>
  <c r="G7" i="169"/>
  <c r="E7" i="169"/>
  <c r="B2" i="177" s="1"/>
  <c r="A7" i="169"/>
  <c r="B1" i="177" s="1"/>
  <c r="A4" i="169"/>
  <c r="B4" i="174" s="1"/>
  <c r="B7885" i="106"/>
  <c r="D7885" i="106" s="1"/>
  <c r="B7884" i="106"/>
  <c r="D7884" i="106" s="1"/>
  <c r="B7883" i="106"/>
  <c r="D7883" i="106" s="1"/>
  <c r="B7882" i="106"/>
  <c r="D7882" i="106" s="1"/>
  <c r="D7836" i="106"/>
  <c r="B7819" i="106"/>
  <c r="D7819" i="106" s="1"/>
  <c r="B7818" i="106"/>
  <c r="D7818" i="106" s="1"/>
  <c r="B7816" i="106"/>
  <c r="D7816" i="106" s="1"/>
  <c r="B7815" i="106"/>
  <c r="D7815" i="106" s="1"/>
  <c r="B7814" i="106"/>
  <c r="D7814" i="106" s="1"/>
  <c r="B7813" i="106"/>
  <c r="D7813" i="106" s="1"/>
  <c r="B7812" i="106"/>
  <c r="D7812" i="106" s="1"/>
  <c r="B7811" i="106"/>
  <c r="D7811" i="106" s="1"/>
  <c r="B7810" i="106"/>
  <c r="D7810" i="106" s="1"/>
  <c r="B7809" i="106"/>
  <c r="D7809" i="106" s="1"/>
  <c r="B7808" i="106"/>
  <c r="D7808" i="106" s="1"/>
  <c r="B7807" i="106"/>
  <c r="D7807" i="106" s="1"/>
  <c r="B7806" i="106"/>
  <c r="D7806" i="106" s="1"/>
  <c r="B7805" i="106"/>
  <c r="D7805" i="106" s="1"/>
  <c r="B7804" i="106"/>
  <c r="D7804" i="106" s="1"/>
  <c r="B7803" i="106"/>
  <c r="D7803" i="106" s="1"/>
  <c r="B7802" i="106"/>
  <c r="D7802" i="106" s="1"/>
  <c r="B7801" i="106"/>
  <c r="D7801" i="106" s="1"/>
  <c r="D7799" i="106"/>
  <c r="D7798" i="106"/>
  <c r="D7797" i="106"/>
  <c r="B7795" i="106"/>
  <c r="D7795" i="106" s="1"/>
  <c r="B7793" i="106"/>
  <c r="D7793" i="106" s="1"/>
  <c r="B7791" i="106"/>
  <c r="D7791" i="106" s="1"/>
  <c r="B7787" i="106"/>
  <c r="D7787" i="106" s="1"/>
  <c r="B7785" i="106"/>
  <c r="D7785" i="106" s="1"/>
  <c r="B7783" i="106"/>
  <c r="D7783" i="106" s="1"/>
  <c r="B7781" i="106"/>
  <c r="D7781" i="106" s="1"/>
  <c r="B7779" i="106"/>
  <c r="D7779" i="106" s="1"/>
  <c r="B7777" i="106"/>
  <c r="D7777" i="106" s="1"/>
  <c r="B7775" i="106"/>
  <c r="D7775" i="106" s="1"/>
  <c r="B7774" i="106"/>
  <c r="D7774" i="106" s="1"/>
  <c r="B7773" i="106"/>
  <c r="D7773" i="106" s="1"/>
  <c r="D7772" i="106"/>
  <c r="D7771" i="106"/>
  <c r="D7770" i="106"/>
  <c r="B7769" i="106"/>
  <c r="D7769" i="106" s="1"/>
  <c r="B7768" i="106"/>
  <c r="D7768" i="106" s="1"/>
  <c r="B7766" i="106"/>
  <c r="D7766" i="106" s="1"/>
  <c r="B7765" i="106"/>
  <c r="D7765" i="106" s="1"/>
  <c r="B7764" i="106"/>
  <c r="D7764" i="106" s="1"/>
  <c r="B7762" i="106"/>
  <c r="D7762" i="106" s="1"/>
  <c r="B7761" i="106"/>
  <c r="D7761" i="106" s="1"/>
  <c r="D7757" i="106"/>
  <c r="D7756" i="106"/>
  <c r="B7755" i="106"/>
  <c r="D7755" i="106" s="1"/>
  <c r="B7754" i="106"/>
  <c r="D7754" i="106" s="1"/>
  <c r="B7753" i="106"/>
  <c r="D7753" i="106" s="1"/>
  <c r="B7752" i="106"/>
  <c r="D7752" i="106" s="1"/>
  <c r="B7751" i="106"/>
  <c r="D7751" i="106" s="1"/>
  <c r="B7750" i="106"/>
  <c r="D7750" i="106" s="1"/>
  <c r="B7749" i="106"/>
  <c r="D7749" i="106" s="1"/>
  <c r="B7748" i="106"/>
  <c r="D7748" i="106" s="1"/>
  <c r="B7745" i="106"/>
  <c r="D7745" i="106" s="1"/>
  <c r="D7744" i="106"/>
  <c r="B7738" i="106"/>
  <c r="D7738" i="106" s="1"/>
  <c r="B7737" i="106"/>
  <c r="D7737" i="106" s="1"/>
  <c r="B7736" i="106"/>
  <c r="D7736" i="106" s="1"/>
  <c r="B7735" i="106"/>
  <c r="D7735" i="106" s="1"/>
  <c r="B7734" i="106"/>
  <c r="D7734" i="106" s="1"/>
  <c r="B7731" i="106"/>
  <c r="D7731" i="106" s="1"/>
  <c r="B7729" i="106"/>
  <c r="D7729" i="106" s="1"/>
  <c r="B7728" i="106"/>
  <c r="D7728" i="106" s="1"/>
  <c r="B7726" i="106"/>
  <c r="D7726" i="106" s="1"/>
  <c r="B7725" i="106"/>
  <c r="D7725" i="106" s="1"/>
  <c r="B7724" i="106"/>
  <c r="D7724" i="106" s="1"/>
  <c r="B7723" i="106"/>
  <c r="D7723" i="106" s="1"/>
  <c r="B7722" i="106"/>
  <c r="D7722" i="106" s="1"/>
  <c r="B7721" i="106"/>
  <c r="D7721" i="106" s="1"/>
  <c r="B7720" i="106"/>
  <c r="D7720" i="106" s="1"/>
  <c r="B7717" i="106"/>
  <c r="D7717" i="106" s="1"/>
  <c r="B7716" i="106"/>
  <c r="D7716" i="106" s="1"/>
  <c r="B7715" i="106"/>
  <c r="D7715" i="106" s="1"/>
  <c r="B7714" i="106"/>
  <c r="D7714" i="106" s="1"/>
  <c r="B7713" i="106"/>
  <c r="D7713" i="106" s="1"/>
  <c r="B7712" i="106"/>
  <c r="D7712" i="106" s="1"/>
  <c r="B7711" i="106"/>
  <c r="D7711" i="106" s="1"/>
  <c r="B7710" i="106"/>
  <c r="D7710" i="106" s="1"/>
  <c r="B7709" i="106"/>
  <c r="D7709" i="106" s="1"/>
  <c r="B7708" i="106"/>
  <c r="D7708" i="106" s="1"/>
  <c r="B7707" i="106"/>
  <c r="D7707" i="106" s="1"/>
  <c r="B7706" i="106"/>
  <c r="D7706" i="106" s="1"/>
  <c r="B7704" i="106"/>
  <c r="D7704" i="106" s="1"/>
  <c r="B7703" i="106"/>
  <c r="D7703" i="106" s="1"/>
  <c r="B7702" i="106"/>
  <c r="D7702" i="106" s="1"/>
  <c r="B7701" i="106"/>
  <c r="D7701" i="106" s="1"/>
  <c r="B7700" i="106"/>
  <c r="D7700" i="106" s="1"/>
  <c r="B7699" i="106"/>
  <c r="D7699" i="106" s="1"/>
  <c r="B7698" i="106"/>
  <c r="D7698" i="106" s="1"/>
  <c r="B7697" i="106"/>
  <c r="D7697" i="106" s="1"/>
  <c r="B7695" i="106"/>
  <c r="D7695" i="106" s="1"/>
  <c r="B7694" i="106"/>
  <c r="D7694" i="106" s="1"/>
  <c r="B7693" i="106"/>
  <c r="D7693" i="106" s="1"/>
  <c r="B7692" i="106"/>
  <c r="D7692" i="106" s="1"/>
  <c r="B7691" i="106"/>
  <c r="D7691" i="106" s="1"/>
  <c r="B7690" i="106"/>
  <c r="D7690" i="106" s="1"/>
  <c r="B7689" i="106"/>
  <c r="D7689" i="106" s="1"/>
  <c r="B7688" i="106"/>
  <c r="D7688" i="106" s="1"/>
  <c r="B7687" i="106"/>
  <c r="D7687" i="106" s="1"/>
  <c r="B7686" i="106"/>
  <c r="D7686" i="106" s="1"/>
  <c r="B7685" i="106"/>
  <c r="D7685" i="106" s="1"/>
  <c r="B7684" i="106"/>
  <c r="D7684" i="106" s="1"/>
  <c r="B7683" i="106"/>
  <c r="D7683" i="106" s="1"/>
  <c r="B7682" i="106"/>
  <c r="D7682" i="106" s="1"/>
  <c r="B7681" i="106"/>
  <c r="D7681" i="106" s="1"/>
  <c r="B7680" i="106"/>
  <c r="D7680" i="106" s="1"/>
  <c r="B7679" i="106"/>
  <c r="D7679" i="106" s="1"/>
  <c r="B7678" i="106"/>
  <c r="D7678" i="106" s="1"/>
  <c r="B7677" i="106"/>
  <c r="D7677" i="106" s="1"/>
  <c r="B7676" i="106"/>
  <c r="D7676" i="106" s="1"/>
  <c r="B7675" i="106"/>
  <c r="D7675" i="106" s="1"/>
  <c r="B7674" i="106"/>
  <c r="D7674" i="106" s="1"/>
  <c r="B7673" i="106"/>
  <c r="D7673" i="106" s="1"/>
  <c r="B7672" i="106"/>
  <c r="D7672" i="106" s="1"/>
  <c r="B7671" i="106"/>
  <c r="D7671" i="106" s="1"/>
  <c r="B7670" i="106"/>
  <c r="D7670" i="106" s="1"/>
  <c r="B7669" i="106"/>
  <c r="D7669" i="106" s="1"/>
  <c r="B7668" i="106"/>
  <c r="D7668" i="106" s="1"/>
  <c r="B7667" i="106"/>
  <c r="D7667" i="106" s="1"/>
  <c r="B7666" i="106"/>
  <c r="D7666" i="106" s="1"/>
  <c r="B7665" i="106"/>
  <c r="D7665" i="106" s="1"/>
  <c r="B7664" i="106"/>
  <c r="D7664" i="106" s="1"/>
  <c r="B7663" i="106"/>
  <c r="D7663" i="106" s="1"/>
  <c r="B7662" i="106"/>
  <c r="D7662" i="106" s="1"/>
  <c r="B7661" i="106"/>
  <c r="D7661" i="106" s="1"/>
  <c r="B7660" i="106"/>
  <c r="D7660" i="106" s="1"/>
  <c r="B7659" i="106"/>
  <c r="D7659" i="106" s="1"/>
  <c r="B7658" i="106"/>
  <c r="D7658" i="106" s="1"/>
  <c r="B7657" i="106"/>
  <c r="D7657" i="106" s="1"/>
  <c r="B7656" i="106"/>
  <c r="D7656" i="106" s="1"/>
  <c r="B7655" i="106"/>
  <c r="D7655" i="106" s="1"/>
  <c r="B7654" i="106"/>
  <c r="D7654" i="106" s="1"/>
  <c r="B7653" i="106"/>
  <c r="D7653" i="106" s="1"/>
  <c r="B7652" i="106"/>
  <c r="D7652" i="106" s="1"/>
  <c r="B7651" i="106"/>
  <c r="D7651" i="106" s="1"/>
  <c r="D7650" i="106"/>
  <c r="D7649" i="106"/>
  <c r="D7648" i="106"/>
  <c r="D7647" i="106"/>
  <c r="D7646" i="106"/>
  <c r="D7645" i="106"/>
  <c r="D7644" i="106"/>
  <c r="D7643" i="106"/>
  <c r="D7642" i="106"/>
  <c r="D7641" i="106"/>
  <c r="D7640" i="106"/>
  <c r="B7639" i="106"/>
  <c r="B7638" i="106"/>
  <c r="B7637" i="106"/>
  <c r="B7636" i="106"/>
  <c r="D7635" i="106"/>
  <c r="D7634" i="106"/>
  <c r="D7633" i="106"/>
  <c r="D7632" i="106"/>
  <c r="D7630" i="106"/>
  <c r="D7629" i="106"/>
  <c r="D7628" i="106"/>
  <c r="D7627" i="106"/>
  <c r="D7626" i="106"/>
  <c r="B7621" i="106"/>
  <c r="B7620" i="106"/>
  <c r="B7619" i="106"/>
  <c r="B7617" i="106"/>
  <c r="B7616" i="106"/>
  <c r="B7615" i="106"/>
  <c r="B7612" i="106"/>
  <c r="B7611" i="106"/>
  <c r="B7610" i="106"/>
  <c r="B7608" i="106"/>
  <c r="B7607" i="106"/>
  <c r="B7606" i="106"/>
  <c r="B7603" i="106"/>
  <c r="B7602" i="106"/>
  <c r="B7601" i="106"/>
  <c r="B7599" i="106"/>
  <c r="B7598" i="106"/>
  <c r="B7597" i="106"/>
  <c r="B7594" i="106"/>
  <c r="B7593" i="106"/>
  <c r="B7592" i="106"/>
  <c r="B7590" i="106"/>
  <c r="D7589" i="106"/>
  <c r="D7588" i="106"/>
  <c r="D7587" i="106"/>
  <c r="D7586" i="106"/>
  <c r="D7585" i="106"/>
  <c r="D7584" i="106"/>
  <c r="D7583" i="106"/>
  <c r="D7582" i="106"/>
  <c r="D7581" i="106"/>
  <c r="D7580" i="106"/>
  <c r="D7579" i="106"/>
  <c r="D7578" i="106"/>
  <c r="D7577" i="106"/>
  <c r="D7576" i="106"/>
  <c r="D7575" i="106"/>
  <c r="D7574" i="106"/>
  <c r="D7573" i="106"/>
  <c r="D7572" i="106"/>
  <c r="D7571" i="106"/>
  <c r="D7570" i="106"/>
  <c r="D7569" i="106"/>
  <c r="D7568" i="106"/>
  <c r="D7567" i="106"/>
  <c r="D7566" i="106"/>
  <c r="D7565" i="106"/>
  <c r="D7564" i="106"/>
  <c r="D7563" i="106"/>
  <c r="D7562" i="106"/>
  <c r="D7561" i="106"/>
  <c r="D7560" i="106"/>
  <c r="D7559" i="106"/>
  <c r="D7558" i="106"/>
  <c r="D7557" i="106"/>
  <c r="D7556" i="106"/>
  <c r="D7555" i="106"/>
  <c r="D7554" i="106"/>
  <c r="D7553" i="106"/>
  <c r="D7552" i="106"/>
  <c r="D7551" i="106"/>
  <c r="D7550" i="106"/>
  <c r="D7549" i="106"/>
  <c r="D7548" i="106"/>
  <c r="D7547" i="106"/>
  <c r="D7546" i="106"/>
  <c r="D7545" i="106"/>
  <c r="D7544" i="106"/>
  <c r="D7543" i="106"/>
  <c r="D7542" i="106"/>
  <c r="D7541" i="106"/>
  <c r="D7540" i="106"/>
  <c r="D7539" i="106"/>
  <c r="D7538" i="106"/>
  <c r="D7537" i="106"/>
  <c r="D7536" i="106"/>
  <c r="D7535" i="106"/>
  <c r="D7534" i="106"/>
  <c r="D7533" i="106"/>
  <c r="D7532" i="106"/>
  <c r="D7531" i="106"/>
  <c r="D7530" i="106"/>
  <c r="D7529" i="106"/>
  <c r="D7528" i="106"/>
  <c r="D7527" i="106"/>
  <c r="D7526" i="106"/>
  <c r="D7525" i="106"/>
  <c r="D7524" i="106"/>
  <c r="D7523" i="106"/>
  <c r="D7522" i="106"/>
  <c r="D7521" i="106"/>
  <c r="D7520" i="106"/>
  <c r="D7519" i="106"/>
  <c r="D7518" i="106"/>
  <c r="D7517" i="106"/>
  <c r="D7516" i="106"/>
  <c r="D7515" i="106"/>
  <c r="D7514" i="106"/>
  <c r="D7513" i="106"/>
  <c r="D7512" i="106"/>
  <c r="D7511" i="106"/>
  <c r="D7510" i="106"/>
  <c r="D7509" i="106"/>
  <c r="D7508" i="106"/>
  <c r="D7507" i="106"/>
  <c r="D7506" i="106"/>
  <c r="D7505" i="106"/>
  <c r="D7504" i="106"/>
  <c r="D7503" i="106"/>
  <c r="D7502" i="106"/>
  <c r="D7501" i="106"/>
  <c r="D7500" i="106"/>
  <c r="D7499" i="106"/>
  <c r="D7498" i="106"/>
  <c r="D7497" i="106"/>
  <c r="D7496" i="106"/>
  <c r="D7495" i="106"/>
  <c r="D7494" i="106"/>
  <c r="D7493" i="106"/>
  <c r="D7492" i="106"/>
  <c r="D7491" i="106"/>
  <c r="D7490" i="106"/>
  <c r="D7489" i="106"/>
  <c r="D7488" i="106"/>
  <c r="D7487" i="106"/>
  <c r="D7486" i="106"/>
  <c r="D7485" i="106"/>
  <c r="D7484" i="106"/>
  <c r="D7483" i="106"/>
  <c r="D7482" i="106"/>
  <c r="D7481" i="106"/>
  <c r="D7480" i="106"/>
  <c r="D7479" i="106"/>
  <c r="D7478" i="106"/>
  <c r="D7477" i="106"/>
  <c r="D7476" i="106"/>
  <c r="D7475" i="106"/>
  <c r="D7474" i="106"/>
  <c r="D7473" i="106"/>
  <c r="D7472" i="106"/>
  <c r="D7471" i="106"/>
  <c r="D7470" i="106"/>
  <c r="D7469" i="106"/>
  <c r="D7468" i="106"/>
  <c r="D7467" i="106"/>
  <c r="D7466" i="106"/>
  <c r="D7465" i="106"/>
  <c r="D7464" i="106"/>
  <c r="D7463" i="106"/>
  <c r="D7462" i="106"/>
  <c r="D7461" i="106"/>
  <c r="D7460" i="106"/>
  <c r="D7459" i="106"/>
  <c r="D7458" i="106"/>
  <c r="D7457" i="106"/>
  <c r="D7456" i="106"/>
  <c r="D7455" i="106"/>
  <c r="D7454" i="106"/>
  <c r="D7453" i="106"/>
  <c r="D7452" i="106"/>
  <c r="D7451" i="106"/>
  <c r="D7450" i="106"/>
  <c r="D7449" i="106"/>
  <c r="D7448" i="106"/>
  <c r="D7447" i="106"/>
  <c r="D7446" i="106"/>
  <c r="D7445" i="106"/>
  <c r="D7444" i="106"/>
  <c r="D7443" i="106"/>
  <c r="D7442" i="106"/>
  <c r="D7441" i="106"/>
  <c r="D7440" i="106"/>
  <c r="D7439" i="106"/>
  <c r="D7438" i="106"/>
  <c r="D7437" i="106"/>
  <c r="D7436" i="106"/>
  <c r="D7435" i="106"/>
  <c r="D7434" i="106"/>
  <c r="D7433" i="106"/>
  <c r="D7432" i="106"/>
  <c r="D7431" i="106"/>
  <c r="D7430" i="106"/>
  <c r="D7429" i="106"/>
  <c r="D7428" i="106"/>
  <c r="D7427" i="106"/>
  <c r="D7426" i="106"/>
  <c r="D7425" i="106"/>
  <c r="D7424" i="106"/>
  <c r="D7423" i="106"/>
  <c r="D7422" i="106"/>
  <c r="D7421" i="106"/>
  <c r="D7420" i="106"/>
  <c r="D7419" i="106"/>
  <c r="D7418" i="106"/>
  <c r="D7417" i="106"/>
  <c r="D7416" i="106"/>
  <c r="D7415" i="106"/>
  <c r="D7414" i="106"/>
  <c r="D7413" i="106"/>
  <c r="D7412" i="106"/>
  <c r="D7411" i="106"/>
  <c r="D7410" i="106"/>
  <c r="D7409" i="106"/>
  <c r="D7408" i="106"/>
  <c r="D7407" i="106"/>
  <c r="D7406" i="106"/>
  <c r="D7405" i="106"/>
  <c r="D7404" i="106"/>
  <c r="D7403" i="106"/>
  <c r="D7402" i="106"/>
  <c r="D7401" i="106"/>
  <c r="D7400" i="106"/>
  <c r="D7399" i="106"/>
  <c r="D7398" i="106"/>
  <c r="D7397" i="106"/>
  <c r="D7396" i="106"/>
  <c r="D7395" i="106"/>
  <c r="D7394" i="106"/>
  <c r="D7393" i="106"/>
  <c r="D7392" i="106"/>
  <c r="D7391" i="106"/>
  <c r="D7390" i="106"/>
  <c r="D7389" i="106"/>
  <c r="D7388" i="106"/>
  <c r="D7387" i="106"/>
  <c r="D7386" i="106"/>
  <c r="D7385" i="106"/>
  <c r="D7384" i="106"/>
  <c r="D7383" i="106"/>
  <c r="D7382" i="106"/>
  <c r="D7381" i="106"/>
  <c r="D7380" i="106"/>
  <c r="D7379" i="106"/>
  <c r="D7378" i="106"/>
  <c r="D7377" i="106"/>
  <c r="D7376" i="106"/>
  <c r="D7375" i="106"/>
  <c r="D7374" i="106"/>
  <c r="D7373" i="106"/>
  <c r="D7372" i="106"/>
  <c r="D7371" i="106"/>
  <c r="D7370" i="106"/>
  <c r="D7369" i="106"/>
  <c r="D7368" i="106"/>
  <c r="D7367" i="106"/>
  <c r="D7366" i="106"/>
  <c r="D7365" i="106"/>
  <c r="D7364" i="106"/>
  <c r="D7363" i="106"/>
  <c r="D7362" i="106"/>
  <c r="D7361" i="106"/>
  <c r="D7360" i="106"/>
  <c r="D7359" i="106"/>
  <c r="D7358" i="106"/>
  <c r="D7357" i="106"/>
  <c r="D7356" i="106"/>
  <c r="D7355" i="106"/>
  <c r="D7354" i="106"/>
  <c r="D7353" i="106"/>
  <c r="D7352" i="106"/>
  <c r="D7351" i="106"/>
  <c r="D7350" i="106"/>
  <c r="D7349" i="106"/>
  <c r="D7348" i="106"/>
  <c r="D7347" i="106"/>
  <c r="D7346" i="106"/>
  <c r="D7345" i="106"/>
  <c r="D7344" i="106"/>
  <c r="D7343" i="106"/>
  <c r="D7342" i="106"/>
  <c r="D7341" i="106"/>
  <c r="D7340" i="106"/>
  <c r="D7339" i="106"/>
  <c r="D7338" i="106"/>
  <c r="D7337" i="106"/>
  <c r="D7336" i="106"/>
  <c r="D7335" i="106"/>
  <c r="D7334" i="106"/>
  <c r="D7333" i="106"/>
  <c r="D7332" i="106"/>
  <c r="D7331" i="106"/>
  <c r="D7330" i="106"/>
  <c r="D7329" i="106"/>
  <c r="D7328" i="106"/>
  <c r="D7327" i="106"/>
  <c r="D7326" i="106"/>
  <c r="D7325" i="106"/>
  <c r="D7324" i="106"/>
  <c r="D7323" i="106"/>
  <c r="D7322" i="106"/>
  <c r="D7321" i="106"/>
  <c r="D7320" i="106"/>
  <c r="D7319" i="106"/>
  <c r="D7318" i="106"/>
  <c r="D7317" i="106"/>
  <c r="D7316" i="106"/>
  <c r="D7315" i="106"/>
  <c r="D7314" i="106"/>
  <c r="D7313" i="106"/>
  <c r="D7312" i="106"/>
  <c r="D7311" i="106"/>
  <c r="D7310" i="106"/>
  <c r="D7309" i="106"/>
  <c r="D7308" i="106"/>
  <c r="D7307" i="106"/>
  <c r="D7306" i="106"/>
  <c r="D7305" i="106"/>
  <c r="D7304" i="106"/>
  <c r="D7303" i="106"/>
  <c r="D7302" i="106"/>
  <c r="D7301" i="106"/>
  <c r="D7300" i="106"/>
  <c r="D7299" i="106"/>
  <c r="D7298" i="106"/>
  <c r="D7297" i="106"/>
  <c r="D7296" i="106"/>
  <c r="D7295" i="106"/>
  <c r="D7294" i="106"/>
  <c r="D7293" i="106"/>
  <c r="D7292" i="106"/>
  <c r="D7291" i="106"/>
  <c r="D7290" i="106"/>
  <c r="D7289" i="106"/>
  <c r="D7288" i="106"/>
  <c r="D7287" i="106"/>
  <c r="D7286" i="106"/>
  <c r="D7285" i="106"/>
  <c r="D7284" i="106"/>
  <c r="D7283" i="106"/>
  <c r="D7282" i="106"/>
  <c r="D7281" i="106"/>
  <c r="D7280" i="106"/>
  <c r="D7279" i="106"/>
  <c r="D7278" i="106"/>
  <c r="D7277" i="106"/>
  <c r="D7276" i="106"/>
  <c r="D7275" i="106"/>
  <c r="D7274" i="106"/>
  <c r="D7273" i="106"/>
  <c r="D7272" i="106"/>
  <c r="D7271" i="106"/>
  <c r="D7270" i="106"/>
  <c r="D7269" i="106"/>
  <c r="B7268" i="106"/>
  <c r="B7267" i="106"/>
  <c r="B7266" i="106"/>
  <c r="B7265" i="106"/>
  <c r="B7264" i="106"/>
  <c r="B7263" i="106"/>
  <c r="B7262" i="106"/>
  <c r="B7261" i="106"/>
  <c r="B7260" i="106"/>
  <c r="B7259" i="106"/>
  <c r="B7258" i="106"/>
  <c r="B7257" i="106"/>
  <c r="B7256" i="106"/>
  <c r="B7255" i="106"/>
  <c r="B7254" i="106"/>
  <c r="B7253" i="106"/>
  <c r="B7252" i="106"/>
  <c r="B7251" i="106"/>
  <c r="B7250" i="106"/>
  <c r="B7249" i="106"/>
  <c r="B7248" i="106"/>
  <c r="B7247" i="106"/>
  <c r="B7246" i="106"/>
  <c r="A7245" i="106"/>
  <c r="A7246" i="106" s="1"/>
  <c r="A7247" i="106" s="1"/>
  <c r="A7248" i="106" s="1"/>
  <c r="A7249" i="106" s="1"/>
  <c r="A7250" i="106" s="1"/>
  <c r="A7251" i="106" s="1"/>
  <c r="A7252" i="106" s="1"/>
  <c r="A7253" i="106" s="1"/>
  <c r="A7254" i="106" s="1"/>
  <c r="A7255" i="106" s="1"/>
  <c r="A7256" i="106" s="1"/>
  <c r="A7257" i="106" s="1"/>
  <c r="A7258" i="106" s="1"/>
  <c r="A7259" i="106" s="1"/>
  <c r="A7260" i="106" s="1"/>
  <c r="A7261" i="106" s="1"/>
  <c r="A7262" i="106" s="1"/>
  <c r="A7263" i="106" s="1"/>
  <c r="A7264" i="106" s="1"/>
  <c r="A7265" i="106" s="1"/>
  <c r="A7266" i="106" s="1"/>
  <c r="A7267" i="106" s="1"/>
  <c r="A7268" i="106" s="1"/>
  <c r="A7269" i="106" s="1"/>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A7591" i="106" s="1"/>
  <c r="A7592" i="106" s="1"/>
  <c r="A7593" i="106" s="1"/>
  <c r="A7594" i="106" s="1"/>
  <c r="A7595" i="106" s="1"/>
  <c r="A7596" i="106" s="1"/>
  <c r="A7597" i="106" s="1"/>
  <c r="A7598" i="106" s="1"/>
  <c r="A7599" i="106" s="1"/>
  <c r="A7600" i="106" s="1"/>
  <c r="A7601" i="106" s="1"/>
  <c r="A7602" i="106" s="1"/>
  <c r="A7603" i="106" s="1"/>
  <c r="A7604" i="106" s="1"/>
  <c r="A7605" i="106" s="1"/>
  <c r="A7606" i="106" s="1"/>
  <c r="A7607" i="106" s="1"/>
  <c r="A7608" i="106" s="1"/>
  <c r="A7609" i="106" s="1"/>
  <c r="A7610" i="106" s="1"/>
  <c r="A7611" i="106" s="1"/>
  <c r="A7612" i="106" s="1"/>
  <c r="A7613" i="106" s="1"/>
  <c r="A7614" i="106" s="1"/>
  <c r="A7615" i="106" s="1"/>
  <c r="A7616" i="106" s="1"/>
  <c r="A7617" i="106" s="1"/>
  <c r="A7618" i="106" s="1"/>
  <c r="A7619" i="106" s="1"/>
  <c r="A7620" i="106" s="1"/>
  <c r="A7621" i="106" s="1"/>
  <c r="A7622" i="106" s="1"/>
  <c r="A7623" i="106" s="1"/>
  <c r="A7624" i="106" s="1"/>
  <c r="A7625" i="106" s="1"/>
  <c r="A7626" i="106" s="1"/>
  <c r="A7627" i="106" s="1"/>
  <c r="A7628" i="106" s="1"/>
  <c r="A7629" i="106" s="1"/>
  <c r="A7630" i="106" s="1"/>
  <c r="A7631" i="106" s="1"/>
  <c r="A7632" i="106" s="1"/>
  <c r="A7633" i="106" s="1"/>
  <c r="A7634" i="106" s="1"/>
  <c r="A7635" i="106" s="1"/>
  <c r="A7636" i="106" s="1"/>
  <c r="A7637" i="106" s="1"/>
  <c r="A7638" i="106" s="1"/>
  <c r="A7639" i="106" s="1"/>
  <c r="A7640" i="106" s="1"/>
  <c r="A7641" i="106" s="1"/>
  <c r="A7642" i="106" s="1"/>
  <c r="A7643" i="106" s="1"/>
  <c r="A7644" i="106" s="1"/>
  <c r="A7645" i="106" s="1"/>
  <c r="A7646" i="106" s="1"/>
  <c r="A7647" i="106" s="1"/>
  <c r="A7648" i="106" s="1"/>
  <c r="A7649" i="106" s="1"/>
  <c r="A7650" i="106" s="1"/>
  <c r="B7240" i="106"/>
  <c r="D7240" i="106" s="1"/>
  <c r="B7238" i="106"/>
  <c r="D7238" i="106" s="1"/>
  <c r="B7236" i="106"/>
  <c r="D7236" i="106" s="1"/>
  <c r="B7233" i="106"/>
  <c r="D7233" i="106" s="1"/>
  <c r="B7232" i="106"/>
  <c r="D7232" i="106" s="1"/>
  <c r="B7229" i="106"/>
  <c r="D7229" i="106" s="1"/>
  <c r="B7228" i="106"/>
  <c r="D7228" i="106" s="1"/>
  <c r="B7227" i="106"/>
  <c r="D7227" i="106" s="1"/>
  <c r="B7226" i="106"/>
  <c r="D7226" i="106" s="1"/>
  <c r="B7212" i="106"/>
  <c r="D7212" i="106" s="1"/>
  <c r="B7210" i="106"/>
  <c r="D7210" i="106" s="1"/>
  <c r="B7208" i="106"/>
  <c r="D7208" i="106" s="1"/>
  <c r="B7197" i="106"/>
  <c r="D7197" i="106" s="1"/>
  <c r="B7196" i="106"/>
  <c r="D7196" i="106" s="1"/>
  <c r="B7195" i="106"/>
  <c r="D7195" i="106" s="1"/>
  <c r="B7194" i="106"/>
  <c r="D7194" i="106" s="1"/>
  <c r="B7193" i="106"/>
  <c r="D7193" i="106" s="1"/>
  <c r="B7192" i="106"/>
  <c r="D7192" i="106" s="1"/>
  <c r="B7191" i="106"/>
  <c r="D7191" i="106" s="1"/>
  <c r="B7190" i="106"/>
  <c r="D7190" i="106" s="1"/>
  <c r="B7188" i="106"/>
  <c r="D7188" i="106" s="1"/>
  <c r="B7187" i="106"/>
  <c r="D7187" i="106" s="1"/>
  <c r="B7186" i="106"/>
  <c r="D7186" i="106" s="1"/>
  <c r="B7185" i="106"/>
  <c r="D7185" i="106" s="1"/>
  <c r="B7184" i="106"/>
  <c r="D7184" i="106" s="1"/>
  <c r="B7183" i="106"/>
  <c r="D7183" i="106" s="1"/>
  <c r="B7182" i="106"/>
  <c r="D7182" i="106" s="1"/>
  <c r="B7181" i="106"/>
  <c r="D7181" i="106" s="1"/>
  <c r="B7179" i="106"/>
  <c r="D7179" i="106" s="1"/>
  <c r="B7178" i="106"/>
  <c r="D7178" i="106" s="1"/>
  <c r="B7177" i="106"/>
  <c r="D7177" i="106" s="1"/>
  <c r="B7176" i="106"/>
  <c r="D7176" i="106" s="1"/>
  <c r="B7175" i="106"/>
  <c r="D7175" i="106" s="1"/>
  <c r="B7174" i="106"/>
  <c r="D7174" i="106" s="1"/>
  <c r="B7173" i="106"/>
  <c r="D7173" i="106" s="1"/>
  <c r="B7172" i="106"/>
  <c r="D7172" i="106" s="1"/>
  <c r="B7170" i="106"/>
  <c r="D7170" i="106" s="1"/>
  <c r="B7169" i="106"/>
  <c r="D7169" i="106" s="1"/>
  <c r="B7168" i="106"/>
  <c r="D7168" i="106" s="1"/>
  <c r="B7167" i="106"/>
  <c r="D7167" i="106" s="1"/>
  <c r="B7166" i="106"/>
  <c r="D7166" i="106" s="1"/>
  <c r="B7165" i="106"/>
  <c r="D7165" i="106" s="1"/>
  <c r="B7164" i="106"/>
  <c r="D7164" i="106" s="1"/>
  <c r="B7163" i="106"/>
  <c r="D7163" i="106" s="1"/>
  <c r="B7161" i="106"/>
  <c r="D7161" i="106" s="1"/>
  <c r="B7160" i="106"/>
  <c r="D7160" i="106" s="1"/>
  <c r="B7159" i="106"/>
  <c r="D7159" i="106" s="1"/>
  <c r="B7158" i="106"/>
  <c r="D7158" i="106" s="1"/>
  <c r="B7157" i="106"/>
  <c r="D7157" i="106" s="1"/>
  <c r="B7156" i="106"/>
  <c r="D7156" i="106" s="1"/>
  <c r="B7155" i="106"/>
  <c r="D7155" i="106" s="1"/>
  <c r="B7154" i="106"/>
  <c r="D7154" i="106" s="1"/>
  <c r="B7152" i="106"/>
  <c r="D7152" i="106" s="1"/>
  <c r="B7151" i="106"/>
  <c r="D7151" i="106" s="1"/>
  <c r="B7150" i="106"/>
  <c r="D7150" i="106" s="1"/>
  <c r="B7149" i="106"/>
  <c r="D7149" i="106" s="1"/>
  <c r="B7148" i="106"/>
  <c r="D7148" i="106" s="1"/>
  <c r="B7147" i="106"/>
  <c r="D7147" i="106" s="1"/>
  <c r="B7146" i="106"/>
  <c r="D7146" i="106" s="1"/>
  <c r="B7145" i="106"/>
  <c r="D7145" i="106" s="1"/>
  <c r="B7143" i="106"/>
  <c r="D7143" i="106" s="1"/>
  <c r="B7142" i="106"/>
  <c r="D7142" i="106" s="1"/>
  <c r="B7141" i="106"/>
  <c r="D7141" i="106" s="1"/>
  <c r="B7140" i="106"/>
  <c r="D7140" i="106" s="1"/>
  <c r="B7139" i="106"/>
  <c r="D7139" i="106" s="1"/>
  <c r="B7138" i="106"/>
  <c r="D7138" i="106" s="1"/>
  <c r="B7137" i="106"/>
  <c r="D7137" i="106" s="1"/>
  <c r="B7136" i="106"/>
  <c r="D7136" i="106" s="1"/>
  <c r="B7134" i="106"/>
  <c r="D7134" i="106" s="1"/>
  <c r="B7133" i="106"/>
  <c r="D7133" i="106" s="1"/>
  <c r="B7132" i="106"/>
  <c r="D7132" i="106" s="1"/>
  <c r="B7131" i="106"/>
  <c r="D7131" i="106" s="1"/>
  <c r="B7130" i="106"/>
  <c r="D7130" i="106" s="1"/>
  <c r="B7129" i="106"/>
  <c r="D7129" i="106" s="1"/>
  <c r="B7128" i="106"/>
  <c r="D7128" i="106" s="1"/>
  <c r="B7127" i="106"/>
  <c r="D7127" i="106" s="1"/>
  <c r="B7125" i="106"/>
  <c r="D7125" i="106" s="1"/>
  <c r="B7124" i="106"/>
  <c r="D7124" i="106" s="1"/>
  <c r="B7123" i="106"/>
  <c r="D7123" i="106" s="1"/>
  <c r="B7122" i="106"/>
  <c r="D7122" i="106" s="1"/>
  <c r="B7121" i="106"/>
  <c r="D7121" i="106" s="1"/>
  <c r="B7120" i="106"/>
  <c r="D7120" i="106" s="1"/>
  <c r="B7119" i="106"/>
  <c r="D7119" i="106" s="1"/>
  <c r="B7118" i="106"/>
  <c r="D7118" i="106" s="1"/>
  <c r="B7113" i="106"/>
  <c r="D7113" i="106" s="1"/>
  <c r="B7112" i="106"/>
  <c r="D7112" i="106" s="1"/>
  <c r="B7111" i="106"/>
  <c r="D7111" i="106" s="1"/>
  <c r="B7110" i="106"/>
  <c r="D7110" i="106" s="1"/>
  <c r="B7109" i="106"/>
  <c r="D7109" i="106" s="1"/>
  <c r="B7108" i="106"/>
  <c r="D7108" i="106" s="1"/>
  <c r="B7106" i="106"/>
  <c r="D7106" i="106" s="1"/>
  <c r="B7105" i="106"/>
  <c r="D7105" i="106" s="1"/>
  <c r="B7102" i="106"/>
  <c r="D7102" i="106" s="1"/>
  <c r="B7101" i="106"/>
  <c r="D7101" i="106" s="1"/>
  <c r="B7100" i="106"/>
  <c r="D7100" i="106" s="1"/>
  <c r="B7099" i="106"/>
  <c r="D7099" i="106" s="1"/>
  <c r="B7097" i="106"/>
  <c r="D7097" i="106" s="1"/>
  <c r="B7095" i="106"/>
  <c r="D7095" i="106" s="1"/>
  <c r="B7093" i="106"/>
  <c r="D7093" i="106" s="1"/>
  <c r="B7091" i="106"/>
  <c r="D7091" i="106" s="1"/>
  <c r="B7089" i="106"/>
  <c r="D7089" i="106" s="1"/>
  <c r="B7087" i="106"/>
  <c r="D7087" i="106" s="1"/>
  <c r="B7085" i="106"/>
  <c r="D7085" i="106" s="1"/>
  <c r="B7083" i="106"/>
  <c r="D7083" i="106" s="1"/>
  <c r="B7081" i="106"/>
  <c r="D7081" i="106" s="1"/>
  <c r="B7079" i="106"/>
  <c r="D7079" i="106" s="1"/>
  <c r="B7077" i="106"/>
  <c r="D7077" i="106" s="1"/>
  <c r="B7075" i="106"/>
  <c r="D7075" i="106" s="1"/>
  <c r="B7073" i="106"/>
  <c r="D7073" i="106" s="1"/>
  <c r="B7069" i="106"/>
  <c r="D7069" i="106" s="1"/>
  <c r="B7067" i="106"/>
  <c r="D7067" i="106" s="1"/>
  <c r="B7066" i="106"/>
  <c r="D7066" i="106" s="1"/>
  <c r="B7065" i="106"/>
  <c r="D7065" i="106" s="1"/>
  <c r="B7062" i="106"/>
  <c r="D7062" i="106" s="1"/>
  <c r="B7061" i="106"/>
  <c r="D7061" i="106" s="1"/>
  <c r="B7060" i="106"/>
  <c r="D7060" i="106" s="1"/>
  <c r="B7059" i="106"/>
  <c r="D7059" i="106" s="1"/>
  <c r="B7058" i="106"/>
  <c r="D7058" i="106" s="1"/>
  <c r="B7057" i="106"/>
  <c r="D7057" i="106" s="1"/>
  <c r="D7056" i="106"/>
  <c r="B7049" i="106"/>
  <c r="D7049" i="106" s="1"/>
  <c r="B7046" i="106"/>
  <c r="D7046" i="106" s="1"/>
  <c r="B7045" i="106"/>
  <c r="D7045" i="106" s="1"/>
  <c r="B7044" i="106"/>
  <c r="D7044" i="106" s="1"/>
  <c r="B7043" i="106"/>
  <c r="D7043" i="106" s="1"/>
  <c r="B7040" i="106"/>
  <c r="D7040" i="106" s="1"/>
  <c r="B7039" i="106"/>
  <c r="D7039" i="106" s="1"/>
  <c r="B7036" i="106"/>
  <c r="D7036" i="106" s="1"/>
  <c r="B7035" i="106"/>
  <c r="D7035" i="106" s="1"/>
  <c r="B7032" i="106"/>
  <c r="D7032" i="106" s="1"/>
  <c r="B7031" i="106"/>
  <c r="D7031" i="106" s="1"/>
  <c r="B7030" i="106"/>
  <c r="D7030" i="106" s="1"/>
  <c r="B7029" i="106"/>
  <c r="D7029" i="106" s="1"/>
  <c r="B7028" i="106"/>
  <c r="D7028" i="106" s="1"/>
  <c r="B7027" i="106"/>
  <c r="D7027" i="106" s="1"/>
  <c r="B7026" i="106"/>
  <c r="D7026" i="106" s="1"/>
  <c r="B7025" i="106"/>
  <c r="D7025" i="106" s="1"/>
  <c r="B7024" i="106"/>
  <c r="D7024" i="106" s="1"/>
  <c r="B7023" i="106"/>
  <c r="D7023" i="106" s="1"/>
  <c r="B7022" i="106"/>
  <c r="D7022" i="106" s="1"/>
  <c r="B7016" i="106"/>
  <c r="D7016" i="106" s="1"/>
  <c r="B7014" i="106"/>
  <c r="D7014" i="106" s="1"/>
  <c r="B7009" i="106"/>
  <c r="D7009" i="106" s="1"/>
  <c r="B7008" i="106"/>
  <c r="D7008" i="106" s="1"/>
  <c r="B7006" i="106"/>
  <c r="D7006" i="106" s="1"/>
  <c r="B7004" i="106"/>
  <c r="D7004" i="106" s="1"/>
  <c r="B7002" i="106"/>
  <c r="D7002" i="106" s="1"/>
  <c r="B7000" i="106"/>
  <c r="D7000" i="106" s="1"/>
  <c r="B6998" i="106"/>
  <c r="D6998" i="106" s="1"/>
  <c r="B6996" i="106"/>
  <c r="D6996" i="106" s="1"/>
  <c r="B6993" i="106"/>
  <c r="D6993" i="106" s="1"/>
  <c r="B6991" i="106"/>
  <c r="D6991" i="106" s="1"/>
  <c r="B6989" i="106"/>
  <c r="D6989" i="106" s="1"/>
  <c r="B6987" i="106"/>
  <c r="D6987" i="106" s="1"/>
  <c r="B6985" i="106"/>
  <c r="D6985" i="106" s="1"/>
  <c r="B6983" i="106"/>
  <c r="D6983" i="106" s="1"/>
  <c r="B6981" i="106"/>
  <c r="D6981" i="106" s="1"/>
  <c r="B6980" i="106"/>
  <c r="D6980" i="106" s="1"/>
  <c r="B6979" i="106"/>
  <c r="D6979" i="106" s="1"/>
  <c r="B6976" i="106"/>
  <c r="D6976" i="106" s="1"/>
  <c r="B6975" i="106"/>
  <c r="D6975" i="106" s="1"/>
  <c r="B6972" i="106"/>
  <c r="D6972" i="106" s="1"/>
  <c r="B6971" i="106"/>
  <c r="D6971" i="106" s="1"/>
  <c r="B6970" i="106"/>
  <c r="D6970" i="106" s="1"/>
  <c r="B6969" i="106"/>
  <c r="D6969" i="106" s="1"/>
  <c r="B6968" i="106"/>
  <c r="D6968" i="106" s="1"/>
  <c r="B6967" i="106"/>
  <c r="D6967" i="106" s="1"/>
  <c r="B6966" i="106"/>
  <c r="D6966" i="106" s="1"/>
  <c r="B6965" i="106"/>
  <c r="D6965" i="106" s="1"/>
  <c r="B6964" i="106"/>
  <c r="D6964" i="106" s="1"/>
  <c r="B6963" i="106"/>
  <c r="D6963" i="106" s="1"/>
  <c r="B6960" i="106"/>
  <c r="D6960" i="106" s="1"/>
  <c r="B6959" i="106"/>
  <c r="D6959" i="106" s="1"/>
  <c r="B6958" i="106"/>
  <c r="D6958" i="106" s="1"/>
  <c r="B6957" i="106"/>
  <c r="D6957" i="106" s="1"/>
  <c r="B6956" i="106"/>
  <c r="D6956" i="106" s="1"/>
  <c r="B6955" i="106"/>
  <c r="D6955" i="106" s="1"/>
  <c r="B6954" i="106"/>
  <c r="D6954" i="106" s="1"/>
  <c r="B6953" i="106"/>
  <c r="D6953" i="106" s="1"/>
  <c r="B6952" i="106"/>
  <c r="D6952" i="106" s="1"/>
  <c r="B6951" i="106"/>
  <c r="D6951" i="106" s="1"/>
  <c r="B6950" i="106"/>
  <c r="D6950" i="106" s="1"/>
  <c r="B6947" i="106"/>
  <c r="D6947" i="106" s="1"/>
  <c r="B6946" i="106"/>
  <c r="D6946" i="106" s="1"/>
  <c r="B6945" i="106"/>
  <c r="D6945" i="106" s="1"/>
  <c r="B6944" i="106"/>
  <c r="D6944" i="106" s="1"/>
  <c r="D6941" i="106"/>
  <c r="B6939" i="106"/>
  <c r="D6939" i="106" s="1"/>
  <c r="B6938" i="106"/>
  <c r="D6938" i="106" s="1"/>
  <c r="B6937" i="106"/>
  <c r="D6937" i="106" s="1"/>
  <c r="B6936" i="106"/>
  <c r="D6936" i="106" s="1"/>
  <c r="B6935" i="106"/>
  <c r="D6935" i="106" s="1"/>
  <c r="B6934" i="106"/>
  <c r="D6934" i="106" s="1"/>
  <c r="B6933" i="106"/>
  <c r="D6933" i="106" s="1"/>
  <c r="B6932" i="106"/>
  <c r="D6932" i="106" s="1"/>
  <c r="B6931" i="106"/>
  <c r="D6931" i="106" s="1"/>
  <c r="B6930" i="106"/>
  <c r="D6930" i="106" s="1"/>
  <c r="B6929" i="106"/>
  <c r="D6929" i="106" s="1"/>
  <c r="B6928" i="106"/>
  <c r="D6928" i="106" s="1"/>
  <c r="B6927" i="106"/>
  <c r="D6927" i="106" s="1"/>
  <c r="B6926" i="106"/>
  <c r="D6926" i="106" s="1"/>
  <c r="B6923" i="106"/>
  <c r="D6923" i="106" s="1"/>
  <c r="B6922" i="106"/>
  <c r="D6922" i="106" s="1"/>
  <c r="B6921" i="106"/>
  <c r="D6921" i="106" s="1"/>
  <c r="B6920" i="106"/>
  <c r="D6920" i="106" s="1"/>
  <c r="B6919" i="106"/>
  <c r="D6919" i="106" s="1"/>
  <c r="B6918" i="106"/>
  <c r="D6918" i="106" s="1"/>
  <c r="B6915" i="106"/>
  <c r="D6915" i="106" s="1"/>
  <c r="B6914" i="106"/>
  <c r="D6914" i="106" s="1"/>
  <c r="B6913" i="106"/>
  <c r="D6913" i="106" s="1"/>
  <c r="B6912" i="106"/>
  <c r="D6912" i="106" s="1"/>
  <c r="B6911" i="106"/>
  <c r="D6911" i="106" s="1"/>
  <c r="B6910" i="106"/>
  <c r="D6910" i="106" s="1"/>
  <c r="B6909" i="106"/>
  <c r="D6909" i="106" s="1"/>
  <c r="B6908" i="106"/>
  <c r="D6908" i="106" s="1"/>
  <c r="B6907" i="106"/>
  <c r="D6907" i="106" s="1"/>
  <c r="B6906" i="106"/>
  <c r="D6906" i="106" s="1"/>
  <c r="B6905" i="106"/>
  <c r="D6905" i="106" s="1"/>
  <c r="B6904" i="106"/>
  <c r="D6904" i="106" s="1"/>
  <c r="B6900" i="106"/>
  <c r="D6900" i="106" s="1"/>
  <c r="B6898" i="106"/>
  <c r="D6898" i="106" s="1"/>
  <c r="B6896" i="106"/>
  <c r="D6896" i="106" s="1"/>
  <c r="B6894" i="106"/>
  <c r="D6894" i="106" s="1"/>
  <c r="B6892" i="106"/>
  <c r="D6892" i="106" s="1"/>
  <c r="B6890" i="106"/>
  <c r="D6890" i="106" s="1"/>
  <c r="B6888" i="106"/>
  <c r="D6888" i="106" s="1"/>
  <c r="B6886" i="106"/>
  <c r="D6886" i="106" s="1"/>
  <c r="B6884" i="106"/>
  <c r="D6884" i="106" s="1"/>
  <c r="B6882" i="106"/>
  <c r="D6882" i="106" s="1"/>
  <c r="B6880" i="106"/>
  <c r="D6880" i="106" s="1"/>
  <c r="B6878" i="106"/>
  <c r="D6878" i="106" s="1"/>
  <c r="B6876" i="106"/>
  <c r="D6876" i="106" s="1"/>
  <c r="B6875" i="106"/>
  <c r="D6875" i="106" s="1"/>
  <c r="B6874" i="106"/>
  <c r="D6874" i="106" s="1"/>
  <c r="B6873" i="106"/>
  <c r="D6873" i="106" s="1"/>
  <c r="B6872" i="106"/>
  <c r="D6872" i="106" s="1"/>
  <c r="B6870" i="106"/>
  <c r="D6870" i="106" s="1"/>
  <c r="B6869" i="106"/>
  <c r="D6869" i="106" s="1"/>
  <c r="B6868" i="106"/>
  <c r="D6868" i="106" s="1"/>
  <c r="B6867" i="106"/>
  <c r="D6867" i="106" s="1"/>
  <c r="B6866" i="106"/>
  <c r="D6866" i="106" s="1"/>
  <c r="B6865" i="106"/>
  <c r="D6865" i="106" s="1"/>
  <c r="B6864" i="106"/>
  <c r="D6864" i="106" s="1"/>
  <c r="B6863" i="106"/>
  <c r="D6863" i="106" s="1"/>
  <c r="B6862" i="106"/>
  <c r="D6862" i="106" s="1"/>
  <c r="B6861" i="106"/>
  <c r="D6861" i="106" s="1"/>
  <c r="B6860" i="106"/>
  <c r="D6860" i="106" s="1"/>
  <c r="B6859" i="106"/>
  <c r="D6859" i="106" s="1"/>
  <c r="B6857" i="106"/>
  <c r="D6857" i="106" s="1"/>
  <c r="B6856" i="106"/>
  <c r="D6856" i="106" s="1"/>
  <c r="B6855" i="106"/>
  <c r="D6855" i="106" s="1"/>
  <c r="B6854" i="106"/>
  <c r="D6854" i="106" s="1"/>
  <c r="B6852" i="106"/>
  <c r="D6852" i="106" s="1"/>
  <c r="B6851" i="106"/>
  <c r="D6851" i="106" s="1"/>
  <c r="B6850" i="106"/>
  <c r="D6850" i="106" s="1"/>
  <c r="B6849" i="106"/>
  <c r="D6849" i="106" s="1"/>
  <c r="B6847" i="106"/>
  <c r="D6847" i="106" s="1"/>
  <c r="B6846" i="106"/>
  <c r="D6846" i="106" s="1"/>
  <c r="B6845" i="106"/>
  <c r="D6845" i="106" s="1"/>
  <c r="B6844" i="106"/>
  <c r="D6844" i="106" s="1"/>
  <c r="D6843" i="106"/>
  <c r="D6842" i="106"/>
  <c r="D6841" i="106"/>
  <c r="B6832" i="106"/>
  <c r="D6832" i="106" s="1"/>
  <c r="B6831" i="106"/>
  <c r="D6831" i="106" s="1"/>
  <c r="B6830" i="106"/>
  <c r="D6830" i="106" s="1"/>
  <c r="B6829" i="106"/>
  <c r="D6829" i="106" s="1"/>
  <c r="B6828" i="106"/>
  <c r="D6828" i="106" s="1"/>
  <c r="B6827" i="106"/>
  <c r="D6827" i="106" s="1"/>
  <c r="B6826" i="106"/>
  <c r="D6826" i="106" s="1"/>
  <c r="B6825" i="106"/>
  <c r="D6825" i="106" s="1"/>
  <c r="B6824" i="106"/>
  <c r="D6824" i="106" s="1"/>
  <c r="B6823" i="106"/>
  <c r="D6823" i="106" s="1"/>
  <c r="B6822" i="106"/>
  <c r="D6822" i="106" s="1"/>
  <c r="B6821" i="106"/>
  <c r="D6821" i="106" s="1"/>
  <c r="B6820" i="106"/>
  <c r="D6820" i="106" s="1"/>
  <c r="B6819" i="106"/>
  <c r="D6819" i="106" s="1"/>
  <c r="B6818" i="106"/>
  <c r="D6818" i="106" s="1"/>
  <c r="B6817" i="106"/>
  <c r="D6817" i="106" s="1"/>
  <c r="B6816" i="106"/>
  <c r="D6816" i="106" s="1"/>
  <c r="B6815" i="106"/>
  <c r="D6815" i="106" s="1"/>
  <c r="B6814" i="106"/>
  <c r="D6814" i="106" s="1"/>
  <c r="B6813" i="106"/>
  <c r="D6813" i="106" s="1"/>
  <c r="B6812" i="106"/>
  <c r="D6812" i="106" s="1"/>
  <c r="B6811" i="106"/>
  <c r="D6811" i="106" s="1"/>
  <c r="B6810" i="106"/>
  <c r="D6810" i="106" s="1"/>
  <c r="B6809" i="106"/>
  <c r="D6809" i="106" s="1"/>
  <c r="B6808" i="106"/>
  <c r="D6808" i="106" s="1"/>
  <c r="B6807" i="106"/>
  <c r="D6807" i="106" s="1"/>
  <c r="B6806" i="106"/>
  <c r="D6806" i="106" s="1"/>
  <c r="B6805" i="106"/>
  <c r="D6805" i="106" s="1"/>
  <c r="B6804" i="106"/>
  <c r="D6804" i="106" s="1"/>
  <c r="B6803" i="106"/>
  <c r="D6803" i="106" s="1"/>
  <c r="B6802" i="106"/>
  <c r="D6802" i="106" s="1"/>
  <c r="B6801" i="106"/>
  <c r="D6801" i="106" s="1"/>
  <c r="B6800" i="106"/>
  <c r="D6800" i="106" s="1"/>
  <c r="B6799" i="106"/>
  <c r="D6799" i="106" s="1"/>
  <c r="B6798" i="106"/>
  <c r="D6798" i="106" s="1"/>
  <c r="B6797" i="106"/>
  <c r="D6797" i="106" s="1"/>
  <c r="B6796" i="106"/>
  <c r="D6796" i="106" s="1"/>
  <c r="B6795" i="106"/>
  <c r="D6795" i="106" s="1"/>
  <c r="B6794" i="106"/>
  <c r="D6794" i="106" s="1"/>
  <c r="B6793" i="106"/>
  <c r="D6793" i="106" s="1"/>
  <c r="B6792" i="106"/>
  <c r="D6792" i="106" s="1"/>
  <c r="B6791" i="106"/>
  <c r="D6791" i="106" s="1"/>
  <c r="B6790" i="106"/>
  <c r="D6790" i="106" s="1"/>
  <c r="B6789" i="106"/>
  <c r="D6789" i="106" s="1"/>
  <c r="B6788" i="106"/>
  <c r="D6788" i="106" s="1"/>
  <c r="B6787" i="106"/>
  <c r="D6787" i="106" s="1"/>
  <c r="B6786" i="106"/>
  <c r="D6786" i="106" s="1"/>
  <c r="B6785" i="106"/>
  <c r="D6785" i="106" s="1"/>
  <c r="B6784" i="106"/>
  <c r="D6784" i="106" s="1"/>
  <c r="B6783" i="106"/>
  <c r="D6783" i="106" s="1"/>
  <c r="B6782" i="106"/>
  <c r="D6782" i="106" s="1"/>
  <c r="B6781" i="106"/>
  <c r="D6781" i="106" s="1"/>
  <c r="B6780" i="106"/>
  <c r="D6780" i="106" s="1"/>
  <c r="B6779" i="106"/>
  <c r="D6779" i="106" s="1"/>
  <c r="B6778" i="106"/>
  <c r="D6778" i="106" s="1"/>
  <c r="B6777" i="106"/>
  <c r="D6777" i="106" s="1"/>
  <c r="B6776" i="106"/>
  <c r="D6776" i="106" s="1"/>
  <c r="B6775" i="106"/>
  <c r="D6775" i="106" s="1"/>
  <c r="B6774" i="106"/>
  <c r="D6774" i="106" s="1"/>
  <c r="B6773" i="106"/>
  <c r="D6773" i="106" s="1"/>
  <c r="B6772" i="106"/>
  <c r="D6772" i="106" s="1"/>
  <c r="B6771" i="106"/>
  <c r="D6771" i="106" s="1"/>
  <c r="B6770" i="106"/>
  <c r="D6770" i="106" s="1"/>
  <c r="B6769" i="106"/>
  <c r="D6769" i="106" s="1"/>
  <c r="B6768" i="106"/>
  <c r="D6768" i="106" s="1"/>
  <c r="B6767" i="106"/>
  <c r="D6767" i="106" s="1"/>
  <c r="B6766" i="106"/>
  <c r="D6766" i="106" s="1"/>
  <c r="B6765" i="106"/>
  <c r="D6765" i="106" s="1"/>
  <c r="B6764" i="106"/>
  <c r="D6764" i="106" s="1"/>
  <c r="B6763" i="106"/>
  <c r="D6763" i="106" s="1"/>
  <c r="B6762" i="106"/>
  <c r="D6762" i="106" s="1"/>
  <c r="B6761" i="106"/>
  <c r="D6761" i="106" s="1"/>
  <c r="B6760" i="106"/>
  <c r="D6760" i="106" s="1"/>
  <c r="B6759" i="106"/>
  <c r="D6759" i="106" s="1"/>
  <c r="B6758" i="106"/>
  <c r="D6758" i="106" s="1"/>
  <c r="B6757" i="106"/>
  <c r="D6757" i="106" s="1"/>
  <c r="B6756" i="106"/>
  <c r="D6756" i="106" s="1"/>
  <c r="B6755" i="106"/>
  <c r="D6755" i="106" s="1"/>
  <c r="B6754" i="106"/>
  <c r="D6754" i="106" s="1"/>
  <c r="B6753" i="106"/>
  <c r="D6753" i="106" s="1"/>
  <c r="B6752" i="106"/>
  <c r="D6752" i="106" s="1"/>
  <c r="B6751" i="106"/>
  <c r="D6751" i="106" s="1"/>
  <c r="B6750" i="106"/>
  <c r="D6750" i="106" s="1"/>
  <c r="B6749" i="106"/>
  <c r="D6749" i="106" s="1"/>
  <c r="B6748" i="106"/>
  <c r="D6748" i="106" s="1"/>
  <c r="B6747" i="106"/>
  <c r="D6747" i="106" s="1"/>
  <c r="B6746" i="106"/>
  <c r="D6746" i="106" s="1"/>
  <c r="B6745" i="106"/>
  <c r="D6745" i="106" s="1"/>
  <c r="B6744" i="106"/>
  <c r="D6744" i="106" s="1"/>
  <c r="B6743" i="106"/>
  <c r="D6743" i="106" s="1"/>
  <c r="B6742" i="106"/>
  <c r="D6742" i="106" s="1"/>
  <c r="B6741" i="106"/>
  <c r="D6741" i="106" s="1"/>
  <c r="B6740" i="106"/>
  <c r="D6740" i="106" s="1"/>
  <c r="B6739" i="106"/>
  <c r="D6739" i="106" s="1"/>
  <c r="B6738" i="106"/>
  <c r="D6738" i="106" s="1"/>
  <c r="B6737" i="106"/>
  <c r="D6737" i="106" s="1"/>
  <c r="B6736" i="106"/>
  <c r="D6736" i="106" s="1"/>
  <c r="B6735" i="106"/>
  <c r="D6735" i="106" s="1"/>
  <c r="B6734" i="106"/>
  <c r="D6734" i="106" s="1"/>
  <c r="B6733" i="106"/>
  <c r="D6733" i="106" s="1"/>
  <c r="B6732" i="106"/>
  <c r="D6732" i="106" s="1"/>
  <c r="B6731" i="106"/>
  <c r="D6731" i="106" s="1"/>
  <c r="B6730" i="106"/>
  <c r="D6730" i="106" s="1"/>
  <c r="B6729" i="106"/>
  <c r="D6729" i="106" s="1"/>
  <c r="B6728" i="106"/>
  <c r="D6728" i="106" s="1"/>
  <c r="B6727" i="106"/>
  <c r="D6727" i="106" s="1"/>
  <c r="B6726" i="106"/>
  <c r="D6726" i="106" s="1"/>
  <c r="B6725" i="106"/>
  <c r="D6725" i="106" s="1"/>
  <c r="B6724" i="106"/>
  <c r="D6724" i="106" s="1"/>
  <c r="B6723" i="106"/>
  <c r="D6723" i="106" s="1"/>
  <c r="B6722" i="106"/>
  <c r="D6722" i="106" s="1"/>
  <c r="B6721" i="106"/>
  <c r="D6721" i="106" s="1"/>
  <c r="B6720" i="106"/>
  <c r="D6720" i="106" s="1"/>
  <c r="B6719" i="106"/>
  <c r="D6719" i="106" s="1"/>
  <c r="B6718" i="106"/>
  <c r="D6718" i="106" s="1"/>
  <c r="B6717" i="106"/>
  <c r="D6717" i="106" s="1"/>
  <c r="B6716" i="106"/>
  <c r="D6716" i="106" s="1"/>
  <c r="B6715" i="106"/>
  <c r="D6715" i="106" s="1"/>
  <c r="B6714" i="106"/>
  <c r="D6714" i="106" s="1"/>
  <c r="B6713" i="106"/>
  <c r="D6713" i="106" s="1"/>
  <c r="B6712" i="106"/>
  <c r="D6712" i="106" s="1"/>
  <c r="B6711" i="106"/>
  <c r="D6711" i="106" s="1"/>
  <c r="B6710" i="106"/>
  <c r="D6710" i="106" s="1"/>
  <c r="B6709" i="106"/>
  <c r="D6709" i="106" s="1"/>
  <c r="B6708" i="106"/>
  <c r="D6708" i="106" s="1"/>
  <c r="B6707" i="106"/>
  <c r="D6707" i="106" s="1"/>
  <c r="B6706" i="106"/>
  <c r="D6706" i="106" s="1"/>
  <c r="B6705" i="106"/>
  <c r="D6705" i="106" s="1"/>
  <c r="B6704" i="106"/>
  <c r="D6704" i="106" s="1"/>
  <c r="B6703" i="106"/>
  <c r="D6703" i="106" s="1"/>
  <c r="B6702" i="106"/>
  <c r="D6702" i="106" s="1"/>
  <c r="B6701" i="106"/>
  <c r="D6701" i="106" s="1"/>
  <c r="B6700" i="106"/>
  <c r="D6700" i="106" s="1"/>
  <c r="B6699" i="106"/>
  <c r="D6699" i="106" s="1"/>
  <c r="B6698" i="106"/>
  <c r="D6698" i="106" s="1"/>
  <c r="B6697" i="106"/>
  <c r="D6697" i="106" s="1"/>
  <c r="B6696" i="106"/>
  <c r="D6696" i="106" s="1"/>
  <c r="B6695" i="106"/>
  <c r="D6695" i="106" s="1"/>
  <c r="B6694" i="106"/>
  <c r="D6694" i="106" s="1"/>
  <c r="B6693" i="106"/>
  <c r="D6693" i="106" s="1"/>
  <c r="B6692" i="106"/>
  <c r="D6692" i="106" s="1"/>
  <c r="B6691" i="106"/>
  <c r="D6691" i="106" s="1"/>
  <c r="B6690" i="106"/>
  <c r="D6690" i="106" s="1"/>
  <c r="B6689" i="106"/>
  <c r="D6689" i="106" s="1"/>
  <c r="B6688" i="106"/>
  <c r="D6688" i="106" s="1"/>
  <c r="B6687" i="106"/>
  <c r="D6687" i="106" s="1"/>
  <c r="B6686" i="106"/>
  <c r="D6686" i="106" s="1"/>
  <c r="B6685" i="106"/>
  <c r="D6685" i="106" s="1"/>
  <c r="B6684" i="106"/>
  <c r="D6684" i="106" s="1"/>
  <c r="B6683" i="106"/>
  <c r="D6683" i="106" s="1"/>
  <c r="B6682" i="106"/>
  <c r="D6682" i="106" s="1"/>
  <c r="B6681" i="106"/>
  <c r="D6681" i="106" s="1"/>
  <c r="B6680" i="106"/>
  <c r="D6680" i="106" s="1"/>
  <c r="B6679" i="106"/>
  <c r="D6679" i="106" s="1"/>
  <c r="B6678" i="106"/>
  <c r="D6678" i="106" s="1"/>
  <c r="B6677" i="106"/>
  <c r="D6677" i="106" s="1"/>
  <c r="B6676" i="106"/>
  <c r="D6676" i="106" s="1"/>
  <c r="B6675" i="106"/>
  <c r="D6675" i="106" s="1"/>
  <c r="B6674" i="106"/>
  <c r="D6674" i="106" s="1"/>
  <c r="B6673" i="106"/>
  <c r="D6673" i="106" s="1"/>
  <c r="B6672" i="106"/>
  <c r="D6672" i="106" s="1"/>
  <c r="B6671" i="106"/>
  <c r="D6671" i="106" s="1"/>
  <c r="B6670" i="106"/>
  <c r="D6670" i="106" s="1"/>
  <c r="B6669" i="106"/>
  <c r="D6669" i="106" s="1"/>
  <c r="B6668" i="106"/>
  <c r="D6668" i="106" s="1"/>
  <c r="B6667" i="106"/>
  <c r="D6667" i="106" s="1"/>
  <c r="B6666" i="106"/>
  <c r="D6666" i="106" s="1"/>
  <c r="B6665" i="106"/>
  <c r="D6665" i="106" s="1"/>
  <c r="B6664" i="106"/>
  <c r="D6664" i="106" s="1"/>
  <c r="B6663" i="106"/>
  <c r="D6663" i="106" s="1"/>
  <c r="B6662" i="106"/>
  <c r="D6662" i="106" s="1"/>
  <c r="B6661" i="106"/>
  <c r="D6661" i="106" s="1"/>
  <c r="B6660" i="106"/>
  <c r="D6660" i="106" s="1"/>
  <c r="B6659" i="106"/>
  <c r="D6659" i="106" s="1"/>
  <c r="B6658" i="106"/>
  <c r="D6658" i="106" s="1"/>
  <c r="B6657" i="106"/>
  <c r="D6657" i="106" s="1"/>
  <c r="B6656" i="106"/>
  <c r="D6656" i="106" s="1"/>
  <c r="B6655" i="106"/>
  <c r="D6655" i="106" s="1"/>
  <c r="B6654" i="106"/>
  <c r="D6654" i="106" s="1"/>
  <c r="B6653" i="106"/>
  <c r="D6653" i="106" s="1"/>
  <c r="B6652" i="106"/>
  <c r="D6652" i="106" s="1"/>
  <c r="B6651" i="106"/>
  <c r="D6651" i="106" s="1"/>
  <c r="B6650" i="106"/>
  <c r="D6650" i="106" s="1"/>
  <c r="B6649" i="106"/>
  <c r="D6649" i="106" s="1"/>
  <c r="B6648" i="106"/>
  <c r="D6648" i="106" s="1"/>
  <c r="B6647" i="106"/>
  <c r="D6647" i="106" s="1"/>
  <c r="B6646" i="106"/>
  <c r="D6646" i="106" s="1"/>
  <c r="B6645" i="106"/>
  <c r="D6645" i="106" s="1"/>
  <c r="B6644" i="106"/>
  <c r="D6644" i="106" s="1"/>
  <c r="B6643" i="106"/>
  <c r="D6643" i="106" s="1"/>
  <c r="B6642" i="106"/>
  <c r="D6642" i="106" s="1"/>
  <c r="B6641" i="106"/>
  <c r="D6641" i="106" s="1"/>
  <c r="B6640" i="106"/>
  <c r="D6640" i="106" s="1"/>
  <c r="B6639" i="106"/>
  <c r="D6639" i="106" s="1"/>
  <c r="B6638" i="106"/>
  <c r="D6638" i="106" s="1"/>
  <c r="B6637" i="106"/>
  <c r="D6637" i="106" s="1"/>
  <c r="B6636" i="106"/>
  <c r="D6636" i="106" s="1"/>
  <c r="B6635" i="106"/>
  <c r="D6635" i="106" s="1"/>
  <c r="B6634" i="106"/>
  <c r="D6634" i="106" s="1"/>
  <c r="B6633" i="106"/>
  <c r="D6633" i="106" s="1"/>
  <c r="B6632" i="106"/>
  <c r="D6632" i="106" s="1"/>
  <c r="B6631" i="106"/>
  <c r="D6631" i="106" s="1"/>
  <c r="B6630" i="106"/>
  <c r="D6630" i="106" s="1"/>
  <c r="B6629" i="106"/>
  <c r="D6629" i="106" s="1"/>
  <c r="B6628" i="106"/>
  <c r="D6628" i="106" s="1"/>
  <c r="B6627" i="106"/>
  <c r="D6627" i="106" s="1"/>
  <c r="B6626" i="106"/>
  <c r="D6626" i="106" s="1"/>
  <c r="B6625" i="106"/>
  <c r="D6625" i="106" s="1"/>
  <c r="B6624" i="106"/>
  <c r="D6624" i="106" s="1"/>
  <c r="B6623" i="106"/>
  <c r="D6623" i="106" s="1"/>
  <c r="B6622" i="106"/>
  <c r="D6622" i="106" s="1"/>
  <c r="B6621" i="106"/>
  <c r="D6621" i="106" s="1"/>
  <c r="B6620" i="106"/>
  <c r="D6620" i="106" s="1"/>
  <c r="B6619" i="106"/>
  <c r="D6619" i="106" s="1"/>
  <c r="B6618" i="106"/>
  <c r="D6618" i="106" s="1"/>
  <c r="B6617" i="106"/>
  <c r="D6617" i="106" s="1"/>
  <c r="B6616" i="106"/>
  <c r="D6616" i="106" s="1"/>
  <c r="B6615" i="106"/>
  <c r="D6615" i="106" s="1"/>
  <c r="B6614" i="106"/>
  <c r="D6614" i="106" s="1"/>
  <c r="D6613" i="106"/>
  <c r="D6612"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B6415" i="106"/>
  <c r="D6415" i="106" s="1"/>
  <c r="B6414" i="106"/>
  <c r="D6414" i="106" s="1"/>
  <c r="D6413" i="106"/>
  <c r="D6412" i="106"/>
  <c r="D6411" i="106"/>
  <c r="D6410" i="106"/>
  <c r="B6408" i="106"/>
  <c r="D6408" i="106" s="1"/>
  <c r="B6407" i="106"/>
  <c r="D6407" i="106" s="1"/>
  <c r="B6406" i="106"/>
  <c r="D6406" i="106" s="1"/>
  <c r="B6405" i="106"/>
  <c r="D6405" i="106" s="1"/>
  <c r="B6404" i="106"/>
  <c r="D6404" i="106" s="1"/>
  <c r="B6403" i="106"/>
  <c r="D6403" i="106" s="1"/>
  <c r="B6402" i="106"/>
  <c r="D6402" i="106" s="1"/>
  <c r="B6401" i="106"/>
  <c r="D6401" i="106" s="1"/>
  <c r="B6399" i="106"/>
  <c r="D6399" i="106" s="1"/>
  <c r="B6398" i="106"/>
  <c r="D6398" i="106" s="1"/>
  <c r="B6395" i="106"/>
  <c r="D6395" i="106" s="1"/>
  <c r="B6394" i="106"/>
  <c r="D6394" i="106" s="1"/>
  <c r="B6393" i="106"/>
  <c r="D6393" i="106" s="1"/>
  <c r="B6392" i="106"/>
  <c r="D6392" i="106" s="1"/>
  <c r="B6391" i="106"/>
  <c r="D6391" i="106" s="1"/>
  <c r="B6390" i="106"/>
  <c r="D6390" i="106" s="1"/>
  <c r="B6389" i="106"/>
  <c r="D6389" i="106" s="1"/>
  <c r="B6388" i="106"/>
  <c r="D6388" i="106" s="1"/>
  <c r="D6387" i="106"/>
  <c r="D6386" i="106"/>
  <c r="D6385" i="106"/>
  <c r="D6384" i="106"/>
  <c r="D6383" i="106"/>
  <c r="D6382" i="106"/>
  <c r="B6381" i="106"/>
  <c r="D6381" i="106" s="1"/>
  <c r="B6380" i="106"/>
  <c r="D6380" i="106" s="1"/>
  <c r="B6379" i="106"/>
  <c r="D6379" i="106" s="1"/>
  <c r="B6378" i="106"/>
  <c r="D6378" i="106" s="1"/>
  <c r="B6377" i="106"/>
  <c r="D6377" i="106" s="1"/>
  <c r="B6376" i="106"/>
  <c r="D6376" i="106" s="1"/>
  <c r="B6375" i="106"/>
  <c r="D6375" i="106" s="1"/>
  <c r="B6374" i="106"/>
  <c r="D6374" i="106" s="1"/>
  <c r="B6373" i="106"/>
  <c r="D6373" i="106" s="1"/>
  <c r="B6372" i="106"/>
  <c r="D6372" i="106" s="1"/>
  <c r="B6371" i="106"/>
  <c r="D6371" i="106" s="1"/>
  <c r="B6370" i="106"/>
  <c r="D6370" i="106" s="1"/>
  <c r="B6369" i="106"/>
  <c r="D6369" i="106" s="1"/>
  <c r="B6368" i="106"/>
  <c r="D6368" i="106" s="1"/>
  <c r="B6367" i="106"/>
  <c r="D6367" i="106" s="1"/>
  <c r="B6366" i="106"/>
  <c r="D6366" i="106" s="1"/>
  <c r="B6365" i="106"/>
  <c r="D6365" i="106" s="1"/>
  <c r="B6364" i="106"/>
  <c r="D6364" i="106" s="1"/>
  <c r="B6363" i="106"/>
  <c r="D6363" i="106" s="1"/>
  <c r="B6362" i="106"/>
  <c r="D6362" i="106" s="1"/>
  <c r="B6361" i="106"/>
  <c r="D6361" i="106" s="1"/>
  <c r="B6360" i="106"/>
  <c r="D6360" i="106" s="1"/>
  <c r="B6359" i="106"/>
  <c r="D6359" i="106" s="1"/>
  <c r="B6358" i="106"/>
  <c r="D6358" i="106" s="1"/>
  <c r="B6356" i="106"/>
  <c r="D6356" i="106" s="1"/>
  <c r="B6355" i="106"/>
  <c r="D6355" i="106" s="1"/>
  <c r="B6354" i="106"/>
  <c r="D6354" i="106" s="1"/>
  <c r="B6353" i="106"/>
  <c r="D6353" i="106" s="1"/>
  <c r="B6350" i="106"/>
  <c r="D6350" i="106" s="1"/>
  <c r="B6349" i="106"/>
  <c r="D6349" i="106" s="1"/>
  <c r="B6348" i="106"/>
  <c r="D6348" i="106" s="1"/>
  <c r="B6347" i="106"/>
  <c r="D6347" i="106" s="1"/>
  <c r="B6346" i="106"/>
  <c r="D6346" i="106" s="1"/>
  <c r="B6345" i="106"/>
  <c r="D6345" i="106" s="1"/>
  <c r="B6344" i="106"/>
  <c r="D6344" i="106" s="1"/>
  <c r="B6343" i="106"/>
  <c r="D6343" i="106" s="1"/>
  <c r="B6342" i="106"/>
  <c r="D6342" i="106" s="1"/>
  <c r="B6341" i="106"/>
  <c r="D6341" i="106" s="1"/>
  <c r="B6340" i="106"/>
  <c r="D6340" i="106" s="1"/>
  <c r="B6339" i="106"/>
  <c r="D6339" i="106" s="1"/>
  <c r="B6338" i="106"/>
  <c r="D6338" i="106" s="1"/>
  <c r="B6337" i="106"/>
  <c r="D6337" i="106" s="1"/>
  <c r="B6336" i="106"/>
  <c r="D6336" i="106" s="1"/>
  <c r="B6335" i="106"/>
  <c r="D6335" i="106" s="1"/>
  <c r="B6334" i="106"/>
  <c r="D6334" i="106" s="1"/>
  <c r="B6333" i="106"/>
  <c r="D6333" i="106" s="1"/>
  <c r="B6332" i="106"/>
  <c r="D6332" i="106" s="1"/>
  <c r="B6331" i="106"/>
  <c r="D6331" i="106" s="1"/>
  <c r="B6330" i="106"/>
  <c r="D6330" i="106" s="1"/>
  <c r="B6329" i="106"/>
  <c r="D6329" i="106" s="1"/>
  <c r="B6328" i="106"/>
  <c r="D6328" i="106" s="1"/>
  <c r="B6327" i="106"/>
  <c r="D6327" i="106" s="1"/>
  <c r="B6326" i="106"/>
  <c r="D6326" i="106" s="1"/>
  <c r="B6325" i="106"/>
  <c r="D6325" i="106" s="1"/>
  <c r="B6324" i="106"/>
  <c r="D6324" i="106" s="1"/>
  <c r="B6323" i="106"/>
  <c r="D6323" i="106" s="1"/>
  <c r="B6322" i="106"/>
  <c r="D6322" i="106" s="1"/>
  <c r="B6321" i="106"/>
  <c r="D6321" i="106" s="1"/>
  <c r="B6320" i="106"/>
  <c r="D6320" i="106" s="1"/>
  <c r="B6319" i="106"/>
  <c r="D6319" i="106" s="1"/>
  <c r="B6317" i="106"/>
  <c r="D6317" i="106" s="1"/>
  <c r="B6316" i="106"/>
  <c r="D6316" i="106" s="1"/>
  <c r="B6315" i="106"/>
  <c r="D6315" i="106" s="1"/>
  <c r="B6314" i="106"/>
  <c r="D6314" i="106" s="1"/>
  <c r="B6313" i="106"/>
  <c r="D6313" i="106" s="1"/>
  <c r="B6312" i="106"/>
  <c r="D6312" i="106" s="1"/>
  <c r="B6311" i="106"/>
  <c r="D6311" i="106" s="1"/>
  <c r="B6310" i="106"/>
  <c r="D6310" i="106" s="1"/>
  <c r="B6309" i="106"/>
  <c r="D6309" i="106" s="1"/>
  <c r="B6308" i="106"/>
  <c r="D6308" i="106" s="1"/>
  <c r="B6307" i="106"/>
  <c r="D6307" i="106" s="1"/>
  <c r="B6305" i="106"/>
  <c r="D6305" i="106" s="1"/>
  <c r="B6304" i="106"/>
  <c r="D6304" i="106" s="1"/>
  <c r="B6303" i="106"/>
  <c r="D6303" i="106" s="1"/>
  <c r="B6302" i="106"/>
  <c r="D6302" i="106" s="1"/>
  <c r="B6300" i="106"/>
  <c r="D6300" i="106" s="1"/>
  <c r="B6299" i="106"/>
  <c r="D6299" i="106" s="1"/>
  <c r="B6298" i="106"/>
  <c r="D6298" i="106" s="1"/>
  <c r="B6297" i="106"/>
  <c r="D6297" i="106" s="1"/>
  <c r="B6296" i="106"/>
  <c r="D6296" i="106" s="1"/>
  <c r="B6295" i="106"/>
  <c r="D6295" i="106" s="1"/>
  <c r="B6294" i="106"/>
  <c r="D6294" i="106" s="1"/>
  <c r="B6293" i="106"/>
  <c r="D6293" i="106" s="1"/>
  <c r="B6292" i="106"/>
  <c r="D6292" i="106" s="1"/>
  <c r="B6291" i="106"/>
  <c r="D6291" i="106" s="1"/>
  <c r="B6290" i="106"/>
  <c r="D6290" i="106" s="1"/>
  <c r="B6265" i="106"/>
  <c r="D6265" i="106" s="1"/>
  <c r="B6264" i="106"/>
  <c r="D6264" i="106" s="1"/>
  <c r="B6260" i="106"/>
  <c r="D6260" i="106" s="1"/>
  <c r="B6259" i="106"/>
  <c r="D6259" i="106" s="1"/>
  <c r="B6258" i="106"/>
  <c r="D6258" i="106" s="1"/>
  <c r="B6257" i="106"/>
  <c r="D6257" i="106" s="1"/>
  <c r="B6256" i="106"/>
  <c r="D6256" i="106" s="1"/>
  <c r="B6255" i="106"/>
  <c r="D6255" i="106" s="1"/>
  <c r="B6254" i="106"/>
  <c r="D6254" i="106" s="1"/>
  <c r="B6253" i="106"/>
  <c r="D6253" i="106" s="1"/>
  <c r="B6252" i="106"/>
  <c r="D6252" i="106" s="1"/>
  <c r="B6251" i="106"/>
  <c r="D6251" i="106" s="1"/>
  <c r="B6250" i="106"/>
  <c r="D6250" i="106" s="1"/>
  <c r="B6249" i="106"/>
  <c r="D6249" i="106" s="1"/>
  <c r="B6248" i="106"/>
  <c r="D6248" i="106" s="1"/>
  <c r="B6247" i="106"/>
  <c r="D6247" i="106" s="1"/>
  <c r="B6246" i="106"/>
  <c r="D6246" i="106" s="1"/>
  <c r="B6245" i="106"/>
  <c r="D6245" i="106" s="1"/>
  <c r="B6244" i="106"/>
  <c r="D6244" i="106" s="1"/>
  <c r="B6243" i="106"/>
  <c r="D6243" i="106" s="1"/>
  <c r="B6242" i="106"/>
  <c r="D6242" i="106" s="1"/>
  <c r="B6241" i="106"/>
  <c r="D6241" i="106" s="1"/>
  <c r="B6240" i="106"/>
  <c r="D6240" i="106" s="1"/>
  <c r="B6239" i="106"/>
  <c r="D6239" i="106" s="1"/>
  <c r="B6237" i="106"/>
  <c r="D6237" i="106" s="1"/>
  <c r="B6236" i="106"/>
  <c r="D6236" i="106" s="1"/>
  <c r="B6235" i="106"/>
  <c r="D6235" i="106" s="1"/>
  <c r="B6234" i="106"/>
  <c r="D6234" i="106" s="1"/>
  <c r="B6233" i="106"/>
  <c r="D6233" i="106" s="1"/>
  <c r="B6232" i="106"/>
  <c r="D6232" i="106" s="1"/>
  <c r="B6231" i="106"/>
  <c r="D6231" i="106" s="1"/>
  <c r="B6224" i="106"/>
  <c r="D6224" i="106" s="1"/>
  <c r="B6219" i="106"/>
  <c r="D6219" i="106" s="1"/>
  <c r="B6218" i="106"/>
  <c r="D6218" i="106" s="1"/>
  <c r="B6217" i="106"/>
  <c r="D6217" i="106" s="1"/>
  <c r="B6215" i="106"/>
  <c r="D6215" i="106" s="1"/>
  <c r="B6214" i="106"/>
  <c r="D6214" i="106" s="1"/>
  <c r="D6213" i="106"/>
  <c r="D621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B6190" i="106"/>
  <c r="D6190" i="106" s="1"/>
  <c r="B6189" i="106"/>
  <c r="D6189" i="106" s="1"/>
  <c r="B6188" i="106"/>
  <c r="D6188" i="106" s="1"/>
  <c r="B6187" i="106"/>
  <c r="D6187" i="106" s="1"/>
  <c r="B6186" i="106"/>
  <c r="D6186" i="106" s="1"/>
  <c r="B6185" i="106"/>
  <c r="D6185" i="106" s="1"/>
  <c r="B6184" i="106"/>
  <c r="D6184" i="106" s="1"/>
  <c r="B6183" i="106"/>
  <c r="D6183" i="106" s="1"/>
  <c r="B6182" i="106"/>
  <c r="D6182" i="106" s="1"/>
  <c r="B6181" i="106"/>
  <c r="D6181" i="106" s="1"/>
  <c r="B6180" i="106"/>
  <c r="D6180" i="106" s="1"/>
  <c r="B6179" i="106"/>
  <c r="D6179" i="106" s="1"/>
  <c r="B6178" i="106"/>
  <c r="D6178" i="106" s="1"/>
  <c r="B6177" i="106"/>
  <c r="D6177" i="106" s="1"/>
  <c r="B6176" i="106"/>
  <c r="D6176" i="106" s="1"/>
  <c r="B6175" i="106"/>
  <c r="D6175" i="106" s="1"/>
  <c r="B6174" i="106"/>
  <c r="D6174" i="106" s="1"/>
  <c r="B6173" i="106"/>
  <c r="D6173" i="106" s="1"/>
  <c r="B6172" i="106"/>
  <c r="D6172" i="106" s="1"/>
  <c r="B6171" i="106"/>
  <c r="D6171" i="106" s="1"/>
  <c r="B6170" i="106"/>
  <c r="D6170" i="106" s="1"/>
  <c r="B6169" i="106"/>
  <c r="D6169" i="106" s="1"/>
  <c r="B6168" i="106"/>
  <c r="D6168" i="106" s="1"/>
  <c r="B6167" i="106"/>
  <c r="D6167" i="106" s="1"/>
  <c r="B6166" i="106"/>
  <c r="D6166" i="106" s="1"/>
  <c r="B6165" i="106"/>
  <c r="D6165" i="106" s="1"/>
  <c r="B6164" i="106"/>
  <c r="D6164" i="106" s="1"/>
  <c r="B6163" i="106"/>
  <c r="D6163" i="106" s="1"/>
  <c r="B6162" i="106"/>
  <c r="D6162" i="106" s="1"/>
  <c r="B6161" i="106"/>
  <c r="D6161" i="106" s="1"/>
  <c r="B6160" i="106"/>
  <c r="D6160" i="106" s="1"/>
  <c r="B6159" i="106"/>
  <c r="D6159" i="106" s="1"/>
  <c r="B6158" i="106"/>
  <c r="D6158" i="106" s="1"/>
  <c r="B6157" i="106"/>
  <c r="D6157" i="106" s="1"/>
  <c r="B6156" i="106"/>
  <c r="D6156" i="106" s="1"/>
  <c r="B6155" i="106"/>
  <c r="D6155" i="106" s="1"/>
  <c r="B6154" i="106"/>
  <c r="D6154" i="106" s="1"/>
  <c r="B6153" i="106"/>
  <c r="D6153" i="106" s="1"/>
  <c r="B6152" i="106"/>
  <c r="D6152" i="106" s="1"/>
  <c r="B6151" i="106"/>
  <c r="D6151" i="106" s="1"/>
  <c r="B6150" i="106"/>
  <c r="D6150" i="106" s="1"/>
  <c r="B6149" i="106"/>
  <c r="D6149" i="106" s="1"/>
  <c r="B6148" i="106"/>
  <c r="D6148" i="106" s="1"/>
  <c r="B6147" i="106"/>
  <c r="D6147" i="106" s="1"/>
  <c r="B6146" i="106"/>
  <c r="D6146" i="106" s="1"/>
  <c r="B6145" i="106"/>
  <c r="D6145" i="106" s="1"/>
  <c r="B6144" i="106"/>
  <c r="D6144" i="106" s="1"/>
  <c r="B6143" i="106"/>
  <c r="D6143" i="106" s="1"/>
  <c r="B6142" i="106"/>
  <c r="D6142" i="106" s="1"/>
  <c r="B6141" i="106"/>
  <c r="D6141" i="106" s="1"/>
  <c r="B6140" i="106"/>
  <c r="D6140" i="106" s="1"/>
  <c r="B6139" i="106"/>
  <c r="D6139" i="106" s="1"/>
  <c r="B6138" i="106"/>
  <c r="D6138" i="106" s="1"/>
  <c r="B6137" i="106"/>
  <c r="D6137" i="106" s="1"/>
  <c r="B6136" i="106"/>
  <c r="D6136" i="106" s="1"/>
  <c r="B6135" i="106"/>
  <c r="D6135" i="106" s="1"/>
  <c r="B6134" i="106"/>
  <c r="D6134" i="106" s="1"/>
  <c r="B6133" i="106"/>
  <c r="D6133" i="106" s="1"/>
  <c r="B6132" i="106"/>
  <c r="D6132" i="106" s="1"/>
  <c r="B6131" i="106"/>
  <c r="D6131" i="106" s="1"/>
  <c r="B6130" i="106"/>
  <c r="D6130" i="106" s="1"/>
  <c r="B6129" i="106"/>
  <c r="D6129" i="106" s="1"/>
  <c r="B6128" i="106"/>
  <c r="D6128" i="106" s="1"/>
  <c r="B6127" i="106"/>
  <c r="D6127" i="106" s="1"/>
  <c r="B6126" i="106"/>
  <c r="D6126" i="106" s="1"/>
  <c r="B6125" i="106"/>
  <c r="D6125" i="106" s="1"/>
  <c r="B6123" i="106"/>
  <c r="D6123" i="106" s="1"/>
  <c r="B6122" i="106"/>
  <c r="D6122" i="106" s="1"/>
  <c r="B6121" i="106"/>
  <c r="D6121" i="106" s="1"/>
  <c r="B6120" i="106"/>
  <c r="D6120" i="106" s="1"/>
  <c r="B6119" i="106"/>
  <c r="D6119" i="106" s="1"/>
  <c r="B6118" i="106"/>
  <c r="D6118" i="106" s="1"/>
  <c r="B6117" i="106"/>
  <c r="D6117" i="106" s="1"/>
  <c r="B6116" i="106"/>
  <c r="D6116" i="106" s="1"/>
  <c r="B6115" i="106"/>
  <c r="D6115" i="106" s="1"/>
  <c r="B6114" i="106"/>
  <c r="D6114" i="106" s="1"/>
  <c r="B6113" i="106"/>
  <c r="D6113" i="106" s="1"/>
  <c r="B6112" i="106"/>
  <c r="D6112" i="106" s="1"/>
  <c r="B6111" i="106"/>
  <c r="D6111" i="106" s="1"/>
  <c r="B6110" i="106"/>
  <c r="D6110" i="106" s="1"/>
  <c r="B6109" i="106"/>
  <c r="D6109" i="106" s="1"/>
  <c r="B6108" i="106"/>
  <c r="D6108" i="106" s="1"/>
  <c r="B6107" i="106"/>
  <c r="D6107" i="106" s="1"/>
  <c r="B6106" i="106"/>
  <c r="D6106" i="106" s="1"/>
  <c r="B6105" i="106"/>
  <c r="D6105" i="106" s="1"/>
  <c r="B6104" i="106"/>
  <c r="D6104" i="106" s="1"/>
  <c r="B6103" i="106"/>
  <c r="A6103" i="106"/>
  <c r="B6102" i="106"/>
  <c r="D6102" i="106" s="1"/>
  <c r="B6101" i="106"/>
  <c r="D6101" i="106" s="1"/>
  <c r="B6100" i="106"/>
  <c r="D6100" i="106" s="1"/>
  <c r="B6099" i="106"/>
  <c r="D6099" i="106" s="1"/>
  <c r="B6098" i="106"/>
  <c r="D6098" i="106" s="1"/>
  <c r="B6097" i="106"/>
  <c r="D6097" i="106" s="1"/>
  <c r="B6096" i="106"/>
  <c r="D6096" i="106" s="1"/>
  <c r="B6095" i="106"/>
  <c r="D6095" i="106" s="1"/>
  <c r="B6094" i="106"/>
  <c r="D6094" i="106" s="1"/>
  <c r="B6093" i="106"/>
  <c r="D6093" i="106" s="1"/>
  <c r="B6092" i="106"/>
  <c r="D6092" i="106" s="1"/>
  <c r="B6091" i="106"/>
  <c r="D6091" i="106" s="1"/>
  <c r="B6090" i="106"/>
  <c r="D6090" i="106" s="1"/>
  <c r="B6089" i="106"/>
  <c r="D6089" i="106" s="1"/>
  <c r="B6088" i="106"/>
  <c r="D6088" i="106" s="1"/>
  <c r="B6087" i="106"/>
  <c r="D6087" i="106" s="1"/>
  <c r="B6086" i="106"/>
  <c r="D6086" i="106" s="1"/>
  <c r="B6085" i="106"/>
  <c r="D6085" i="106" s="1"/>
  <c r="B6084" i="106"/>
  <c r="D6084" i="106" s="1"/>
  <c r="B6083" i="106"/>
  <c r="D6083" i="106" s="1"/>
  <c r="B6082" i="106"/>
  <c r="D6082" i="106" s="1"/>
  <c r="B6081" i="106"/>
  <c r="D6081" i="106" s="1"/>
  <c r="D6080" i="106"/>
  <c r="B6078" i="106"/>
  <c r="D6078" i="106" s="1"/>
  <c r="B6077" i="106"/>
  <c r="D6077" i="106" s="1"/>
  <c r="B6076" i="106"/>
  <c r="D6076" i="106" s="1"/>
  <c r="D6075" i="106"/>
  <c r="B6074" i="106"/>
  <c r="D6074" i="106" s="1"/>
  <c r="D6073" i="106"/>
  <c r="D6072"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B6035" i="106"/>
  <c r="D6035" i="106" s="1"/>
  <c r="D6034" i="106"/>
  <c r="D6033" i="106"/>
  <c r="B6031" i="106"/>
  <c r="D6031" i="106" s="1"/>
  <c r="D6030" i="106"/>
  <c r="D6029" i="106"/>
  <c r="D6027" i="106"/>
  <c r="D6021" i="106"/>
  <c r="D6020" i="106"/>
  <c r="D6019" i="106"/>
  <c r="D6018" i="106"/>
  <c r="D6017" i="106"/>
  <c r="D6015" i="106"/>
  <c r="D6013" i="106"/>
  <c r="D6012" i="106"/>
  <c r="D6011" i="106"/>
  <c r="D6010" i="106"/>
  <c r="D6009" i="106"/>
  <c r="D6008" i="106"/>
  <c r="D6007" i="106"/>
  <c r="D6005" i="106"/>
  <c r="D6004" i="106"/>
  <c r="D6003" i="106"/>
  <c r="D6002" i="106"/>
  <c r="B6001" i="106"/>
  <c r="D6001" i="106" s="1"/>
  <c r="B6000" i="106"/>
  <c r="D6000" i="106" s="1"/>
  <c r="B5998" i="106"/>
  <c r="D5998" i="106" s="1"/>
  <c r="B5997" i="106"/>
  <c r="D5997" i="106" s="1"/>
  <c r="B5996" i="106"/>
  <c r="D5996" i="106" s="1"/>
  <c r="B5994" i="106"/>
  <c r="D5994" i="106" s="1"/>
  <c r="B5993" i="106"/>
  <c r="D5993" i="106" s="1"/>
  <c r="B5991" i="106"/>
  <c r="D5991" i="106" s="1"/>
  <c r="B5990" i="106"/>
  <c r="D5990" i="106" s="1"/>
  <c r="B5989" i="106"/>
  <c r="D5989" i="106" s="1"/>
  <c r="B5988" i="106"/>
  <c r="D5988" i="106" s="1"/>
  <c r="B5986" i="106"/>
  <c r="D5986" i="106" s="1"/>
  <c r="B5985" i="106"/>
  <c r="D5985" i="106" s="1"/>
  <c r="D5984" i="106"/>
  <c r="D5983"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5" i="106"/>
  <c r="D5944" i="106"/>
  <c r="D5943" i="106"/>
  <c r="D5942" i="106"/>
  <c r="D5941" i="106"/>
  <c r="D5940" i="106"/>
  <c r="D5939" i="106"/>
  <c r="D5938" i="106"/>
  <c r="D5937" i="106"/>
  <c r="D5936" i="106"/>
  <c r="D5935" i="106"/>
  <c r="D5934" i="106"/>
  <c r="D5933" i="106"/>
  <c r="D5932" i="106"/>
  <c r="D5931" i="106"/>
  <c r="B5929" i="106"/>
  <c r="D5929" i="106" s="1"/>
  <c r="D5928" i="106"/>
  <c r="B5927" i="106"/>
  <c r="D5927" i="106" s="1"/>
  <c r="B5925" i="106"/>
  <c r="D5925" i="106" s="1"/>
  <c r="B5924" i="106"/>
  <c r="D5924" i="106" s="1"/>
  <c r="B5922" i="106"/>
  <c r="D5922" i="106" s="1"/>
  <c r="B5921" i="106"/>
  <c r="D5921" i="106" s="1"/>
  <c r="B5920" i="106"/>
  <c r="D5920" i="106" s="1"/>
  <c r="B5919" i="106"/>
  <c r="D5919" i="106" s="1"/>
  <c r="B5917" i="106"/>
  <c r="D5917" i="106" s="1"/>
  <c r="B5916" i="106"/>
  <c r="D5916" i="106" s="1"/>
  <c r="D5913" i="106"/>
  <c r="D5912" i="106"/>
  <c r="D5911" i="106"/>
  <c r="D5910" i="106"/>
  <c r="D5909" i="106"/>
  <c r="B5907" i="106"/>
  <c r="D5907" i="106" s="1"/>
  <c r="D5905" i="106"/>
  <c r="D5904" i="106"/>
  <c r="D5903" i="106"/>
  <c r="D5902" i="106"/>
  <c r="D5901" i="106"/>
  <c r="D5900" i="106"/>
  <c r="D5898" i="106"/>
  <c r="D5897" i="106"/>
  <c r="D5896" i="106"/>
  <c r="D5895" i="106"/>
  <c r="D5894" i="106"/>
  <c r="D5892" i="106"/>
  <c r="D5891" i="106"/>
  <c r="D5890" i="106"/>
  <c r="D5889" i="106"/>
  <c r="D5888" i="106"/>
  <c r="D5887" i="106"/>
  <c r="B5885" i="106"/>
  <c r="D5885" i="106" s="1"/>
  <c r="B5884" i="106"/>
  <c r="D5884" i="106" s="1"/>
  <c r="B5883" i="106"/>
  <c r="D5883" i="106" s="1"/>
  <c r="B5882" i="106"/>
  <c r="D5882" i="106" s="1"/>
  <c r="B5880" i="106"/>
  <c r="D5880" i="106" s="1"/>
  <c r="B5879" i="106"/>
  <c r="D5879" i="106" s="1"/>
  <c r="B5877" i="106"/>
  <c r="D5877" i="106" s="1"/>
  <c r="B5876" i="106"/>
  <c r="D5876" i="106" s="1"/>
  <c r="B5875" i="106"/>
  <c r="D5875" i="106" s="1"/>
  <c r="B5874" i="106"/>
  <c r="D5874" i="106" s="1"/>
  <c r="B5872" i="106"/>
  <c r="D5872" i="106" s="1"/>
  <c r="B5871" i="106"/>
  <c r="D5871" i="106" s="1"/>
  <c r="D5868" i="106"/>
  <c r="D5867" i="106"/>
  <c r="D5866" i="106"/>
  <c r="D5865" i="106"/>
  <c r="D5864" i="106"/>
  <c r="D5862" i="106"/>
  <c r="D5861" i="106"/>
  <c r="B5860" i="106"/>
  <c r="D5860" i="106" s="1"/>
  <c r="D5859" i="106"/>
  <c r="B5858" i="106"/>
  <c r="D5858" i="106" s="1"/>
  <c r="D5857" i="106"/>
  <c r="D5856" i="106"/>
  <c r="B5855" i="106"/>
  <c r="D5855" i="106" s="1"/>
  <c r="D5854" i="106"/>
  <c r="B5853" i="106"/>
  <c r="D5853" i="106" s="1"/>
  <c r="D5852" i="106"/>
  <c r="D5851" i="106"/>
  <c r="D5850" i="106"/>
  <c r="D5849" i="106"/>
  <c r="D5848" i="106"/>
  <c r="D5846" i="106"/>
  <c r="D5845" i="106"/>
  <c r="B5844" i="106"/>
  <c r="D5844" i="106" s="1"/>
  <c r="D5843" i="106"/>
  <c r="D5842" i="106"/>
  <c r="D5841" i="106"/>
  <c r="D5840" i="106"/>
  <c r="D5839" i="106"/>
  <c r="D5838" i="106"/>
  <c r="D5837" i="106"/>
  <c r="D5836" i="106"/>
  <c r="D5835" i="106"/>
  <c r="D5834" i="106"/>
  <c r="D5833" i="106"/>
  <c r="D5832" i="106"/>
  <c r="D5831" i="106"/>
  <c r="D5830" i="106"/>
  <c r="D5828" i="106"/>
  <c r="D5827" i="106"/>
  <c r="D5826" i="106"/>
  <c r="D5825" i="106"/>
  <c r="D5824" i="106"/>
  <c r="B5823" i="106"/>
  <c r="D5823" i="106" s="1"/>
  <c r="B5822" i="106"/>
  <c r="D5822" i="106" s="1"/>
  <c r="B5821" i="106"/>
  <c r="D5821" i="106" s="1"/>
  <c r="D5820" i="106"/>
  <c r="D5819" i="106"/>
  <c r="B5818" i="106"/>
  <c r="D5818" i="106" s="1"/>
  <c r="B5817" i="106"/>
  <c r="D5817" i="106" s="1"/>
  <c r="D5816" i="106"/>
  <c r="D5815" i="106"/>
  <c r="D5814" i="106"/>
  <c r="D5813" i="106"/>
  <c r="D5812" i="106"/>
  <c r="D5811" i="106"/>
  <c r="D5810" i="106"/>
  <c r="D5809" i="106"/>
  <c r="D5808" i="106"/>
  <c r="D5807" i="106"/>
  <c r="D5806" i="106"/>
  <c r="D5805" i="106"/>
  <c r="D5804" i="106"/>
  <c r="D5802" i="106"/>
  <c r="D5801" i="106"/>
  <c r="D5800" i="106"/>
  <c r="B5799" i="106"/>
  <c r="D5799" i="106" s="1"/>
  <c r="B5798" i="106"/>
  <c r="D5798" i="106" s="1"/>
  <c r="D5797" i="106"/>
  <c r="D5796" i="106"/>
  <c r="D5795" i="106"/>
  <c r="D5794" i="106"/>
  <c r="D5793" i="106"/>
  <c r="D5792" i="106"/>
  <c r="B5791" i="106"/>
  <c r="D5791" i="106" s="1"/>
  <c r="B5790" i="106"/>
  <c r="D5790" i="106" s="1"/>
  <c r="D5789" i="106"/>
  <c r="D5788" i="106"/>
  <c r="D5787" i="106"/>
  <c r="D5786" i="106"/>
  <c r="B5785" i="106"/>
  <c r="D5785" i="106" s="1"/>
  <c r="D5783" i="106"/>
  <c r="D5782" i="106"/>
  <c r="D5781" i="106"/>
  <c r="B5779" i="106"/>
  <c r="D5779" i="106" s="1"/>
  <c r="D5777" i="106"/>
  <c r="D5776" i="106"/>
  <c r="D5775" i="106"/>
  <c r="D5774" i="106"/>
  <c r="D5773" i="106"/>
  <c r="D5772" i="106"/>
  <c r="D5771" i="106"/>
  <c r="D5769" i="106"/>
  <c r="D5768" i="106"/>
  <c r="D5767" i="106"/>
  <c r="D5766" i="106"/>
  <c r="B5765" i="106"/>
  <c r="D5765" i="106" s="1"/>
  <c r="D5764" i="106"/>
  <c r="B5763" i="106"/>
  <c r="D5763" i="106" s="1"/>
  <c r="D5762" i="106"/>
  <c r="D5761" i="106"/>
  <c r="D5760" i="106"/>
  <c r="D5759" i="106"/>
  <c r="D5758" i="106"/>
  <c r="B5757" i="106"/>
  <c r="D5757" i="106" s="1"/>
  <c r="B5755" i="106"/>
  <c r="D5755" i="106" s="1"/>
  <c r="B5754" i="106"/>
  <c r="D5754" i="106" s="1"/>
  <c r="D5753" i="106"/>
  <c r="D5751" i="106"/>
  <c r="D5750" i="106"/>
  <c r="B5749" i="106"/>
  <c r="D5749" i="106" s="1"/>
  <c r="D5747" i="106"/>
  <c r="D5746" i="106"/>
  <c r="D5745" i="106"/>
  <c r="D5744" i="106"/>
  <c r="B5743" i="106"/>
  <c r="D5743" i="106" s="1"/>
  <c r="B5742" i="106"/>
  <c r="D5742" i="106" s="1"/>
  <c r="B5740" i="106"/>
  <c r="D5740" i="106" s="1"/>
  <c r="B5739" i="106"/>
  <c r="D5739" i="106" s="1"/>
  <c r="B5738" i="106"/>
  <c r="D5738" i="106" s="1"/>
  <c r="B5736" i="106"/>
  <c r="D5736" i="106" s="1"/>
  <c r="B5735" i="106"/>
  <c r="D5735" i="106" s="1"/>
  <c r="B5734" i="106"/>
  <c r="D5734" i="106" s="1"/>
  <c r="B5732" i="106"/>
  <c r="D5732" i="106" s="1"/>
  <c r="B5731" i="106"/>
  <c r="D5731" i="106" s="1"/>
  <c r="B5729" i="106"/>
  <c r="D5729" i="106" s="1"/>
  <c r="B5728" i="106"/>
  <c r="D5728" i="106" s="1"/>
  <c r="B5727" i="106"/>
  <c r="D5727" i="106" s="1"/>
  <c r="B5726" i="106"/>
  <c r="D5726" i="106" s="1"/>
  <c r="B5724" i="106"/>
  <c r="D5724" i="106" s="1"/>
  <c r="B5723" i="106"/>
  <c r="D5723" i="106" s="1"/>
  <c r="B5722" i="106"/>
  <c r="D5722" i="106" s="1"/>
  <c r="B5721" i="106"/>
  <c r="D5721" i="106" s="1"/>
  <c r="D5718" i="106"/>
  <c r="D5717" i="106"/>
  <c r="D5716" i="106"/>
  <c r="D5715" i="106"/>
  <c r="D5714" i="106"/>
  <c r="D5712" i="106"/>
  <c r="D5711" i="106"/>
  <c r="B5710" i="106"/>
  <c r="D5710" i="106" s="1"/>
  <c r="D5709" i="106"/>
  <c r="B5708" i="106"/>
  <c r="D5708" i="106" s="1"/>
  <c r="D5707" i="106"/>
  <c r="D5706" i="106"/>
  <c r="B5705" i="106"/>
  <c r="D5705" i="106" s="1"/>
  <c r="D5704" i="106"/>
  <c r="D5702" i="106"/>
  <c r="D5701" i="106"/>
  <c r="D5700" i="106"/>
  <c r="D5699" i="106"/>
  <c r="D5698" i="106"/>
  <c r="B5697" i="106"/>
  <c r="D5697" i="106" s="1"/>
  <c r="B5696" i="106"/>
  <c r="D5696" i="106" s="1"/>
  <c r="B5695" i="106"/>
  <c r="D5695" i="106" s="1"/>
  <c r="D5694" i="106"/>
  <c r="D5693" i="106"/>
  <c r="B5692" i="106"/>
  <c r="D5692" i="106" s="1"/>
  <c r="B5691" i="106"/>
  <c r="D5691" i="106" s="1"/>
  <c r="D5690" i="106"/>
  <c r="D5689" i="106"/>
  <c r="D5688" i="106"/>
  <c r="D5687" i="106"/>
  <c r="D5686" i="106"/>
  <c r="D5685" i="106"/>
  <c r="D5684" i="106"/>
  <c r="D5683" i="106"/>
  <c r="D5682" i="106"/>
  <c r="D5681" i="106"/>
  <c r="D5680" i="106"/>
  <c r="D5679" i="106"/>
  <c r="D5678" i="106"/>
  <c r="D5676" i="106"/>
  <c r="D5675" i="106"/>
  <c r="D5674" i="106"/>
  <c r="B5673" i="106"/>
  <c r="D5673" i="106" s="1"/>
  <c r="B5672" i="106"/>
  <c r="D5672" i="106" s="1"/>
  <c r="D5671" i="106"/>
  <c r="D5670" i="106"/>
  <c r="D5669" i="106"/>
  <c r="D5668" i="106"/>
  <c r="D5667" i="106"/>
  <c r="D5666" i="106"/>
  <c r="B5665" i="106"/>
  <c r="D5665" i="106" s="1"/>
  <c r="B5664" i="106"/>
  <c r="D5664" i="106" s="1"/>
  <c r="D5663" i="106"/>
  <c r="D5662" i="106"/>
  <c r="D5661" i="106"/>
  <c r="D5660" i="106"/>
  <c r="B5659" i="106"/>
  <c r="D5659" i="106" s="1"/>
  <c r="D5657" i="106"/>
  <c r="D5656" i="106"/>
  <c r="B5654" i="106"/>
  <c r="D5654" i="106" s="1"/>
  <c r="D5652" i="106"/>
  <c r="D5651" i="106"/>
  <c r="D5650" i="106"/>
  <c r="D5649" i="106"/>
  <c r="D5648" i="106"/>
  <c r="D5647" i="106"/>
  <c r="D5646" i="106"/>
  <c r="D5645" i="106"/>
  <c r="D5643" i="106"/>
  <c r="D5642" i="106"/>
  <c r="D5641" i="106"/>
  <c r="D5640" i="106"/>
  <c r="D5639" i="106"/>
  <c r="D5638" i="106"/>
  <c r="D5637" i="106"/>
  <c r="D5636" i="106"/>
  <c r="D5635" i="106"/>
  <c r="D5634" i="106"/>
  <c r="D5633" i="106"/>
  <c r="D5632" i="106"/>
  <c r="D5631" i="106"/>
  <c r="D5630" i="106"/>
  <c r="D5629" i="106"/>
  <c r="D5628" i="106"/>
  <c r="B5627" i="106"/>
  <c r="D5627" i="106" s="1"/>
  <c r="D5626" i="106"/>
  <c r="B5625" i="106"/>
  <c r="D5625" i="106" s="1"/>
  <c r="D5624" i="106"/>
  <c r="D5623" i="106"/>
  <c r="D5622" i="106"/>
  <c r="D5621" i="106"/>
  <c r="D5620" i="106"/>
  <c r="B5619" i="106"/>
  <c r="D5619" i="106" s="1"/>
  <c r="B5617" i="106"/>
  <c r="D5617" i="106" s="1"/>
  <c r="D5616" i="106"/>
  <c r="B5615" i="106"/>
  <c r="D5615" i="106" s="1"/>
  <c r="D5613" i="106"/>
  <c r="D5612" i="106"/>
  <c r="D5611" i="106"/>
  <c r="D5610" i="106"/>
  <c r="B5609" i="106"/>
  <c r="D5609" i="106" s="1"/>
  <c r="D5608" i="106"/>
  <c r="D5607" i="106"/>
  <c r="B5606" i="106"/>
  <c r="D5606" i="106" s="1"/>
  <c r="D5605" i="106"/>
  <c r="B5604" i="106"/>
  <c r="D5604" i="106" s="1"/>
  <c r="D5603" i="106"/>
  <c r="B5602" i="106"/>
  <c r="D5602" i="106" s="1"/>
  <c r="B5601" i="106"/>
  <c r="D5601" i="106" s="1"/>
  <c r="B5600" i="106"/>
  <c r="D5600" i="106" s="1"/>
  <c r="D5598" i="106"/>
  <c r="D5597" i="106"/>
  <c r="D5596" i="106"/>
  <c r="D5595" i="106"/>
  <c r="B5594" i="106"/>
  <c r="D5594" i="106" s="1"/>
  <c r="B5593" i="106"/>
  <c r="D5593" i="106" s="1"/>
  <c r="B5591" i="106"/>
  <c r="D5591" i="106" s="1"/>
  <c r="B5590" i="106"/>
  <c r="D5590" i="106" s="1"/>
  <c r="B5589" i="106"/>
  <c r="D5589" i="106" s="1"/>
  <c r="B5586" i="106"/>
  <c r="D5586" i="106" s="1"/>
  <c r="B5585" i="106"/>
  <c r="D5585" i="106" s="1"/>
  <c r="B5584" i="106"/>
  <c r="D5584" i="106" s="1"/>
  <c r="B5583" i="106"/>
  <c r="D5583" i="106" s="1"/>
  <c r="B5581" i="106"/>
  <c r="D5581" i="106" s="1"/>
  <c r="B5580" i="106"/>
  <c r="D5580" i="106" s="1"/>
  <c r="B5578" i="106"/>
  <c r="D5578" i="106" s="1"/>
  <c r="B5577" i="106"/>
  <c r="D5577" i="106" s="1"/>
  <c r="B5576" i="106"/>
  <c r="D5576" i="106" s="1"/>
  <c r="B5575" i="106"/>
  <c r="D5575" i="106" s="1"/>
  <c r="B5574" i="106"/>
  <c r="D5574" i="106" s="1"/>
  <c r="B5573" i="106"/>
  <c r="D5573" i="106" s="1"/>
  <c r="B5572" i="106"/>
  <c r="D5572" i="106" s="1"/>
  <c r="B5571" i="106"/>
  <c r="D5571" i="106" s="1"/>
  <c r="B5570" i="106"/>
  <c r="D5570" i="106" s="1"/>
  <c r="B5569" i="106"/>
  <c r="D5569" i="106" s="1"/>
  <c r="B5568" i="106"/>
  <c r="D5568" i="106" s="1"/>
  <c r="B5567" i="106"/>
  <c r="D5567" i="106" s="1"/>
  <c r="B5566" i="106"/>
  <c r="D5566" i="106" s="1"/>
  <c r="B5565" i="106"/>
  <c r="D5565" i="106" s="1"/>
  <c r="B5564" i="106"/>
  <c r="D5564" i="106" s="1"/>
  <c r="B5563" i="106"/>
  <c r="D5563" i="106" s="1"/>
  <c r="B5561" i="106"/>
  <c r="D5561" i="106" s="1"/>
  <c r="B5560" i="106"/>
  <c r="D5560" i="106" s="1"/>
  <c r="B5559" i="106"/>
  <c r="D5559" i="106" s="1"/>
  <c r="B5558" i="106"/>
  <c r="D5558" i="106" s="1"/>
  <c r="B5556" i="106"/>
  <c r="D5556" i="106" s="1"/>
  <c r="B5555" i="106"/>
  <c r="D5555" i="106" s="1"/>
  <c r="D5554" i="106"/>
  <c r="B5553" i="106"/>
  <c r="D5553" i="106" s="1"/>
  <c r="D5551" i="106"/>
  <c r="D5550" i="106"/>
  <c r="D5549" i="106"/>
  <c r="D5548" i="106"/>
  <c r="D5547" i="106"/>
  <c r="D5546" i="106"/>
  <c r="D5545" i="106"/>
  <c r="D5543" i="106"/>
  <c r="D5542" i="106"/>
  <c r="D5541" i="106"/>
  <c r="D5540" i="106"/>
  <c r="D5539" i="106"/>
  <c r="D5538" i="106"/>
  <c r="D5536" i="106"/>
  <c r="D5535" i="106"/>
  <c r="D5533" i="106"/>
  <c r="D5532" i="106"/>
  <c r="D5531" i="106"/>
  <c r="D5530" i="106"/>
  <c r="B5529" i="106"/>
  <c r="D5529" i="106" s="1"/>
  <c r="B5528" i="106"/>
  <c r="D5528" i="106" s="1"/>
  <c r="B5525" i="106"/>
  <c r="D5525" i="106" s="1"/>
  <c r="B5524" i="106"/>
  <c r="D5524" i="106" s="1"/>
  <c r="B5523" i="106"/>
  <c r="D5523" i="106" s="1"/>
  <c r="B5522" i="106"/>
  <c r="D5522" i="106" s="1"/>
  <c r="B5520" i="106"/>
  <c r="D5520" i="106" s="1"/>
  <c r="B5519" i="106"/>
  <c r="D5519" i="106" s="1"/>
  <c r="B5517" i="106"/>
  <c r="D5517" i="106" s="1"/>
  <c r="B5516" i="106"/>
  <c r="D5516" i="106" s="1"/>
  <c r="B5515" i="106"/>
  <c r="D5515" i="106" s="1"/>
  <c r="B5514" i="106"/>
  <c r="D5514" i="106" s="1"/>
  <c r="B5512" i="106"/>
  <c r="D5512" i="106" s="1"/>
  <c r="B5511" i="106"/>
  <c r="D5511" i="106" s="1"/>
  <c r="D5510" i="106"/>
  <c r="B5509" i="106"/>
  <c r="D5509" i="106" s="1"/>
  <c r="D5506" i="106"/>
  <c r="D5505" i="106"/>
  <c r="D5504" i="106"/>
  <c r="D5503" i="106"/>
  <c r="D5502" i="106"/>
  <c r="D5500" i="106"/>
  <c r="D5499" i="106"/>
  <c r="B5498" i="106"/>
  <c r="D5498" i="106" s="1"/>
  <c r="D5497" i="106"/>
  <c r="B5496" i="106"/>
  <c r="D5496" i="106" s="1"/>
  <c r="D5495" i="106"/>
  <c r="B5494" i="106"/>
  <c r="D5494" i="106" s="1"/>
  <c r="D5493" i="106"/>
  <c r="D5492" i="106"/>
  <c r="D5491" i="106"/>
  <c r="D5490" i="106"/>
  <c r="D5489" i="106"/>
  <c r="D5487" i="106"/>
  <c r="D5486" i="106"/>
  <c r="B5485" i="106"/>
  <c r="D5485" i="106" s="1"/>
  <c r="D5484" i="106"/>
  <c r="D5483" i="106"/>
  <c r="D5482" i="106"/>
  <c r="D5481" i="106"/>
  <c r="D5480" i="106"/>
  <c r="D5479" i="106"/>
  <c r="D5478" i="106"/>
  <c r="D5477" i="106"/>
  <c r="D5476" i="106"/>
  <c r="D5475" i="106"/>
  <c r="D5474" i="106"/>
  <c r="D5473" i="106"/>
  <c r="D5472" i="106"/>
  <c r="D5471" i="106"/>
  <c r="D5469" i="106"/>
  <c r="D5468" i="106"/>
  <c r="D5467" i="106"/>
  <c r="D5466" i="106"/>
  <c r="D5465" i="106"/>
  <c r="B5464" i="106"/>
  <c r="D5464" i="106" s="1"/>
  <c r="B5463" i="106"/>
  <c r="D5463" i="106" s="1"/>
  <c r="B5462" i="106"/>
  <c r="D5462" i="106" s="1"/>
  <c r="D5461" i="106"/>
  <c r="D5460" i="106"/>
  <c r="B5459" i="106"/>
  <c r="D5459" i="106" s="1"/>
  <c r="B5458" i="106"/>
  <c r="D5458" i="106" s="1"/>
  <c r="D5457" i="106"/>
  <c r="D5456" i="106"/>
  <c r="D5455" i="106"/>
  <c r="D5454" i="106"/>
  <c r="D5453" i="106"/>
  <c r="D5452" i="106"/>
  <c r="D5451" i="106"/>
  <c r="D5450" i="106"/>
  <c r="D5449" i="106"/>
  <c r="D5448" i="106"/>
  <c r="D5447" i="106"/>
  <c r="D5446" i="106"/>
  <c r="D5445" i="106"/>
  <c r="D5443" i="106"/>
  <c r="D5442" i="106"/>
  <c r="D5441" i="106"/>
  <c r="B5440" i="106"/>
  <c r="D5440" i="106" s="1"/>
  <c r="B5439" i="106"/>
  <c r="D5439" i="106" s="1"/>
  <c r="D5438" i="106"/>
  <c r="D5437" i="106"/>
  <c r="D5436" i="106"/>
  <c r="D5435" i="106"/>
  <c r="D5434" i="106"/>
  <c r="D5433" i="106"/>
  <c r="B5432" i="106"/>
  <c r="D5432" i="106" s="1"/>
  <c r="B5431" i="106"/>
  <c r="D5431" i="106" s="1"/>
  <c r="D5430" i="106"/>
  <c r="D5429" i="106"/>
  <c r="D5428" i="106"/>
  <c r="D5427" i="106"/>
  <c r="B5426" i="106"/>
  <c r="D5426" i="106" s="1"/>
  <c r="B5424" i="106"/>
  <c r="D5424" i="106" s="1"/>
  <c r="B5422" i="106"/>
  <c r="D5422" i="106" s="1"/>
  <c r="D5420" i="106"/>
  <c r="D5419" i="106"/>
  <c r="D5418" i="106"/>
  <c r="D5417" i="106"/>
  <c r="D5416" i="106"/>
  <c r="D5415" i="106"/>
  <c r="D5414" i="106"/>
  <c r="D5413" i="106"/>
  <c r="D5411" i="106"/>
  <c r="D5410" i="106"/>
  <c r="D5409" i="106"/>
  <c r="D5408" i="106"/>
  <c r="D5407" i="106"/>
  <c r="D5406" i="106"/>
  <c r="D5405" i="106"/>
  <c r="D5404" i="106"/>
  <c r="D5403" i="106"/>
  <c r="D5402" i="106"/>
  <c r="B5401" i="106"/>
  <c r="D5401" i="106" s="1"/>
  <c r="D5400" i="106"/>
  <c r="D5399" i="106"/>
  <c r="D5398" i="106"/>
  <c r="D5397" i="106"/>
  <c r="D5396" i="106"/>
  <c r="B5395" i="106"/>
  <c r="D5395" i="106" s="1"/>
  <c r="B5393" i="106"/>
  <c r="D5393" i="106" s="1"/>
  <c r="D5392" i="106"/>
  <c r="B5391" i="106"/>
  <c r="D5391" i="106" s="1"/>
  <c r="D5390" i="106"/>
  <c r="D5389" i="106"/>
  <c r="D5388" i="106"/>
  <c r="B5387" i="106"/>
  <c r="D5387" i="106" s="1"/>
  <c r="D5386" i="106"/>
  <c r="D5385" i="106"/>
  <c r="B5384" i="106"/>
  <c r="D5384" i="106" s="1"/>
  <c r="D5382" i="106"/>
  <c r="D5381" i="106"/>
  <c r="D5380" i="106"/>
  <c r="D5379" i="106"/>
  <c r="D5378" i="106"/>
  <c r="D5377" i="106"/>
  <c r="D5376" i="106"/>
  <c r="B5375" i="106"/>
  <c r="D5375" i="106" s="1"/>
  <c r="B5374" i="106"/>
  <c r="D5374" i="106" s="1"/>
  <c r="D5373" i="106"/>
  <c r="D5372" i="106"/>
  <c r="D5371" i="106"/>
  <c r="B5370" i="106"/>
  <c r="D5370" i="106" s="1"/>
  <c r="B5368" i="106"/>
  <c r="D5368" i="106" s="1"/>
  <c r="D5366" i="106"/>
  <c r="D5365" i="106"/>
  <c r="D5364" i="106"/>
  <c r="D5363" i="106"/>
  <c r="B5362" i="106"/>
  <c r="D5362" i="106" s="1"/>
  <c r="B5361" i="106"/>
  <c r="D5361" i="106" s="1"/>
  <c r="B5359" i="106"/>
  <c r="D5359" i="106" s="1"/>
  <c r="B5358" i="106"/>
  <c r="D5358" i="106" s="1"/>
  <c r="B5357" i="106"/>
  <c r="D5357" i="106" s="1"/>
  <c r="B5354" i="106"/>
  <c r="D5354" i="106" s="1"/>
  <c r="B5353" i="106"/>
  <c r="D5353" i="106" s="1"/>
  <c r="B5352" i="106"/>
  <c r="D5352" i="106" s="1"/>
  <c r="B5351" i="106"/>
  <c r="D5351" i="106" s="1"/>
  <c r="B5350" i="106"/>
  <c r="D5350" i="106" s="1"/>
  <c r="B5349" i="106"/>
  <c r="D5349" i="106" s="1"/>
  <c r="B5347" i="106"/>
  <c r="D5347" i="106" s="1"/>
  <c r="B5346" i="106"/>
  <c r="D5346" i="106" s="1"/>
  <c r="B5345" i="106"/>
  <c r="D5345" i="106" s="1"/>
  <c r="B5344" i="106"/>
  <c r="D5344" i="106" s="1"/>
  <c r="B5343" i="106"/>
  <c r="D5343" i="106" s="1"/>
  <c r="B5341" i="106"/>
  <c r="D5341" i="106" s="1"/>
  <c r="B5340" i="106"/>
  <c r="D5340" i="106" s="1"/>
  <c r="B5338" i="106"/>
  <c r="D5338" i="106" s="1"/>
  <c r="B5337" i="106"/>
  <c r="D5337" i="106" s="1"/>
  <c r="B5336" i="106"/>
  <c r="D5336" i="106" s="1"/>
  <c r="B5335" i="106"/>
  <c r="D5335" i="106" s="1"/>
  <c r="B5333" i="106"/>
  <c r="D5333" i="106" s="1"/>
  <c r="B5332" i="106"/>
  <c r="D5332" i="106" s="1"/>
  <c r="B5331" i="106"/>
  <c r="D5331" i="106" s="1"/>
  <c r="B5330" i="106"/>
  <c r="D5330" i="106" s="1"/>
  <c r="D5329" i="106"/>
  <c r="B5328" i="106"/>
  <c r="D5328" i="106" s="1"/>
  <c r="D5325" i="106"/>
  <c r="D5324" i="106"/>
  <c r="D5323" i="106"/>
  <c r="D5322" i="106"/>
  <c r="D5321" i="106"/>
  <c r="D5319" i="106"/>
  <c r="D5318" i="106"/>
  <c r="B5317" i="106"/>
  <c r="D5317" i="106" s="1"/>
  <c r="D5316" i="106"/>
  <c r="B5315" i="106"/>
  <c r="D5315" i="106" s="1"/>
  <c r="D5314" i="106"/>
  <c r="D5313" i="106"/>
  <c r="B5312" i="106"/>
  <c r="D5312" i="106" s="1"/>
  <c r="D5311" i="106"/>
  <c r="B5310" i="106"/>
  <c r="D5310" i="106" s="1"/>
  <c r="D5309" i="106"/>
  <c r="D5308" i="106"/>
  <c r="D5307" i="106"/>
  <c r="D5306" i="106"/>
  <c r="D5305" i="106"/>
  <c r="D5303" i="106"/>
  <c r="D5302" i="106"/>
  <c r="B5301" i="106"/>
  <c r="D5301" i="106" s="1"/>
  <c r="D5300" i="106"/>
  <c r="D5299" i="106"/>
  <c r="D5298" i="106"/>
  <c r="D5297" i="106"/>
  <c r="D5296" i="106"/>
  <c r="D5295" i="106"/>
  <c r="D5294" i="106"/>
  <c r="D5293" i="106"/>
  <c r="D5292" i="106"/>
  <c r="D5291" i="106"/>
  <c r="D5290" i="106"/>
  <c r="D5289" i="106"/>
  <c r="D5288" i="106"/>
  <c r="D5287" i="106"/>
  <c r="D5285" i="106"/>
  <c r="D5284" i="106"/>
  <c r="D5283" i="106"/>
  <c r="D5282" i="106"/>
  <c r="D5281" i="106"/>
  <c r="B5280" i="106"/>
  <c r="D5280" i="106" s="1"/>
  <c r="B5279" i="106"/>
  <c r="D5279" i="106" s="1"/>
  <c r="B5278" i="106"/>
  <c r="D5278" i="106" s="1"/>
  <c r="D5277" i="106"/>
  <c r="D5276" i="106"/>
  <c r="B5275" i="106"/>
  <c r="D5275" i="106" s="1"/>
  <c r="B5274" i="106"/>
  <c r="D5274" i="106" s="1"/>
  <c r="D5273" i="106"/>
  <c r="D5272" i="106"/>
  <c r="D5271" i="106"/>
  <c r="D5270" i="106"/>
  <c r="D5269" i="106"/>
  <c r="D5268" i="106"/>
  <c r="D5267" i="106"/>
  <c r="D5266" i="106"/>
  <c r="D5265" i="106"/>
  <c r="D5264" i="106"/>
  <c r="D5263" i="106"/>
  <c r="D5262" i="106"/>
  <c r="D5261" i="106"/>
  <c r="D5259" i="106"/>
  <c r="D5258" i="106"/>
  <c r="D5257" i="106"/>
  <c r="B5256" i="106"/>
  <c r="D5256" i="106" s="1"/>
  <c r="B5255" i="106"/>
  <c r="D5255" i="106" s="1"/>
  <c r="D5254" i="106"/>
  <c r="D5253" i="106"/>
  <c r="D5252" i="106"/>
  <c r="D5251" i="106"/>
  <c r="D5250" i="106"/>
  <c r="D5249" i="106"/>
  <c r="B5248" i="106"/>
  <c r="D5248" i="106" s="1"/>
  <c r="B5247" i="106"/>
  <c r="D5247" i="106" s="1"/>
  <c r="D5245" i="106"/>
  <c r="D5244" i="106"/>
  <c r="B5243" i="106"/>
  <c r="D5243" i="106" s="1"/>
  <c r="B5242" i="106"/>
  <c r="D5242" i="106" s="1"/>
  <c r="B5241" i="106"/>
  <c r="D5241" i="106" s="1"/>
  <c r="B5240" i="106"/>
  <c r="D5240" i="106" s="1"/>
  <c r="B5239" i="106"/>
  <c r="D5239" i="106" s="1"/>
  <c r="D5238" i="106"/>
  <c r="D5237" i="106"/>
  <c r="D5236" i="106"/>
  <c r="D5235" i="106"/>
  <c r="D5234" i="106"/>
  <c r="B5233" i="106"/>
  <c r="D5233" i="106" s="1"/>
  <c r="B5231" i="106"/>
  <c r="D5231" i="106" s="1"/>
  <c r="B5230" i="106"/>
  <c r="D5230" i="106" s="1"/>
  <c r="D5229" i="106"/>
  <c r="D5228" i="106"/>
  <c r="D5227" i="106"/>
  <c r="D5226" i="106"/>
  <c r="B5224" i="106"/>
  <c r="D5224" i="106" s="1"/>
  <c r="D5222" i="106"/>
  <c r="D5221" i="106"/>
  <c r="D5220" i="106"/>
  <c r="D5219" i="106"/>
  <c r="D5218" i="106"/>
  <c r="D5217" i="106"/>
  <c r="D5216" i="106"/>
  <c r="D5215" i="106"/>
  <c r="D5213" i="106"/>
  <c r="D5212" i="106"/>
  <c r="D5211" i="106"/>
  <c r="D5210" i="106"/>
  <c r="D5209" i="106"/>
  <c r="D5208" i="106"/>
  <c r="D5207" i="106"/>
  <c r="D5206" i="106"/>
  <c r="D5205" i="106"/>
  <c r="D5204" i="106"/>
  <c r="D5203" i="106"/>
  <c r="D5202" i="106"/>
  <c r="D5201" i="106"/>
  <c r="D5200" i="106"/>
  <c r="D5199" i="106"/>
  <c r="D5198" i="106"/>
  <c r="D5197" i="106"/>
  <c r="B5196" i="106"/>
  <c r="D5196" i="106" s="1"/>
  <c r="D5195" i="106"/>
  <c r="B5194" i="106"/>
  <c r="D5194" i="106" s="1"/>
  <c r="D5193" i="106"/>
  <c r="D5192" i="106"/>
  <c r="D5191" i="106"/>
  <c r="D5190" i="106"/>
  <c r="D5189" i="106"/>
  <c r="D5188" i="106"/>
  <c r="B5187" i="106"/>
  <c r="D5187" i="106" s="1"/>
  <c r="D5186" i="106"/>
  <c r="D5185" i="106"/>
  <c r="D5184" i="106"/>
  <c r="D5183" i="106"/>
  <c r="D5182" i="106"/>
  <c r="B5181" i="106"/>
  <c r="D5181" i="106" s="1"/>
  <c r="D5180" i="106"/>
  <c r="D5179" i="106"/>
  <c r="B5177" i="106"/>
  <c r="D5177" i="106" s="1"/>
  <c r="D5176" i="106"/>
  <c r="B5175" i="106"/>
  <c r="D5175" i="106" s="1"/>
  <c r="D5174" i="106"/>
  <c r="D5173" i="106"/>
  <c r="D5172" i="106"/>
  <c r="B5171" i="106"/>
  <c r="D5171" i="106" s="1"/>
  <c r="D5170" i="106"/>
  <c r="D5169" i="106"/>
  <c r="B5168" i="106"/>
  <c r="D5168" i="106" s="1"/>
  <c r="B5167" i="106"/>
  <c r="D5167" i="106" s="1"/>
  <c r="D5166" i="106"/>
  <c r="B5164" i="106"/>
  <c r="D5164" i="106" s="1"/>
  <c r="B5163" i="106"/>
  <c r="D5163" i="106" s="1"/>
  <c r="D5162" i="106"/>
  <c r="D5160" i="106"/>
  <c r="D5159" i="106"/>
  <c r="D5158" i="106"/>
  <c r="D5157" i="106"/>
  <c r="D5156" i="106"/>
  <c r="D5155" i="106"/>
  <c r="D5154" i="106"/>
  <c r="B5153" i="106"/>
  <c r="D5153" i="106" s="1"/>
  <c r="B5152" i="106"/>
  <c r="D5152" i="106" s="1"/>
  <c r="D5151" i="106"/>
  <c r="D5150" i="106"/>
  <c r="D5149" i="106"/>
  <c r="B5148" i="106"/>
  <c r="D5148" i="106" s="1"/>
  <c r="D5146" i="106"/>
  <c r="D5145" i="106"/>
  <c r="D5144" i="106"/>
  <c r="D5143" i="106"/>
  <c r="B5142" i="106"/>
  <c r="D5142" i="106" s="1"/>
  <c r="D5141" i="106"/>
  <c r="D5140" i="106"/>
  <c r="B5139" i="106"/>
  <c r="D5139" i="106" s="1"/>
  <c r="D5138" i="106"/>
  <c r="B5137" i="106"/>
  <c r="D5137" i="106" s="1"/>
  <c r="D5136" i="106"/>
  <c r="B5135" i="106"/>
  <c r="D5135" i="106" s="1"/>
  <c r="B5134" i="106"/>
  <c r="D5134" i="106" s="1"/>
  <c r="B5133" i="106"/>
  <c r="D5133" i="106" s="1"/>
  <c r="D5131" i="106"/>
  <c r="D5130" i="106"/>
  <c r="D5129" i="106"/>
  <c r="D5128" i="106"/>
  <c r="B5127" i="106"/>
  <c r="D5127" i="106" s="1"/>
  <c r="B5126" i="106"/>
  <c r="D5126" i="106" s="1"/>
  <c r="B5124" i="106"/>
  <c r="D5124" i="106" s="1"/>
  <c r="B5123" i="106"/>
  <c r="D5123" i="106" s="1"/>
  <c r="B5122" i="106"/>
  <c r="D5122" i="106" s="1"/>
  <c r="B5119" i="106"/>
  <c r="D5119" i="106" s="1"/>
  <c r="B5118" i="106"/>
  <c r="D5118" i="106" s="1"/>
  <c r="B5117" i="106"/>
  <c r="D5117" i="106" s="1"/>
  <c r="B5116" i="106"/>
  <c r="D5116" i="106" s="1"/>
  <c r="B5115" i="106"/>
  <c r="D5115" i="106" s="1"/>
  <c r="B5114" i="106"/>
  <c r="D5114" i="106" s="1"/>
  <c r="B5113" i="106"/>
  <c r="D5113" i="106" s="1"/>
  <c r="B5111" i="106"/>
  <c r="D5111" i="106" s="1"/>
  <c r="B5110" i="106"/>
  <c r="D5110" i="106" s="1"/>
  <c r="B5109" i="106"/>
  <c r="D5109" i="106" s="1"/>
  <c r="B5108" i="106"/>
  <c r="D5108" i="106" s="1"/>
  <c r="B5107" i="106"/>
  <c r="D5107" i="106" s="1"/>
  <c r="B5106" i="106"/>
  <c r="D5106" i="106" s="1"/>
  <c r="B5105" i="106"/>
  <c r="D5105" i="106" s="1"/>
  <c r="B5104" i="106"/>
  <c r="D5104" i="106" s="1"/>
  <c r="B5103" i="106"/>
  <c r="D5103" i="106" s="1"/>
  <c r="B5101" i="106"/>
  <c r="D5101" i="106" s="1"/>
  <c r="B5100" i="106"/>
  <c r="D5100" i="106" s="1"/>
  <c r="B5099" i="106"/>
  <c r="D5099" i="106" s="1"/>
  <c r="B5098" i="106"/>
  <c r="D5098" i="106" s="1"/>
  <c r="B5097" i="106"/>
  <c r="D5097" i="106" s="1"/>
  <c r="B5095" i="106"/>
  <c r="D5095" i="106" s="1"/>
  <c r="B5094" i="106"/>
  <c r="D5094" i="106" s="1"/>
  <c r="B5093" i="106"/>
  <c r="D5093" i="106" s="1"/>
  <c r="B5092" i="106"/>
  <c r="D5092" i="106" s="1"/>
  <c r="B5091" i="106"/>
  <c r="D5091" i="106" s="1"/>
  <c r="B5089" i="106"/>
  <c r="D5089" i="106" s="1"/>
  <c r="B5088" i="106"/>
  <c r="D5088" i="106" s="1"/>
  <c r="B5086" i="106"/>
  <c r="D5086" i="106" s="1"/>
  <c r="B5085" i="106"/>
  <c r="D5085" i="106" s="1"/>
  <c r="B5084" i="106"/>
  <c r="D5084" i="106" s="1"/>
  <c r="B5083" i="106"/>
  <c r="D5083" i="106" s="1"/>
  <c r="B5082" i="106"/>
  <c r="D5082" i="106" s="1"/>
  <c r="B5081" i="106"/>
  <c r="D5081" i="106" s="1"/>
  <c r="B5080" i="106"/>
  <c r="D5080" i="106" s="1"/>
  <c r="B5079" i="106"/>
  <c r="D5079" i="106" s="1"/>
  <c r="B5078" i="106"/>
  <c r="D5078" i="106" s="1"/>
  <c r="B5077" i="106"/>
  <c r="D5077" i="106" s="1"/>
  <c r="B5076" i="106"/>
  <c r="D5076" i="106" s="1"/>
  <c r="B5075" i="106"/>
  <c r="D5075" i="106" s="1"/>
  <c r="B5074" i="106"/>
  <c r="D5074" i="106" s="1"/>
  <c r="B5073" i="106"/>
  <c r="D5073" i="106" s="1"/>
  <c r="B5072" i="106"/>
  <c r="D5072" i="106" s="1"/>
  <c r="B5070" i="106"/>
  <c r="D5070" i="106" s="1"/>
  <c r="B5069" i="106"/>
  <c r="D5069" i="106" s="1"/>
  <c r="B5068" i="106"/>
  <c r="D5068" i="106" s="1"/>
  <c r="B5067" i="106"/>
  <c r="D5067" i="106" s="1"/>
  <c r="B5065" i="106"/>
  <c r="D5065" i="106" s="1"/>
  <c r="B5064" i="106"/>
  <c r="D5064" i="106" s="1"/>
  <c r="B5063" i="106"/>
  <c r="D5063" i="106" s="1"/>
  <c r="D5062" i="106"/>
  <c r="B5061" i="106"/>
  <c r="D5061" i="106" s="1"/>
  <c r="B5060" i="106"/>
  <c r="D5060" i="106" s="1"/>
  <c r="B5059" i="106"/>
  <c r="D5059" i="106" s="1"/>
  <c r="B5058" i="106"/>
  <c r="D5058" i="106" s="1"/>
  <c r="B5057" i="106"/>
  <c r="D5057" i="106" s="1"/>
  <c r="B5056" i="106"/>
  <c r="D5056" i="106" s="1"/>
  <c r="D5055" i="106"/>
  <c r="D5054"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B5027" i="106"/>
  <c r="D5027" i="106" s="1"/>
  <c r="B5026" i="106"/>
  <c r="D5026" i="106" s="1"/>
  <c r="D5025" i="106"/>
  <c r="B5024" i="106"/>
  <c r="D5024" i="106" s="1"/>
  <c r="B5023" i="106"/>
  <c r="D5023" i="106" s="1"/>
  <c r="B5022" i="106"/>
  <c r="D5022" i="106" s="1"/>
  <c r="D5021" i="106"/>
  <c r="D5020" i="106"/>
  <c r="D5019" i="106"/>
  <c r="D5018" i="106"/>
  <c r="D5017" i="106"/>
  <c r="D5016" i="106"/>
  <c r="D5015" i="106"/>
  <c r="B5014" i="106"/>
  <c r="D5014" i="106" s="1"/>
  <c r="B5013" i="106"/>
  <c r="D5013" i="106" s="1"/>
  <c r="B5012" i="106"/>
  <c r="D5012" i="106" s="1"/>
  <c r="D5010" i="106"/>
  <c r="D5009" i="106"/>
  <c r="D5008" i="106"/>
  <c r="D5007" i="106"/>
  <c r="D5006" i="106"/>
  <c r="D5005" i="106"/>
  <c r="D5004" i="106"/>
  <c r="D5003" i="106"/>
  <c r="D5002" i="106"/>
  <c r="D5001" i="106"/>
  <c r="D4999" i="106"/>
  <c r="D4998" i="106"/>
  <c r="B4995" i="106"/>
  <c r="D4995" i="106" s="1"/>
  <c r="D4994" i="106"/>
  <c r="D4993"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B4949" i="106"/>
  <c r="D4949" i="106" s="1"/>
  <c r="B4948" i="106"/>
  <c r="D4948" i="106" s="1"/>
  <c r="B4947" i="106"/>
  <c r="D4947" i="106" s="1"/>
  <c r="B4946" i="106"/>
  <c r="D4946" i="106" s="1"/>
  <c r="B4945" i="106"/>
  <c r="D4945" i="106" s="1"/>
  <c r="B4944" i="106"/>
  <c r="D4944" i="106" s="1"/>
  <c r="D4943" i="106"/>
  <c r="D4942" i="106"/>
  <c r="D4941" i="106"/>
  <c r="D4940" i="106"/>
  <c r="D4939" i="106"/>
  <c r="D4938" i="106"/>
  <c r="D4937" i="106"/>
  <c r="D4936" i="106"/>
  <c r="D4935" i="106"/>
  <c r="D4934" i="106"/>
  <c r="D4933" i="106"/>
  <c r="D4932" i="106"/>
  <c r="D4931" i="106"/>
  <c r="D4930" i="106"/>
  <c r="D4929" i="106"/>
  <c r="D4928" i="106"/>
  <c r="D4927" i="106"/>
  <c r="D4926" i="106"/>
  <c r="D4925" i="106"/>
  <c r="D4924" i="106"/>
  <c r="D4923" i="106"/>
  <c r="B4922" i="106"/>
  <c r="D4922" i="106" s="1"/>
  <c r="D4921" i="106"/>
  <c r="B4920" i="106"/>
  <c r="D4920" i="106" s="1"/>
  <c r="B4919" i="106"/>
  <c r="D4919" i="106" s="1"/>
  <c r="B4918" i="106"/>
  <c r="D4918" i="106" s="1"/>
  <c r="B4917" i="106"/>
  <c r="D4917" i="106" s="1"/>
  <c r="B4916" i="106"/>
  <c r="D4916" i="106" s="1"/>
  <c r="B4915" i="106"/>
  <c r="D4915" i="106" s="1"/>
  <c r="D4914" i="106"/>
  <c r="D4913"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B4889" i="106"/>
  <c r="D4889" i="106" s="1"/>
  <c r="D4888" i="106"/>
  <c r="D4887" i="106"/>
  <c r="B4886" i="106"/>
  <c r="D4886" i="106" s="1"/>
  <c r="B4885" i="106"/>
  <c r="D4885" i="106" s="1"/>
  <c r="B4884" i="106"/>
  <c r="D4884" i="106" s="1"/>
  <c r="B4883" i="106"/>
  <c r="D4883" i="106" s="1"/>
  <c r="B4882" i="106"/>
  <c r="D4882" i="106" s="1"/>
  <c r="B4881" i="106"/>
  <c r="D4881" i="106" s="1"/>
  <c r="D4880" i="106"/>
  <c r="D4879" i="106"/>
  <c r="B4878" i="106"/>
  <c r="D4878" i="106" s="1"/>
  <c r="B4877" i="106"/>
  <c r="D4877" i="106" s="1"/>
  <c r="B4876" i="106"/>
  <c r="D4876" i="106" s="1"/>
  <c r="B4875" i="106"/>
  <c r="D4875" i="106" s="1"/>
  <c r="B4874" i="106"/>
  <c r="D4874" i="106" s="1"/>
  <c r="D4873" i="106"/>
  <c r="D4872" i="106"/>
  <c r="D4871" i="106"/>
  <c r="D4870" i="106"/>
  <c r="D4869" i="106"/>
  <c r="B4868" i="106"/>
  <c r="D4868" i="106" s="1"/>
  <c r="D4867" i="106"/>
  <c r="D4866" i="106"/>
  <c r="B4865" i="106"/>
  <c r="D4865" i="106" s="1"/>
  <c r="B4864" i="106"/>
  <c r="D4864" i="106" s="1"/>
  <c r="D4863" i="106"/>
  <c r="D4862" i="106"/>
  <c r="D4861" i="106"/>
  <c r="D4860" i="106"/>
  <c r="D4859" i="106"/>
  <c r="D4858" i="106"/>
  <c r="D4857" i="106"/>
  <c r="D4856" i="106"/>
  <c r="B4855" i="106"/>
  <c r="D4855" i="106" s="1"/>
  <c r="D4854" i="106"/>
  <c r="B4853" i="106"/>
  <c r="D4853" i="106" s="1"/>
  <c r="B4852" i="106"/>
  <c r="D4852" i="106" s="1"/>
  <c r="D4851" i="106"/>
  <c r="D4850"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B4816" i="106"/>
  <c r="D4816" i="106" s="1"/>
  <c r="D4815" i="106"/>
  <c r="B4814" i="106"/>
  <c r="D4814" i="106" s="1"/>
  <c r="B4813" i="106"/>
  <c r="D4813" i="106" s="1"/>
  <c r="D4812" i="106"/>
  <c r="B4811" i="106"/>
  <c r="D4811" i="106" s="1"/>
  <c r="B4810" i="106"/>
  <c r="D4810" i="106" s="1"/>
  <c r="D4809" i="106"/>
  <c r="B4808" i="106"/>
  <c r="D4808" i="106" s="1"/>
  <c r="D4807" i="106"/>
  <c r="B4806" i="106"/>
  <c r="D4806" i="106" s="1"/>
  <c r="B4805" i="106"/>
  <c r="D4805" i="106" s="1"/>
  <c r="B4804" i="106"/>
  <c r="D4804" i="106" s="1"/>
  <c r="D4803" i="106"/>
  <c r="B4802" i="106"/>
  <c r="D4802" i="106" s="1"/>
  <c r="B4801" i="106"/>
  <c r="D4801" i="106" s="1"/>
  <c r="D4800" i="106"/>
  <c r="B4799" i="106"/>
  <c r="D4799" i="106" s="1"/>
  <c r="D4798" i="106"/>
  <c r="B4797" i="106"/>
  <c r="D4797" i="106" s="1"/>
  <c r="B4796" i="106"/>
  <c r="D4796" i="106" s="1"/>
  <c r="B4795" i="106"/>
  <c r="D4795" i="106" s="1"/>
  <c r="B4794" i="106"/>
  <c r="D4794" i="106" s="1"/>
  <c r="B4793" i="106"/>
  <c r="D4793" i="106" s="1"/>
  <c r="B4792" i="106"/>
  <c r="D4792" i="106" s="1"/>
  <c r="D4791" i="106"/>
  <c r="D4790" i="106"/>
  <c r="D4789" i="106"/>
  <c r="D4788" i="106"/>
  <c r="D4787" i="106"/>
  <c r="D4786" i="106"/>
  <c r="D4785" i="106"/>
  <c r="D4784" i="106"/>
  <c r="D4783" i="106"/>
  <c r="D4782" i="106"/>
  <c r="D4781" i="106"/>
  <c r="D4780" i="106"/>
  <c r="D4779" i="106"/>
  <c r="D4778" i="106"/>
  <c r="D4777" i="106"/>
  <c r="D4776" i="106"/>
  <c r="D4775" i="106"/>
  <c r="D4774" i="106"/>
  <c r="D4773" i="106"/>
  <c r="D4772" i="106"/>
  <c r="B4771" i="106"/>
  <c r="D4771" i="106" s="1"/>
  <c r="D4770" i="106"/>
  <c r="D4769" i="106"/>
  <c r="D4768" i="106"/>
  <c r="D4767" i="106"/>
  <c r="D4766" i="106"/>
  <c r="D4765" i="106"/>
  <c r="D4764" i="106"/>
  <c r="D4763" i="106"/>
  <c r="D4762" i="106"/>
  <c r="B4761" i="106"/>
  <c r="D4761" i="106" s="1"/>
  <c r="D4760" i="106"/>
  <c r="D4759"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B4448" i="106"/>
  <c r="D4448" i="106" s="1"/>
  <c r="B4447" i="106"/>
  <c r="D4447" i="106" s="1"/>
  <c r="B4446" i="106"/>
  <c r="D4446" i="106" s="1"/>
  <c r="D4445" i="106"/>
  <c r="D4440" i="106"/>
  <c r="D4439" i="106"/>
  <c r="D4438" i="106"/>
  <c r="B4437" i="106"/>
  <c r="D4437" i="106" s="1"/>
  <c r="D4436" i="106"/>
  <c r="D4433" i="106"/>
  <c r="D4432" i="106"/>
  <c r="D4431" i="106"/>
  <c r="D4430" i="106"/>
  <c r="D4429" i="106"/>
  <c r="D4428" i="106"/>
  <c r="D4427" i="106"/>
  <c r="D4426" i="106"/>
  <c r="D4425" i="106"/>
  <c r="D4424" i="106"/>
  <c r="D4423" i="106"/>
  <c r="D4422" i="106"/>
  <c r="B4421" i="106"/>
  <c r="D4421" i="106" s="1"/>
  <c r="B4420" i="106"/>
  <c r="D4420" i="106" s="1"/>
  <c r="B4419" i="106"/>
  <c r="D4419" i="106" s="1"/>
  <c r="B4418" i="106"/>
  <c r="D4418" i="106" s="1"/>
  <c r="B4417" i="106"/>
  <c r="D4417" i="106" s="1"/>
  <c r="B4416" i="106"/>
  <c r="D4416" i="106" s="1"/>
  <c r="B4415" i="106"/>
  <c r="D4415" i="106" s="1"/>
  <c r="B4410" i="106"/>
  <c r="D4410" i="106" s="1"/>
  <c r="B4409" i="106"/>
  <c r="D4409" i="106" s="1"/>
  <c r="B4408" i="106"/>
  <c r="D4408" i="106" s="1"/>
  <c r="B4407" i="106"/>
  <c r="D4407" i="106" s="1"/>
  <c r="D4406" i="106"/>
  <c r="D4405" i="106"/>
  <c r="D4404" i="106"/>
  <c r="D4403" i="106"/>
  <c r="D4402" i="106"/>
  <c r="D4401" i="106"/>
  <c r="D4400" i="106"/>
  <c r="D4399" i="106"/>
  <c r="B4394" i="106"/>
  <c r="D4394" i="106" s="1"/>
  <c r="B4393" i="106"/>
  <c r="D4393" i="106" s="1"/>
  <c r="B4392" i="106"/>
  <c r="D4392" i="106" s="1"/>
  <c r="B4391" i="106"/>
  <c r="D4391" i="106" s="1"/>
  <c r="D4390" i="106"/>
  <c r="D4389" i="106"/>
  <c r="D4388" i="106"/>
  <c r="D4387" i="106"/>
  <c r="D4386" i="106"/>
  <c r="D4385" i="106"/>
  <c r="D4384" i="106"/>
  <c r="D4383" i="106"/>
  <c r="B4382" i="106"/>
  <c r="D4382" i="106" s="1"/>
  <c r="B4381" i="106"/>
  <c r="D4381" i="106" s="1"/>
  <c r="B4380" i="106"/>
  <c r="D4380" i="106" s="1"/>
  <c r="B4379" i="106"/>
  <c r="D4379" i="106" s="1"/>
  <c r="B4378" i="106"/>
  <c r="D4378" i="106" s="1"/>
  <c r="B4377" i="106"/>
  <c r="D4377" i="106" s="1"/>
  <c r="B4376" i="106"/>
  <c r="D4376" i="106" s="1"/>
  <c r="B4375" i="106"/>
  <c r="D4375" i="106" s="1"/>
  <c r="D4374" i="106"/>
  <c r="D4371" i="106"/>
  <c r="B4370" i="106"/>
  <c r="D4370" i="106" s="1"/>
  <c r="B4369" i="106"/>
  <c r="D4369" i="106" s="1"/>
  <c r="B4368" i="106"/>
  <c r="D4368" i="106" s="1"/>
  <c r="D4367" i="106"/>
  <c r="B4366" i="106"/>
  <c r="D4366" i="106" s="1"/>
  <c r="B4365" i="106"/>
  <c r="D4365" i="106" s="1"/>
  <c r="B4364" i="106"/>
  <c r="D4364" i="106" s="1"/>
  <c r="B4362" i="106"/>
  <c r="D4362" i="106" s="1"/>
  <c r="B4361" i="106"/>
  <c r="D4361" i="106" s="1"/>
  <c r="B4360" i="106"/>
  <c r="D4360" i="106" s="1"/>
  <c r="B4359" i="106"/>
  <c r="D4359" i="106" s="1"/>
  <c r="B4358" i="106"/>
  <c r="D4358" i="106" s="1"/>
  <c r="B4356" i="106"/>
  <c r="D4356" i="106" s="1"/>
  <c r="B4355" i="106"/>
  <c r="D4355" i="106" s="1"/>
  <c r="B4354" i="106"/>
  <c r="D4354" i="106" s="1"/>
  <c r="B4353" i="106"/>
  <c r="D4353" i="106" s="1"/>
  <c r="B4352" i="106"/>
  <c r="D4352" i="106" s="1"/>
  <c r="B4351" i="106"/>
  <c r="D4351" i="106" s="1"/>
  <c r="D4350" i="106"/>
  <c r="D4349" i="106"/>
  <c r="D4348" i="106"/>
  <c r="D4347" i="106"/>
  <c r="B4346" i="106"/>
  <c r="D4346" i="106" s="1"/>
  <c r="B4345" i="106"/>
  <c r="D4345" i="106" s="1"/>
  <c r="B4344" i="106"/>
  <c r="D4344" i="106" s="1"/>
  <c r="B4343" i="106"/>
  <c r="D4343" i="106" s="1"/>
  <c r="B4342" i="106"/>
  <c r="D4342" i="106" s="1"/>
  <c r="B4341" i="106"/>
  <c r="D4341" i="106" s="1"/>
  <c r="B4340" i="106"/>
  <c r="D4340" i="106" s="1"/>
  <c r="B4339" i="106"/>
  <c r="D4339" i="106" s="1"/>
  <c r="B4338" i="106"/>
  <c r="D4338" i="106" s="1"/>
  <c r="B4337" i="106"/>
  <c r="D4337" i="106" s="1"/>
  <c r="B4336" i="106"/>
  <c r="D4336" i="106" s="1"/>
  <c r="B4335" i="106"/>
  <c r="D4335" i="106" s="1"/>
  <c r="B4334" i="106"/>
  <c r="D4334" i="106" s="1"/>
  <c r="B4333" i="106"/>
  <c r="D4333" i="106" s="1"/>
  <c r="B4332" i="106"/>
  <c r="D4332" i="106" s="1"/>
  <c r="B4331" i="106"/>
  <c r="D4331" i="106" s="1"/>
  <c r="B4330" i="106"/>
  <c r="D4330" i="106" s="1"/>
  <c r="B4329" i="106"/>
  <c r="D4329" i="106" s="1"/>
  <c r="B4328" i="106"/>
  <c r="D4328" i="106" s="1"/>
  <c r="B4327" i="106"/>
  <c r="D4327" i="106" s="1"/>
  <c r="D4326" i="106"/>
  <c r="D4325" i="106"/>
  <c r="D4324" i="106"/>
  <c r="D4323" i="106"/>
  <c r="B4322" i="106"/>
  <c r="D4322" i="106" s="1"/>
  <c r="B4321" i="106"/>
  <c r="D4321" i="106" s="1"/>
  <c r="D4320" i="106"/>
  <c r="D4319" i="106"/>
  <c r="B4318" i="106"/>
  <c r="D4318" i="106" s="1"/>
  <c r="B4317" i="106"/>
  <c r="D4317" i="106" s="1"/>
  <c r="B4316" i="106"/>
  <c r="D4316" i="106" s="1"/>
  <c r="B4315" i="106"/>
  <c r="D4315" i="106" s="1"/>
  <c r="B4314" i="106"/>
  <c r="D4314" i="106" s="1"/>
  <c r="B4313" i="106"/>
  <c r="D4313" i="106" s="1"/>
  <c r="B4312" i="106"/>
  <c r="D4312" i="106" s="1"/>
  <c r="B4311" i="106"/>
  <c r="D4311" i="106" s="1"/>
  <c r="B4310" i="106"/>
  <c r="D4310" i="106" s="1"/>
  <c r="B4309" i="106"/>
  <c r="D4309" i="106" s="1"/>
  <c r="B4308" i="106"/>
  <c r="D4308" i="106" s="1"/>
  <c r="B4307" i="106"/>
  <c r="D4307" i="106" s="1"/>
  <c r="B4306" i="106"/>
  <c r="D4306" i="106" s="1"/>
  <c r="B4305" i="106"/>
  <c r="D4305" i="106" s="1"/>
  <c r="B4304" i="106"/>
  <c r="D4304" i="106" s="1"/>
  <c r="B4303" i="106"/>
  <c r="D4303" i="106" s="1"/>
  <c r="B4302" i="106"/>
  <c r="D4302" i="106" s="1"/>
  <c r="B4301" i="106"/>
  <c r="D4301" i="106" s="1"/>
  <c r="B4300" i="106"/>
  <c r="D4300" i="106" s="1"/>
  <c r="B4299" i="106"/>
  <c r="D4299" i="106" s="1"/>
  <c r="B4298" i="106"/>
  <c r="D4298" i="106" s="1"/>
  <c r="D4297" i="106"/>
  <c r="D4296"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B4267" i="106"/>
  <c r="D4267" i="106" s="1"/>
  <c r="B4266" i="106"/>
  <c r="D4266" i="106" s="1"/>
  <c r="B4265" i="106"/>
  <c r="D4265" i="106" s="1"/>
  <c r="D4264" i="106"/>
  <c r="D4263"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D4238" i="106"/>
  <c r="D4237" i="106"/>
  <c r="D4236" i="106"/>
  <c r="D4235" i="106"/>
  <c r="D4234" i="106"/>
  <c r="D4233" i="106"/>
  <c r="D4232" i="106"/>
  <c r="D4231" i="106"/>
  <c r="B4230" i="106"/>
  <c r="D4230" i="106" s="1"/>
  <c r="D4229" i="106"/>
  <c r="B4228" i="106"/>
  <c r="D4228" i="106" s="1"/>
  <c r="B4227" i="106"/>
  <c r="D4227" i="106" s="1"/>
  <c r="D4226" i="106"/>
  <c r="D4225" i="106"/>
  <c r="D4224" i="106"/>
  <c r="D4223" i="106"/>
  <c r="D4222" i="106"/>
  <c r="D4221" i="106"/>
  <c r="D4220" i="106"/>
  <c r="D4219" i="106"/>
  <c r="D4218" i="106"/>
  <c r="B4217" i="106"/>
  <c r="D4217" i="106" s="1"/>
  <c r="B4215" i="106"/>
  <c r="D4215" i="106" s="1"/>
  <c r="D4214" i="106"/>
  <c r="D4213" i="106"/>
  <c r="D4212" i="106"/>
  <c r="B4210" i="106"/>
  <c r="D4210" i="106" s="1"/>
  <c r="D4209" i="106"/>
  <c r="D4208" i="106"/>
  <c r="D4207" i="106"/>
  <c r="D4206" i="106"/>
  <c r="D4205" i="106"/>
  <c r="D4204" i="106"/>
  <c r="B4201" i="106"/>
  <c r="D4201" i="106" s="1"/>
  <c r="B4200" i="106"/>
  <c r="D4200" i="106" s="1"/>
  <c r="B4199" i="106"/>
  <c r="D4199" i="106" s="1"/>
  <c r="D4198" i="106"/>
  <c r="D4197" i="106"/>
  <c r="D4196" i="106"/>
  <c r="D4195" i="106"/>
  <c r="D4194" i="106"/>
  <c r="D4193" i="106"/>
  <c r="B4192" i="106"/>
  <c r="D4192" i="106" s="1"/>
  <c r="B4191" i="106"/>
  <c r="D4191" i="106" s="1"/>
  <c r="B4190" i="106"/>
  <c r="D4190" i="106" s="1"/>
  <c r="B4189" i="106"/>
  <c r="D4189" i="106" s="1"/>
  <c r="D4188" i="106"/>
  <c r="D4187" i="106"/>
  <c r="D4186" i="106"/>
  <c r="D4185" i="106"/>
  <c r="D4184" i="106"/>
  <c r="D4183" i="106"/>
  <c r="D4182" i="106"/>
  <c r="B4181" i="106"/>
  <c r="D4181" i="106" s="1"/>
  <c r="B4180" i="106"/>
  <c r="D4180" i="106" s="1"/>
  <c r="B4179" i="106"/>
  <c r="D4179" i="106" s="1"/>
  <c r="D4178" i="106"/>
  <c r="D4174" i="106"/>
  <c r="D4170" i="106"/>
  <c r="D4169" i="106"/>
  <c r="D4168" i="106"/>
  <c r="D4167" i="106"/>
  <c r="B4165" i="106"/>
  <c r="D4165" i="106" s="1"/>
  <c r="D4164" i="106"/>
  <c r="D4163" i="106"/>
  <c r="D4162" i="106"/>
  <c r="D4161" i="106"/>
  <c r="D4160" i="106"/>
  <c r="D4159" i="106"/>
  <c r="D4158" i="106"/>
  <c r="D4155" i="106"/>
  <c r="D4154" i="106"/>
  <c r="D4153" i="106"/>
  <c r="D4152" i="106"/>
  <c r="D4151" i="106"/>
  <c r="D4150" i="106"/>
  <c r="D4149" i="106"/>
  <c r="D4148" i="106"/>
  <c r="D4147" i="106"/>
  <c r="D4146" i="106"/>
  <c r="D4145" i="106"/>
  <c r="D4143" i="106"/>
  <c r="D4142" i="106"/>
  <c r="D4129" i="106"/>
  <c r="B4121" i="106"/>
  <c r="D4121" i="106" s="1"/>
  <c r="D4120" i="106"/>
  <c r="D4119" i="106"/>
  <c r="B4118" i="106"/>
  <c r="D4118" i="106" s="1"/>
  <c r="B4117" i="106"/>
  <c r="D4117" i="106" s="1"/>
  <c r="B4116" i="106"/>
  <c r="D4116" i="106" s="1"/>
  <c r="B4115" i="106"/>
  <c r="D4115" i="106" s="1"/>
  <c r="B4114" i="106"/>
  <c r="D4114" i="106" s="1"/>
  <c r="B4113" i="106"/>
  <c r="D4113" i="106" s="1"/>
  <c r="D4112" i="106"/>
  <c r="B4111" i="106"/>
  <c r="D4111" i="106" s="1"/>
  <c r="B4110" i="106"/>
  <c r="D4110" i="106" s="1"/>
  <c r="B4107" i="106"/>
  <c r="D4107" i="106" s="1"/>
  <c r="B4106" i="106"/>
  <c r="D4106" i="106" s="1"/>
  <c r="D4101" i="106"/>
  <c r="D4098" i="106"/>
  <c r="D4097" i="106"/>
  <c r="D4096" i="106"/>
  <c r="D4095" i="106"/>
  <c r="D4094" i="106"/>
  <c r="D4093" i="106"/>
  <c r="D4092" i="106"/>
  <c r="D4091" i="106"/>
  <c r="D4090" i="106"/>
  <c r="D4089" i="106"/>
  <c r="D4088" i="106"/>
  <c r="B4086" i="106"/>
  <c r="D4086" i="106" s="1"/>
  <c r="B4085" i="106"/>
  <c r="D4085" i="106" s="1"/>
  <c r="B4084" i="106"/>
  <c r="D4084" i="106" s="1"/>
  <c r="B4083" i="106"/>
  <c r="D4083" i="106" s="1"/>
  <c r="B4082" i="106"/>
  <c r="D4082" i="106" s="1"/>
  <c r="B4081" i="106"/>
  <c r="D4081" i="106" s="1"/>
  <c r="B4079" i="106"/>
  <c r="D4079" i="106" s="1"/>
  <c r="B4078" i="106"/>
  <c r="D4078" i="106" s="1"/>
  <c r="B4077" i="106"/>
  <c r="D4077" i="106" s="1"/>
  <c r="B4076" i="106"/>
  <c r="D4076" i="106" s="1"/>
  <c r="B4075" i="106"/>
  <c r="D4075" i="106" s="1"/>
  <c r="B4074" i="106"/>
  <c r="D4074" i="106" s="1"/>
  <c r="D4073" i="106"/>
  <c r="D4072"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B3730" i="106"/>
  <c r="D3730" i="106" s="1"/>
  <c r="B3729" i="106"/>
  <c r="D3729" i="106" s="1"/>
  <c r="B3727" i="106"/>
  <c r="D3727" i="106" s="1"/>
  <c r="B3721" i="106"/>
  <c r="D3721" i="106" s="1"/>
  <c r="D3720" i="106"/>
  <c r="D3719" i="106"/>
  <c r="D3716" i="106"/>
  <c r="D3715" i="106"/>
  <c r="D3714" i="106"/>
  <c r="D3713" i="106"/>
  <c r="D3712" i="106"/>
  <c r="D3711" i="106"/>
  <c r="D3710" i="106"/>
  <c r="D3709" i="106"/>
  <c r="D3708" i="106"/>
  <c r="D3707" i="106"/>
  <c r="D3706" i="106"/>
  <c r="D3705" i="106"/>
  <c r="D3704" i="106"/>
  <c r="D3701" i="106"/>
  <c r="D3700" i="106"/>
  <c r="B3699" i="106"/>
  <c r="D3699" i="106" s="1"/>
  <c r="B3698" i="106"/>
  <c r="D3698" i="106" s="1"/>
  <c r="D3697" i="106"/>
  <c r="D3696" i="106"/>
  <c r="D3695" i="106"/>
  <c r="D3694" i="106"/>
  <c r="D3693" i="106"/>
  <c r="D3692" i="106"/>
  <c r="D3691" i="106"/>
  <c r="D3690" i="106"/>
  <c r="B3687" i="106"/>
  <c r="D3687" i="106" s="1"/>
  <c r="B3686" i="106"/>
  <c r="D3686" i="106" s="1"/>
  <c r="B3685" i="106"/>
  <c r="D3685" i="106" s="1"/>
  <c r="B3684" i="106"/>
  <c r="D3684" i="106" s="1"/>
  <c r="B3683" i="106"/>
  <c r="D3683" i="106" s="1"/>
  <c r="B3682" i="106"/>
  <c r="D3682" i="106" s="1"/>
  <c r="D3680" i="106"/>
  <c r="D3679" i="106"/>
  <c r="D3677" i="106"/>
  <c r="D3667" i="106"/>
  <c r="D3666" i="106"/>
  <c r="D3665" i="106"/>
  <c r="D3664" i="106"/>
  <c r="D3663" i="106"/>
  <c r="D3662" i="106"/>
  <c r="D3661" i="106"/>
  <c r="D3659" i="106"/>
  <c r="B3657" i="106"/>
  <c r="D3657" i="106" s="1"/>
  <c r="B3655" i="106"/>
  <c r="D3655" i="106" s="1"/>
  <c r="B3653" i="106"/>
  <c r="D3653" i="106" s="1"/>
  <c r="B3652" i="106"/>
  <c r="D3652" i="106" s="1"/>
  <c r="D3651" i="106"/>
  <c r="B3648" i="106"/>
  <c r="D3648" i="106" s="1"/>
  <c r="B3646" i="106"/>
  <c r="D3646" i="106" s="1"/>
  <c r="B3645" i="106"/>
  <c r="D3645" i="106" s="1"/>
  <c r="D3644" i="106"/>
  <c r="B3641" i="106"/>
  <c r="D3641" i="106" s="1"/>
  <c r="B3639" i="106"/>
  <c r="D3639" i="106" s="1"/>
  <c r="B3638" i="106"/>
  <c r="D3638" i="106" s="1"/>
  <c r="D3637" i="106"/>
  <c r="B3634" i="106"/>
  <c r="D3634" i="106" s="1"/>
  <c r="B3632" i="106"/>
  <c r="D3632" i="106" s="1"/>
  <c r="B3631" i="106"/>
  <c r="D3631" i="106" s="1"/>
  <c r="D3630" i="106"/>
  <c r="B3627" i="106"/>
  <c r="D3627" i="106" s="1"/>
  <c r="B3625" i="106"/>
  <c r="D3625" i="106" s="1"/>
  <c r="B3624" i="106"/>
  <c r="D3624" i="106" s="1"/>
  <c r="D3623" i="106"/>
  <c r="B3620" i="106"/>
  <c r="D3620" i="106" s="1"/>
  <c r="B3618" i="106"/>
  <c r="D3618" i="106" s="1"/>
  <c r="B3617" i="106"/>
  <c r="D3617" i="106" s="1"/>
  <c r="D3616" i="106"/>
  <c r="D3615"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B3590" i="106"/>
  <c r="D3590" i="106" s="1"/>
  <c r="B3589" i="106"/>
  <c r="D3589" i="106" s="1"/>
  <c r="B3585" i="106"/>
  <c r="D3585" i="106" s="1"/>
  <c r="B3583" i="106"/>
  <c r="D3583" i="106" s="1"/>
  <c r="B3582" i="106"/>
  <c r="D3582" i="106" s="1"/>
  <c r="B3581" i="106"/>
  <c r="D3581" i="106" s="1"/>
  <c r="B3580" i="106"/>
  <c r="D3580" i="106" s="1"/>
  <c r="B3579" i="106"/>
  <c r="D3579" i="106" s="1"/>
  <c r="B3578" i="106"/>
  <c r="D3578" i="106" s="1"/>
  <c r="B3577" i="106"/>
  <c r="D3577" i="106" s="1"/>
  <c r="B3567" i="106"/>
  <c r="D3567" i="106" s="1"/>
  <c r="B3566" i="106"/>
  <c r="D3566" i="106" s="1"/>
  <c r="D3564" i="106"/>
  <c r="D3563" i="106"/>
  <c r="B3562" i="106"/>
  <c r="D3562" i="106" s="1"/>
  <c r="B3561" i="106"/>
  <c r="D3561" i="106" s="1"/>
  <c r="D3560" i="106"/>
  <c r="D3559" i="106"/>
  <c r="D3558" i="106"/>
  <c r="D3557" i="106"/>
  <c r="D3556" i="106"/>
  <c r="D3555" i="106"/>
  <c r="D3554" i="106"/>
  <c r="D3553" i="106"/>
  <c r="B3551" i="106"/>
  <c r="D3551" i="106" s="1"/>
  <c r="B3550" i="106"/>
  <c r="D3550" i="106" s="1"/>
  <c r="B3549" i="106"/>
  <c r="D3549" i="106" s="1"/>
  <c r="B3548" i="106"/>
  <c r="D3548" i="106" s="1"/>
  <c r="D3547" i="106"/>
  <c r="B3546" i="106"/>
  <c r="D3546" i="106" s="1"/>
  <c r="D3545" i="106"/>
  <c r="D3544" i="106"/>
  <c r="D3543" i="106"/>
  <c r="D3542" i="106"/>
  <c r="D3541" i="106"/>
  <c r="D3540" i="106"/>
  <c r="D3539" i="106"/>
  <c r="D3538" i="106"/>
  <c r="D3537" i="106"/>
  <c r="D3536" i="106"/>
  <c r="D3535" i="106"/>
  <c r="B3534" i="106"/>
  <c r="D3534" i="106" s="1"/>
  <c r="B3533" i="106"/>
  <c r="D3533" i="106" s="1"/>
  <c r="B3532" i="106"/>
  <c r="D3532" i="106" s="1"/>
  <c r="B3531" i="106"/>
  <c r="D3531" i="106" s="1"/>
  <c r="B3530" i="106"/>
  <c r="D3530" i="106" s="1"/>
  <c r="D3520" i="106"/>
  <c r="B3519" i="106"/>
  <c r="D3519" i="106" s="1"/>
  <c r="D3518" i="106"/>
  <c r="D3517"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B3493" i="106"/>
  <c r="D3493" i="106" s="1"/>
  <c r="B3492" i="106"/>
  <c r="D3492" i="106" s="1"/>
  <c r="D3491" i="106"/>
  <c r="B3490" i="106"/>
  <c r="D3490" i="106" s="1"/>
  <c r="D3489" i="106"/>
  <c r="B3487" i="106"/>
  <c r="D3487" i="106" s="1"/>
  <c r="B3486" i="106"/>
  <c r="D3486" i="106" s="1"/>
  <c r="B3485" i="106"/>
  <c r="D3485" i="106" s="1"/>
  <c r="B3484" i="106"/>
  <c r="D3484" i="106" s="1"/>
  <c r="B3483" i="106"/>
  <c r="D3483" i="106" s="1"/>
  <c r="B3482" i="106"/>
  <c r="D3482" i="106" s="1"/>
  <c r="D3481" i="106"/>
  <c r="D3480"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8" i="106"/>
  <c r="D3457" i="106"/>
  <c r="D3456" i="106"/>
  <c r="D3455" i="106"/>
  <c r="B3453" i="106"/>
  <c r="D3453" i="106" s="1"/>
  <c r="B3452" i="106"/>
  <c r="D3452" i="106" s="1"/>
  <c r="B3451" i="106"/>
  <c r="D3451" i="106" s="1"/>
  <c r="B3450" i="106"/>
  <c r="D3450" i="106" s="1"/>
  <c r="B3448" i="106"/>
  <c r="D3448" i="106" s="1"/>
  <c r="D3445" i="106"/>
  <c r="D3444" i="106"/>
  <c r="D3443" i="106"/>
  <c r="D3442" i="106"/>
  <c r="D3441" i="106"/>
  <c r="D3440" i="106"/>
  <c r="D3439" i="106"/>
  <c r="D3438" i="106"/>
  <c r="D3437" i="106"/>
  <c r="D3436" i="106"/>
  <c r="B3435" i="106"/>
  <c r="D3435" i="106" s="1"/>
  <c r="D3434" i="106"/>
  <c r="D3433" i="106"/>
  <c r="D3432" i="106"/>
  <c r="D3431" i="106"/>
  <c r="D3430" i="106"/>
  <c r="D3429" i="106"/>
  <c r="D3428" i="106"/>
  <c r="B3427" i="106"/>
  <c r="D3427" i="106" s="1"/>
  <c r="D3426" i="106"/>
  <c r="B3425" i="106"/>
  <c r="D3425" i="106" s="1"/>
  <c r="D3424" i="106"/>
  <c r="D3423" i="106"/>
  <c r="B3422" i="106"/>
  <c r="D3422" i="106" s="1"/>
  <c r="D3421" i="106"/>
  <c r="D3420" i="106"/>
  <c r="B3419" i="106"/>
  <c r="D3419" i="106" s="1"/>
  <c r="D3418" i="106"/>
  <c r="B3417" i="106"/>
  <c r="D3417" i="106" s="1"/>
  <c r="D3416" i="106"/>
  <c r="D3415" i="106"/>
  <c r="B3414" i="106"/>
  <c r="D3414" i="106" s="1"/>
  <c r="D3413" i="106"/>
  <c r="D3412" i="106"/>
  <c r="B3411" i="106"/>
  <c r="D3411" i="106" s="1"/>
  <c r="D3410" i="106"/>
  <c r="D3407" i="106"/>
  <c r="D3404" i="106"/>
  <c r="D3403" i="106"/>
  <c r="D3402" i="106"/>
  <c r="D3401" i="106"/>
  <c r="D3400" i="106"/>
  <c r="D3399" i="106"/>
  <c r="D3398" i="106"/>
  <c r="D3397" i="106"/>
  <c r="D3396" i="106"/>
  <c r="D3395" i="106"/>
  <c r="D3394" i="106"/>
  <c r="D3393" i="106"/>
  <c r="B3389" i="106"/>
  <c r="D3389" i="106" s="1"/>
  <c r="B3388" i="106"/>
  <c r="D3388" i="106" s="1"/>
  <c r="B3387" i="106"/>
  <c r="D3387" i="106" s="1"/>
  <c r="D3386" i="106"/>
  <c r="D3385" i="106"/>
  <c r="D3384" i="106"/>
  <c r="D3383" i="106"/>
  <c r="D3382" i="106"/>
  <c r="D3379" i="106"/>
  <c r="D3378" i="106"/>
  <c r="B3377" i="106"/>
  <c r="D3377" i="106" s="1"/>
  <c r="B3376" i="106"/>
  <c r="D3376" i="106" s="1"/>
  <c r="B3375" i="106"/>
  <c r="D3375" i="106" s="1"/>
  <c r="B3374" i="106"/>
  <c r="D3374" i="106" s="1"/>
  <c r="B3373" i="106"/>
  <c r="D3373" i="106" s="1"/>
  <c r="B3372" i="106"/>
  <c r="D3372" i="106" s="1"/>
  <c r="B3371" i="106"/>
  <c r="D3371" i="106" s="1"/>
  <c r="B3370" i="106"/>
  <c r="D3370" i="106" s="1"/>
  <c r="B3369" i="106"/>
  <c r="D3369" i="106" s="1"/>
  <c r="B3368" i="106"/>
  <c r="D3368" i="106" s="1"/>
  <c r="B3367" i="106"/>
  <c r="D3367" i="106" s="1"/>
  <c r="B3366" i="106"/>
  <c r="D3366" i="106" s="1"/>
  <c r="D3365" i="106"/>
  <c r="D3364"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B3322" i="106"/>
  <c r="D3322" i="106" s="1"/>
  <c r="B3321" i="106"/>
  <c r="D3321" i="106" s="1"/>
  <c r="B3316" i="106"/>
  <c r="D3316" i="106" s="1"/>
  <c r="D3315" i="106"/>
  <c r="D3314" i="106"/>
  <c r="D3313" i="106"/>
  <c r="D3312" i="106"/>
  <c r="D3311" i="106"/>
  <c r="D3310" i="106"/>
  <c r="D3309" i="106"/>
  <c r="D3308" i="106"/>
  <c r="D3307" i="106"/>
  <c r="D3306" i="106"/>
  <c r="D3305" i="106"/>
  <c r="D3304" i="106"/>
  <c r="D3303" i="106"/>
  <c r="D3302" i="106"/>
  <c r="D3301" i="106"/>
  <c r="B3297" i="106"/>
  <c r="D3297" i="106" s="1"/>
  <c r="B3295" i="106"/>
  <c r="D3295" i="106" s="1"/>
  <c r="D3294" i="106"/>
  <c r="D3293" i="106"/>
  <c r="D3292" i="106"/>
  <c r="D3291" i="106"/>
  <c r="D3290" i="106"/>
  <c r="D3289" i="106"/>
  <c r="D3288" i="106"/>
  <c r="D3287" i="106"/>
  <c r="D3286" i="106"/>
  <c r="D3285" i="106"/>
  <c r="D3284" i="106"/>
  <c r="D3283" i="106"/>
  <c r="D3282" i="106"/>
  <c r="D3281" i="106"/>
  <c r="D3280" i="106"/>
  <c r="D3279" i="106"/>
  <c r="B3275" i="106"/>
  <c r="D3275" i="106" s="1"/>
  <c r="B3273" i="106"/>
  <c r="D3273" i="106" s="1"/>
  <c r="D3272" i="106"/>
  <c r="D3271" i="106"/>
  <c r="D3270" i="106"/>
  <c r="D3269" i="106"/>
  <c r="D3268" i="106"/>
  <c r="D3267" i="106"/>
  <c r="D3266" i="106"/>
  <c r="D3265" i="106"/>
  <c r="D3264" i="106"/>
  <c r="D3263" i="106"/>
  <c r="B3259" i="106"/>
  <c r="D3259" i="106" s="1"/>
  <c r="B3257" i="106"/>
  <c r="D3257" i="106" s="1"/>
  <c r="B3253" i="106"/>
  <c r="D3253" i="106" s="1"/>
  <c r="B3251" i="106"/>
  <c r="D3251" i="106" s="1"/>
  <c r="D3250" i="106"/>
  <c r="D3249" i="106"/>
  <c r="D3248" i="106"/>
  <c r="D3247" i="106"/>
  <c r="D3246" i="106"/>
  <c r="D3245" i="106"/>
  <c r="D3244" i="106"/>
  <c r="D3243" i="106"/>
  <c r="D3242" i="106"/>
  <c r="D3241" i="106"/>
  <c r="D3240" i="106"/>
  <c r="B3236" i="106"/>
  <c r="D3236" i="106" s="1"/>
  <c r="B3234" i="106"/>
  <c r="D3234" i="106" s="1"/>
  <c r="B3230" i="106"/>
  <c r="D3230" i="106" s="1"/>
  <c r="B3228" i="106"/>
  <c r="D3228" i="106" s="1"/>
  <c r="D3224" i="106"/>
  <c r="D3223"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69" i="106"/>
  <c r="D3168" i="106"/>
  <c r="D3167" i="106"/>
  <c r="D3166" i="106"/>
  <c r="D3165" i="106"/>
  <c r="D3164" i="106"/>
  <c r="D3163" i="106"/>
  <c r="D3162" i="106"/>
  <c r="B3161" i="106"/>
  <c r="D3161" i="106" s="1"/>
  <c r="D3160" i="106"/>
  <c r="D3159"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B3085" i="106"/>
  <c r="D3085" i="106" s="1"/>
  <c r="B3084" i="106"/>
  <c r="D3084" i="106" s="1"/>
  <c r="B3083" i="106"/>
  <c r="D3083" i="106" s="1"/>
  <c r="B3082" i="106"/>
  <c r="D3082" i="106" s="1"/>
  <c r="D3081" i="106"/>
  <c r="B3080" i="106"/>
  <c r="D3080" i="106" s="1"/>
  <c r="B3079" i="106"/>
  <c r="D3079" i="106" s="1"/>
  <c r="B3078" i="106"/>
  <c r="D3078" i="106" s="1"/>
  <c r="D3077" i="106"/>
  <c r="D3076" i="106"/>
  <c r="D3075" i="106"/>
  <c r="D3074" i="106"/>
  <c r="D3073" i="106"/>
  <c r="B3072" i="106"/>
  <c r="D3072" i="106" s="1"/>
  <c r="B3071" i="106"/>
  <c r="D3071" i="106" s="1"/>
  <c r="D3070" i="106"/>
  <c r="D3069" i="106"/>
  <c r="D3068" i="106"/>
  <c r="D3067" i="106"/>
  <c r="D3066" i="106"/>
  <c r="B3064" i="106"/>
  <c r="D3064" i="106" s="1"/>
  <c r="D3063" i="106"/>
  <c r="D3061" i="106"/>
  <c r="B3060" i="106"/>
  <c r="D3060" i="106" s="1"/>
  <c r="B3059" i="106"/>
  <c r="D3059" i="106" s="1"/>
  <c r="B3058" i="106"/>
  <c r="D3058" i="106" s="1"/>
  <c r="B3057" i="106"/>
  <c r="D3057" i="106" s="1"/>
  <c r="B3056" i="106"/>
  <c r="D3056" i="106" s="1"/>
  <c r="B3055" i="106"/>
  <c r="D3055" i="106" s="1"/>
  <c r="D3054" i="106"/>
  <c r="D3053"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06" i="106"/>
  <c r="D3005" i="106"/>
  <c r="D3004" i="106"/>
  <c r="D3003" i="106"/>
  <c r="D3002" i="106"/>
  <c r="D3001" i="106"/>
  <c r="B3000" i="106"/>
  <c r="D3000" i="106" s="1"/>
  <c r="B2999" i="106"/>
  <c r="D2999" i="106" s="1"/>
  <c r="B2998" i="106"/>
  <c r="D2998" i="106" s="1"/>
  <c r="B2997" i="106"/>
  <c r="D2997" i="106" s="1"/>
  <c r="B2996" i="106"/>
  <c r="D2996" i="106" s="1"/>
  <c r="B2995" i="106"/>
  <c r="D2995" i="106" s="1"/>
  <c r="B2994" i="106"/>
  <c r="D2994" i="106" s="1"/>
  <c r="B2993" i="106"/>
  <c r="D2993" i="106" s="1"/>
  <c r="B2992" i="106"/>
  <c r="D2992" i="106" s="1"/>
  <c r="B2991" i="106"/>
  <c r="D2991" i="106" s="1"/>
  <c r="B2990" i="106"/>
  <c r="D2990" i="106" s="1"/>
  <c r="B2989" i="106"/>
  <c r="D2989" i="106" s="1"/>
  <c r="D2985" i="106"/>
  <c r="D2984" i="106"/>
  <c r="D2983" i="106"/>
  <c r="D2982" i="106"/>
  <c r="B2981" i="106"/>
  <c r="D2981" i="106" s="1"/>
  <c r="B2980" i="106"/>
  <c r="D2980" i="106" s="1"/>
  <c r="B2979" i="106"/>
  <c r="D2979" i="106" s="1"/>
  <c r="D2972" i="106"/>
  <c r="D2971" i="106"/>
  <c r="D2970" i="106"/>
  <c r="D2969" i="106"/>
  <c r="D2968" i="106"/>
  <c r="D2967" i="106"/>
  <c r="D2966" i="106"/>
  <c r="D2965" i="106"/>
  <c r="D2964" i="106"/>
  <c r="D2963" i="106"/>
  <c r="D2962" i="106"/>
  <c r="D2961" i="106"/>
  <c r="B2960" i="106"/>
  <c r="D2960" i="106" s="1"/>
  <c r="B2959" i="106"/>
  <c r="D2959" i="106" s="1"/>
  <c r="B2958" i="106"/>
  <c r="D2958" i="106" s="1"/>
  <c r="B2957" i="106"/>
  <c r="D2957" i="106" s="1"/>
  <c r="B2956" i="106"/>
  <c r="D2956" i="106" s="1"/>
  <c r="B2955" i="106"/>
  <c r="D2955" i="106" s="1"/>
  <c r="B2954" i="106"/>
  <c r="D2954" i="106" s="1"/>
  <c r="B2953" i="106"/>
  <c r="D2953" i="106" s="1"/>
  <c r="B2952" i="106"/>
  <c r="D2952" i="106" s="1"/>
  <c r="B2951" i="106"/>
  <c r="D2951" i="106" s="1"/>
  <c r="B2950" i="106"/>
  <c r="D2950" i="106" s="1"/>
  <c r="B2949" i="106"/>
  <c r="D2949" i="106" s="1"/>
  <c r="D2948" i="106"/>
  <c r="B2947" i="106"/>
  <c r="D2947" i="106" s="1"/>
  <c r="D2946" i="106"/>
  <c r="D2945"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5" i="106"/>
  <c r="B2914" i="106"/>
  <c r="D2914" i="106" s="1"/>
  <c r="B2912" i="106"/>
  <c r="D2912" i="106" s="1"/>
  <c r="B2911" i="106"/>
  <c r="D2911" i="106" s="1"/>
  <c r="D2909" i="106"/>
  <c r="B2908" i="106"/>
  <c r="D2908" i="106" s="1"/>
  <c r="D2907" i="106"/>
  <c r="D2906" i="106"/>
  <c r="D2905" i="106"/>
  <c r="D2904" i="106"/>
  <c r="D2903" i="106"/>
  <c r="D2902" i="106"/>
  <c r="D2901" i="106"/>
  <c r="D2900" i="106"/>
  <c r="D2899" i="106"/>
  <c r="D2898" i="106"/>
  <c r="D2897" i="106"/>
  <c r="D2896" i="106"/>
  <c r="B2894" i="106"/>
  <c r="D2894" i="106" s="1"/>
  <c r="D2893" i="106"/>
  <c r="B2892" i="106"/>
  <c r="D2892" i="106" s="1"/>
  <c r="B2891" i="106"/>
  <c r="D2891" i="106" s="1"/>
  <c r="D2890" i="106"/>
  <c r="D2889" i="106"/>
  <c r="B2887" i="106"/>
  <c r="D2887" i="106" s="1"/>
  <c r="D2886" i="106"/>
  <c r="B2885" i="106"/>
  <c r="D2885" i="106" s="1"/>
  <c r="D2884" i="106"/>
  <c r="D2883" i="106"/>
  <c r="D2882" i="106"/>
  <c r="D2881" i="106"/>
  <c r="B2880" i="106"/>
  <c r="D2880" i="106" s="1"/>
  <c r="D2879" i="106"/>
  <c r="D2878" i="106"/>
  <c r="D2877" i="106"/>
  <c r="D2876" i="106"/>
  <c r="D2875" i="106"/>
  <c r="D2874" i="106"/>
  <c r="D2873" i="106"/>
  <c r="D2872" i="106"/>
  <c r="D2871" i="106"/>
  <c r="D2870" i="106"/>
  <c r="D2869" i="106"/>
  <c r="D2868" i="106"/>
  <c r="D2867" i="106"/>
  <c r="D2866" i="106"/>
  <c r="D2865" i="106"/>
  <c r="B2864" i="106"/>
  <c r="D2864" i="106" s="1"/>
  <c r="D2863" i="106"/>
  <c r="B2862" i="106"/>
  <c r="D2862" i="106" s="1"/>
  <c r="D2861" i="106"/>
  <c r="B2860" i="106"/>
  <c r="D2860" i="106" s="1"/>
  <c r="D2859" i="106"/>
  <c r="B2858" i="106"/>
  <c r="D2858" i="106" s="1"/>
  <c r="D2857" i="106"/>
  <c r="B2856" i="106"/>
  <c r="D2856" i="106" s="1"/>
  <c r="B2855" i="106"/>
  <c r="D2855" i="106" s="1"/>
  <c r="B2854" i="106"/>
  <c r="D2854" i="106" s="1"/>
  <c r="D2853" i="106"/>
  <c r="D2852" i="106"/>
  <c r="D2851" i="106"/>
  <c r="D2850" i="106"/>
  <c r="D2849" i="106"/>
  <c r="B2848" i="106"/>
  <c r="D2848" i="106" s="1"/>
  <c r="D2847" i="106"/>
  <c r="B2844" i="106"/>
  <c r="D2844" i="106" s="1"/>
  <c r="B2843" i="106"/>
  <c r="D2843" i="106" s="1"/>
  <c r="B2840" i="106"/>
  <c r="D2840" i="106" s="1"/>
  <c r="D2838" i="106"/>
  <c r="D2835" i="106"/>
  <c r="D2834" i="106"/>
  <c r="D2833" i="106"/>
  <c r="B2832" i="106"/>
  <c r="D2832" i="106" s="1"/>
  <c r="B2831" i="106"/>
  <c r="D2831" i="106" s="1"/>
  <c r="B2829" i="106"/>
  <c r="D2829" i="106" s="1"/>
  <c r="B2827" i="106"/>
  <c r="D2827" i="106" s="1"/>
  <c r="B2826" i="106"/>
  <c r="D2826" i="106" s="1"/>
  <c r="B2825" i="106"/>
  <c r="D2825" i="106" s="1"/>
  <c r="B2824" i="106"/>
  <c r="D2824" i="106" s="1"/>
  <c r="B2822" i="106"/>
  <c r="D2822" i="106" s="1"/>
  <c r="B2821" i="106"/>
  <c r="D2821" i="106" s="1"/>
  <c r="B2820" i="106"/>
  <c r="D2820" i="106" s="1"/>
  <c r="B2817" i="106"/>
  <c r="D2817" i="106" s="1"/>
  <c r="D2816" i="106"/>
  <c r="D2815" i="106"/>
  <c r="D2814" i="106"/>
  <c r="B2813" i="106"/>
  <c r="D2813" i="106" s="1"/>
  <c r="B2812" i="106"/>
  <c r="D2812" i="106" s="1"/>
  <c r="D2809" i="106"/>
  <c r="B2808" i="106"/>
  <c r="D2808" i="106" s="1"/>
  <c r="B2807" i="106"/>
  <c r="D2807" i="106" s="1"/>
  <c r="B2806" i="106"/>
  <c r="D2806" i="106" s="1"/>
  <c r="D2804" i="106"/>
  <c r="D2803" i="106"/>
  <c r="B2802" i="106"/>
  <c r="D2802" i="106" s="1"/>
  <c r="B2801" i="106"/>
  <c r="D2801" i="106" s="1"/>
  <c r="B2800" i="106"/>
  <c r="D2800" i="106" s="1"/>
  <c r="B2799" i="106"/>
  <c r="D2799" i="106" s="1"/>
  <c r="B2798" i="106"/>
  <c r="D2798" i="106" s="1"/>
  <c r="B2797" i="106"/>
  <c r="D2797" i="106" s="1"/>
  <c r="B2794" i="106"/>
  <c r="D2794" i="106" s="1"/>
  <c r="D2793" i="106"/>
  <c r="B2792" i="106"/>
  <c r="D2792" i="106" s="1"/>
  <c r="B2791" i="106"/>
  <c r="D2791" i="106" s="1"/>
  <c r="D2788" i="106"/>
  <c r="D2787" i="106"/>
  <c r="D2786" i="106"/>
  <c r="D2785" i="106"/>
  <c r="D2784" i="106"/>
  <c r="D2783" i="106"/>
  <c r="D2782" i="106"/>
  <c r="D2781" i="106"/>
  <c r="D2780" i="106"/>
  <c r="D2779" i="106"/>
  <c r="D2778" i="106"/>
  <c r="D2777" i="106"/>
  <c r="D2776" i="106"/>
  <c r="D2775" i="106"/>
  <c r="D2774" i="106"/>
  <c r="D2773" i="106"/>
  <c r="B2772" i="106"/>
  <c r="D2772" i="106" s="1"/>
  <c r="D2771" i="106"/>
  <c r="D2770" i="106"/>
  <c r="B2769" i="106"/>
  <c r="D2769" i="106" s="1"/>
  <c r="D2768" i="106"/>
  <c r="D2767" i="106"/>
  <c r="B2766" i="106"/>
  <c r="D2766" i="106" s="1"/>
  <c r="D2765" i="106"/>
  <c r="D2764" i="106"/>
  <c r="B2763" i="106"/>
  <c r="D2763" i="106" s="1"/>
  <c r="B2762" i="106"/>
  <c r="D2762" i="106" s="1"/>
  <c r="D2761" i="106"/>
  <c r="B2760" i="106"/>
  <c r="D2760" i="106" s="1"/>
  <c r="D2759" i="106"/>
  <c r="B2758" i="106"/>
  <c r="D2758" i="106" s="1"/>
  <c r="B2757" i="106"/>
  <c r="D2757" i="106" s="1"/>
  <c r="D2756" i="106"/>
  <c r="D2755" i="106"/>
  <c r="D2754" i="106"/>
  <c r="D2753" i="106"/>
  <c r="D2752" i="106"/>
  <c r="D2751" i="106"/>
  <c r="D2750" i="106"/>
  <c r="D2749" i="106"/>
  <c r="D2748" i="106"/>
  <c r="D2747" i="106"/>
  <c r="D2746" i="106"/>
  <c r="D2745" i="106"/>
  <c r="D2743" i="106"/>
  <c r="D2742" i="106"/>
  <c r="D2741" i="106"/>
  <c r="D2740" i="106"/>
  <c r="D2739" i="106"/>
  <c r="D2738" i="106"/>
  <c r="D2737" i="106"/>
  <c r="D2736" i="106"/>
  <c r="D2735" i="106"/>
  <c r="B2732" i="106"/>
  <c r="D2732" i="106" s="1"/>
  <c r="B2731" i="106"/>
  <c r="D2731" i="106" s="1"/>
  <c r="B2730" i="106"/>
  <c r="D2730" i="106" s="1"/>
  <c r="B2729" i="106"/>
  <c r="D2729" i="106" s="1"/>
  <c r="B2728" i="106"/>
  <c r="D2728" i="106" s="1"/>
  <c r="B2727" i="106"/>
  <c r="D2727" i="106" s="1"/>
  <c r="B2725" i="106"/>
  <c r="D2725" i="106" s="1"/>
  <c r="B2723" i="106"/>
  <c r="D2723" i="106" s="1"/>
  <c r="B2722" i="106"/>
  <c r="D2722" i="106" s="1"/>
  <c r="B2721" i="106"/>
  <c r="D2721" i="106" s="1"/>
  <c r="B2720" i="106"/>
  <c r="D2720" i="106" s="1"/>
  <c r="B2719" i="106"/>
  <c r="D2719" i="106" s="1"/>
  <c r="B2718" i="106"/>
  <c r="D2718" i="106" s="1"/>
  <c r="D2717" i="106"/>
  <c r="D2716"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B2663" i="106"/>
  <c r="D2663" i="106" s="1"/>
  <c r="D2654" i="106"/>
  <c r="D2653" i="106"/>
  <c r="D2652" i="106"/>
  <c r="D2651" i="106"/>
  <c r="D2650" i="106"/>
  <c r="D2649" i="106"/>
  <c r="D2648" i="106"/>
  <c r="D2647" i="106"/>
  <c r="D2646" i="106"/>
  <c r="D2645" i="106"/>
  <c r="D2644" i="106"/>
  <c r="D2643" i="106"/>
  <c r="D2642" i="106"/>
  <c r="D2641" i="106"/>
  <c r="D2640" i="106"/>
  <c r="D2639" i="106"/>
  <c r="D2638" i="106"/>
  <c r="B2637" i="106"/>
  <c r="D2637" i="106" s="1"/>
  <c r="D2629" i="106"/>
  <c r="D2628" i="106"/>
  <c r="D2627" i="106"/>
  <c r="D2626" i="106"/>
  <c r="D2625" i="106"/>
  <c r="D2624" i="106"/>
  <c r="D2623" i="106"/>
  <c r="D2622" i="106"/>
  <c r="D2621" i="106"/>
  <c r="D2620" i="106"/>
  <c r="D2619" i="106"/>
  <c r="D2618" i="106"/>
  <c r="D2617" i="106"/>
  <c r="D2616" i="106"/>
  <c r="D2615" i="106"/>
  <c r="B2614" i="106"/>
  <c r="D2614" i="106" s="1"/>
  <c r="D2610" i="106"/>
  <c r="B2602" i="106"/>
  <c r="D2602" i="106" s="1"/>
  <c r="D2592" i="106"/>
  <c r="D2590" i="106"/>
  <c r="D2589" i="106"/>
  <c r="D2588" i="106"/>
  <c r="D2587" i="106"/>
  <c r="D2586" i="106"/>
  <c r="D2585" i="106"/>
  <c r="D2584" i="106"/>
  <c r="D2583" i="106"/>
  <c r="D2582" i="106"/>
  <c r="D2581" i="106"/>
  <c r="D2580" i="106"/>
  <c r="D2579" i="106"/>
  <c r="D2578" i="106"/>
  <c r="D2577" i="106"/>
  <c r="D2576" i="106"/>
  <c r="B2575" i="106"/>
  <c r="D2575" i="106" s="1"/>
  <c r="D2565" i="106"/>
  <c r="B2563" i="106"/>
  <c r="D2563" i="106" s="1"/>
  <c r="D2552" i="106"/>
  <c r="D2550" i="106"/>
  <c r="D2549" i="106"/>
  <c r="D2548" i="106"/>
  <c r="D2547" i="106"/>
  <c r="D2546" i="106"/>
  <c r="D2545" i="106"/>
  <c r="D2544" i="106"/>
  <c r="D2543" i="106"/>
  <c r="D2542" i="106"/>
  <c r="D2541" i="106"/>
  <c r="D2540" i="106"/>
  <c r="D2539" i="106"/>
  <c r="D2538" i="106"/>
  <c r="D2537" i="106"/>
  <c r="D2536" i="106"/>
  <c r="B2535" i="106"/>
  <c r="D2535" i="106" s="1"/>
  <c r="D2534" i="106"/>
  <c r="D2533"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B2504" i="106"/>
  <c r="D2504" i="106" s="1"/>
  <c r="D2503" i="106"/>
  <c r="D2502"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B2477" i="106"/>
  <c r="D2477" i="106" s="1"/>
  <c r="D2476" i="106"/>
  <c r="B2475" i="106"/>
  <c r="D2475" i="106" s="1"/>
  <c r="D2474" i="106"/>
  <c r="D2473"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B2437" i="106"/>
  <c r="D2437" i="106" s="1"/>
  <c r="D2436" i="106"/>
  <c r="B2435" i="106"/>
  <c r="D2435" i="106" s="1"/>
  <c r="D2434" i="106"/>
  <c r="D2433"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B2107" i="106"/>
  <c r="D2107" i="106" s="1"/>
  <c r="D2104" i="106"/>
  <c r="D2103" i="106"/>
  <c r="D2101" i="106"/>
  <c r="D2100" i="106"/>
  <c r="D2099" i="106"/>
  <c r="D2098" i="106"/>
  <c r="D2097" i="106"/>
  <c r="D2096" i="106"/>
  <c r="D2095" i="106"/>
  <c r="B2092" i="106"/>
  <c r="D2092" i="106" s="1"/>
  <c r="D2090" i="106"/>
  <c r="D2087" i="106"/>
  <c r="D2086" i="106"/>
  <c r="D2085" i="106"/>
  <c r="D2084" i="106"/>
  <c r="D2083" i="106"/>
  <c r="D2082" i="106"/>
  <c r="D2080" i="106"/>
  <c r="D2079" i="106"/>
  <c r="D2078" i="106"/>
  <c r="D2077" i="106"/>
  <c r="D2076" i="106"/>
  <c r="D2075" i="106"/>
  <c r="D2074" i="106"/>
  <c r="D2073" i="106"/>
  <c r="D2072" i="106"/>
  <c r="D2071" i="106"/>
  <c r="D2070" i="106"/>
  <c r="D2069" i="106"/>
  <c r="D2068" i="106"/>
  <c r="D2067" i="106"/>
  <c r="D2066" i="106"/>
  <c r="D2065" i="106"/>
  <c r="D2064" i="106"/>
  <c r="D2063" i="106"/>
  <c r="D2062" i="106"/>
  <c r="D2050" i="106"/>
  <c r="B2048" i="106"/>
  <c r="D2048" i="106" s="1"/>
  <c r="B2047" i="106"/>
  <c r="D2047" i="106" s="1"/>
  <c r="B2046" i="106"/>
  <c r="D2046" i="106" s="1"/>
  <c r="B2045" i="106"/>
  <c r="D2045" i="106" s="1"/>
  <c r="D2044" i="106"/>
  <c r="B2042" i="106"/>
  <c r="D2042" i="106" s="1"/>
  <c r="B2041" i="106"/>
  <c r="D2041" i="106" s="1"/>
  <c r="B2040" i="106"/>
  <c r="D2040" i="106" s="1"/>
  <c r="B2039" i="106"/>
  <c r="D2039" i="106" s="1"/>
  <c r="D2038" i="106"/>
  <c r="B2036" i="106"/>
  <c r="D2036" i="106" s="1"/>
  <c r="B2035" i="106"/>
  <c r="D2035" i="106" s="1"/>
  <c r="B2034" i="106"/>
  <c r="D2034" i="106" s="1"/>
  <c r="B2033" i="106"/>
  <c r="D2033" i="106" s="1"/>
  <c r="D2032" i="106"/>
  <c r="B2024" i="106"/>
  <c r="D2024" i="106" s="1"/>
  <c r="B2023" i="106"/>
  <c r="D2023" i="106" s="1"/>
  <c r="B2022" i="106"/>
  <c r="D2022" i="106" s="1"/>
  <c r="B2021" i="106"/>
  <c r="D2021" i="106" s="1"/>
  <c r="B2020" i="106"/>
  <c r="D2020" i="106" s="1"/>
  <c r="B2018" i="106"/>
  <c r="D2018" i="106" s="1"/>
  <c r="B2017" i="106"/>
  <c r="D2017" i="106" s="1"/>
  <c r="B2016" i="106"/>
  <c r="D2016" i="106" s="1"/>
  <c r="B2015" i="106"/>
  <c r="D2015" i="106" s="1"/>
  <c r="B2014" i="106"/>
  <c r="D2014" i="106" s="1"/>
  <c r="B2012" i="106"/>
  <c r="D2012" i="106" s="1"/>
  <c r="B2011" i="106"/>
  <c r="D2011" i="106" s="1"/>
  <c r="B2010" i="106"/>
  <c r="D2010" i="106" s="1"/>
  <c r="B2009" i="106"/>
  <c r="D2009" i="106" s="1"/>
  <c r="B2008" i="106"/>
  <c r="D2008" i="106" s="1"/>
  <c r="D2007" i="106"/>
  <c r="D2006" i="106"/>
  <c r="D2005" i="106"/>
  <c r="D2004" i="106"/>
  <c r="D2003" i="106"/>
  <c r="D2002" i="106"/>
  <c r="D2001" i="106"/>
  <c r="D2000" i="106"/>
  <c r="D1999" i="106"/>
  <c r="D1998" i="106"/>
  <c r="D1997" i="106"/>
  <c r="D1994" i="106"/>
  <c r="B1993" i="106"/>
  <c r="D1993" i="106" s="1"/>
  <c r="B1992" i="106"/>
  <c r="D1992" i="106" s="1"/>
  <c r="D1991" i="106"/>
  <c r="D1989" i="106"/>
  <c r="B1988" i="106"/>
  <c r="D1988" i="106" s="1"/>
  <c r="B1987" i="106"/>
  <c r="D1987" i="106" s="1"/>
  <c r="B1986" i="106"/>
  <c r="D1986" i="106" s="1"/>
  <c r="B1985" i="106"/>
  <c r="D1985" i="106" s="1"/>
  <c r="B1984" i="106"/>
  <c r="D1984" i="106" s="1"/>
  <c r="D1981" i="106"/>
  <c r="B1980" i="106"/>
  <c r="D1980" i="106" s="1"/>
  <c r="B1979" i="106"/>
  <c r="D1979" i="106" s="1"/>
  <c r="D1978" i="106"/>
  <c r="D1976" i="106"/>
  <c r="D1975" i="106"/>
  <c r="B1974" i="106"/>
  <c r="D1974" i="106" s="1"/>
  <c r="B1973" i="106"/>
  <c r="D1973" i="106" s="1"/>
  <c r="B1972" i="106"/>
  <c r="D1972" i="106" s="1"/>
  <c r="B1971" i="106"/>
  <c r="D1971" i="106" s="1"/>
  <c r="D1970" i="106"/>
  <c r="D1969" i="106"/>
  <c r="D1968" i="106"/>
  <c r="D1967" i="106"/>
  <c r="D1966" i="106"/>
  <c r="D1965" i="106"/>
  <c r="D1964" i="106"/>
  <c r="D1963" i="106"/>
  <c r="D1962" i="106"/>
  <c r="D1961" i="106"/>
  <c r="D1960" i="106"/>
  <c r="D1959" i="106"/>
  <c r="D1956" i="106"/>
  <c r="B1955" i="106"/>
  <c r="D1955" i="106" s="1"/>
  <c r="D1954" i="106"/>
  <c r="D1952" i="106"/>
  <c r="D1951" i="106"/>
  <c r="B1950" i="106"/>
  <c r="D1950" i="106" s="1"/>
  <c r="D1949" i="106"/>
  <c r="B1948" i="106"/>
  <c r="D1948" i="106" s="1"/>
  <c r="D1947" i="106"/>
  <c r="D1946" i="106"/>
  <c r="D1945" i="106"/>
  <c r="D1944" i="106"/>
  <c r="D1943" i="106"/>
  <c r="D1942" i="106"/>
  <c r="D1941" i="106"/>
  <c r="D1938" i="106"/>
  <c r="D1937"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B1866" i="106"/>
  <c r="D1866" i="106" s="1"/>
  <c r="B1864" i="106"/>
  <c r="D1864" i="106" s="1"/>
  <c r="B1863" i="106"/>
  <c r="D1863" i="106" s="1"/>
  <c r="B1862" i="106"/>
  <c r="D1862" i="106" s="1"/>
  <c r="B1860" i="106"/>
  <c r="D1860" i="106" s="1"/>
  <c r="B1859" i="106"/>
  <c r="D1859" i="106" s="1"/>
  <c r="B1858" i="106"/>
  <c r="D1858" i="106" s="1"/>
  <c r="B1857" i="106"/>
  <c r="D1857" i="106" s="1"/>
  <c r="B1856" i="106"/>
  <c r="D1856" i="106" s="1"/>
  <c r="B1855" i="106"/>
  <c r="D1855" i="106" s="1"/>
  <c r="B1854" i="106"/>
  <c r="D1854" i="106" s="1"/>
  <c r="B1853" i="106"/>
  <c r="D1853" i="106" s="1"/>
  <c r="B1852" i="106"/>
  <c r="D1852" i="106" s="1"/>
  <c r="B1850" i="106"/>
  <c r="D1850" i="106" s="1"/>
  <c r="B1849" i="106"/>
  <c r="D1849" i="106" s="1"/>
  <c r="B1848" i="106"/>
  <c r="D1848" i="106" s="1"/>
  <c r="B1846" i="106"/>
  <c r="D1846" i="106" s="1"/>
  <c r="B1845" i="106"/>
  <c r="D1845" i="106" s="1"/>
  <c r="B1844" i="106"/>
  <c r="D1844" i="106" s="1"/>
  <c r="B1843" i="106"/>
  <c r="D1843" i="106" s="1"/>
  <c r="B1842" i="106"/>
  <c r="D1842" i="106" s="1"/>
  <c r="B1841" i="106"/>
  <c r="D1841" i="106" s="1"/>
  <c r="B1840" i="106"/>
  <c r="D1840" i="106" s="1"/>
  <c r="B1839" i="106"/>
  <c r="D1839" i="106" s="1"/>
  <c r="B1838" i="106"/>
  <c r="D1838" i="106" s="1"/>
  <c r="B1836" i="106"/>
  <c r="D1836" i="106" s="1"/>
  <c r="B1835" i="106"/>
  <c r="D1835" i="106" s="1"/>
  <c r="B1834" i="106"/>
  <c r="D1834" i="106" s="1"/>
  <c r="B1832" i="106"/>
  <c r="D1832" i="106" s="1"/>
  <c r="B1831" i="106"/>
  <c r="D1831" i="106" s="1"/>
  <c r="B1830" i="106"/>
  <c r="D1830" i="106" s="1"/>
  <c r="B1829" i="106"/>
  <c r="D1829" i="106" s="1"/>
  <c r="B1828" i="106"/>
  <c r="D1828" i="106" s="1"/>
  <c r="B1827" i="106"/>
  <c r="D1827" i="106" s="1"/>
  <c r="B1826" i="106"/>
  <c r="D1826" i="106" s="1"/>
  <c r="B1825" i="106"/>
  <c r="D1825" i="106" s="1"/>
  <c r="D1824" i="106"/>
  <c r="D1822" i="106"/>
  <c r="D1821" i="106"/>
  <c r="B1820" i="106"/>
  <c r="D1820" i="106" s="1"/>
  <c r="D1819" i="106"/>
  <c r="B1818" i="106"/>
  <c r="D1818" i="106" s="1"/>
  <c r="B1817" i="106"/>
  <c r="D1817" i="106" s="1"/>
  <c r="B1816" i="106"/>
  <c r="D1816" i="106" s="1"/>
  <c r="B1815" i="106"/>
  <c r="D1815" i="106" s="1"/>
  <c r="D1814" i="106"/>
  <c r="B1813" i="106"/>
  <c r="D1813" i="106" s="1"/>
  <c r="B1812" i="106"/>
  <c r="D1812" i="106" s="1"/>
  <c r="B1811" i="106"/>
  <c r="D1811" i="106" s="1"/>
  <c r="B1810" i="106"/>
  <c r="D1810" i="106" s="1"/>
  <c r="B1809" i="106"/>
  <c r="D1809" i="106" s="1"/>
  <c r="B1808" i="106"/>
  <c r="D1808" i="106" s="1"/>
  <c r="D1806" i="106"/>
  <c r="D1805" i="106"/>
  <c r="D1803" i="106"/>
  <c r="D1798" i="106"/>
  <c r="D1790" i="106"/>
  <c r="D1789" i="106"/>
  <c r="B1788" i="106"/>
  <c r="D1788" i="106" s="1"/>
  <c r="D1787" i="106"/>
  <c r="B1786" i="106"/>
  <c r="D1786" i="106" s="1"/>
  <c r="B1785" i="106"/>
  <c r="D1785" i="106" s="1"/>
  <c r="B1784" i="106"/>
  <c r="D1784" i="106" s="1"/>
  <c r="B1783" i="106"/>
  <c r="D1783" i="106" s="1"/>
  <c r="D1782" i="106"/>
  <c r="B1781" i="106"/>
  <c r="D1781" i="106" s="1"/>
  <c r="B1780" i="106"/>
  <c r="D1780" i="106" s="1"/>
  <c r="B1779" i="106"/>
  <c r="D1779" i="106" s="1"/>
  <c r="B1778" i="106"/>
  <c r="D1778" i="106" s="1"/>
  <c r="B1777" i="106"/>
  <c r="D1777" i="106" s="1"/>
  <c r="B1776" i="106"/>
  <c r="D1776" i="106" s="1"/>
  <c r="D1774" i="106"/>
  <c r="D1773" i="106"/>
  <c r="D1771" i="106"/>
  <c r="D1766" i="106"/>
  <c r="D1758" i="106"/>
  <c r="D1757" i="106"/>
  <c r="D1755" i="106"/>
  <c r="D1750" i="106"/>
  <c r="D1743" i="106"/>
  <c r="D1742"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699" i="106"/>
  <c r="D1698" i="106"/>
  <c r="D1697" i="106"/>
  <c r="D1696" i="106"/>
  <c r="D1695" i="106"/>
  <c r="D1694" i="106"/>
  <c r="D1693" i="106"/>
  <c r="D1692" i="106"/>
  <c r="D1691" i="106"/>
  <c r="D1690" i="106"/>
  <c r="D1689" i="106"/>
  <c r="D1688" i="106"/>
  <c r="B1687" i="106"/>
  <c r="D1687" i="106" s="1"/>
  <c r="D1685" i="106"/>
  <c r="D1684" i="106"/>
  <c r="D1683" i="106"/>
  <c r="D1682" i="106"/>
  <c r="D1681" i="106"/>
  <c r="D1680" i="106"/>
  <c r="D1679" i="106"/>
  <c r="D1678" i="106"/>
  <c r="D1677" i="106"/>
  <c r="D1676" i="106"/>
  <c r="D1675" i="106"/>
  <c r="D1674" i="106"/>
  <c r="B1673" i="106"/>
  <c r="D1673" i="106" s="1"/>
  <c r="D1671" i="106"/>
  <c r="D1670" i="106"/>
  <c r="D1669" i="106"/>
  <c r="D1668" i="106"/>
  <c r="D1667" i="106"/>
  <c r="D1666" i="106"/>
  <c r="D1665" i="106"/>
  <c r="D1664" i="106"/>
  <c r="D1663" i="106"/>
  <c r="D1662" i="106"/>
  <c r="D1661" i="106"/>
  <c r="D1660" i="106"/>
  <c r="B1659" i="106"/>
  <c r="D1659" i="106" s="1"/>
  <c r="D1657" i="106"/>
  <c r="D1656" i="106"/>
  <c r="D1655" i="106"/>
  <c r="D1654" i="106"/>
  <c r="D1653" i="106"/>
  <c r="D1652" i="106"/>
  <c r="D1651" i="106"/>
  <c r="D1650" i="106"/>
  <c r="D1649" i="106"/>
  <c r="D1648" i="106"/>
  <c r="D1647" i="106"/>
  <c r="D1646" i="106"/>
  <c r="B1645" i="106"/>
  <c r="D1645" i="106" s="1"/>
  <c r="D1643" i="106"/>
  <c r="D1642" i="106"/>
  <c r="D1641" i="106"/>
  <c r="D1640" i="106"/>
  <c r="D1639" i="106"/>
  <c r="D1638" i="106"/>
  <c r="D1637" i="106"/>
  <c r="D1636" i="106"/>
  <c r="D1635" i="106"/>
  <c r="D1634" i="106"/>
  <c r="D1633" i="106"/>
  <c r="D1632" i="106"/>
  <c r="B1631" i="106"/>
  <c r="D1631" i="106" s="1"/>
  <c r="D1629" i="106"/>
  <c r="D1628" i="106"/>
  <c r="D1627" i="106"/>
  <c r="D1626" i="106"/>
  <c r="D1625" i="106"/>
  <c r="D1624" i="106"/>
  <c r="D1623" i="106"/>
  <c r="D1622" i="106"/>
  <c r="D1621" i="106"/>
  <c r="D1620" i="106"/>
  <c r="D1619" i="106"/>
  <c r="D1618" i="106"/>
  <c r="B1617" i="106"/>
  <c r="D1617" i="106" s="1"/>
  <c r="D1616" i="106"/>
  <c r="D1615"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57" i="106"/>
  <c r="D1556" i="106"/>
  <c r="B1552" i="106"/>
  <c r="D1552" i="106" s="1"/>
  <c r="D1551" i="106"/>
  <c r="D1550" i="106"/>
  <c r="B1549" i="106"/>
  <c r="D1549" i="106" s="1"/>
  <c r="B1546" i="106"/>
  <c r="D1546" i="106" s="1"/>
  <c r="D1545" i="106"/>
  <c r="D1544" i="106"/>
  <c r="B1543" i="106"/>
  <c r="D1543" i="106" s="1"/>
  <c r="B1540" i="106"/>
  <c r="D1540" i="106" s="1"/>
  <c r="D1539" i="106"/>
  <c r="D1538" i="106"/>
  <c r="B1537" i="106"/>
  <c r="D1537" i="106" s="1"/>
  <c r="B1534" i="106"/>
  <c r="D1534" i="106" s="1"/>
  <c r="D1533" i="106"/>
  <c r="D1532" i="106"/>
  <c r="B1531" i="106"/>
  <c r="D1531" i="106" s="1"/>
  <c r="B1528" i="106"/>
  <c r="D1528" i="106" s="1"/>
  <c r="D1527" i="106"/>
  <c r="D1526" i="106"/>
  <c r="B1525" i="106"/>
  <c r="D1525" i="106" s="1"/>
  <c r="B1522" i="106"/>
  <c r="D1522" i="106" s="1"/>
  <c r="D1521" i="106"/>
  <c r="D1520" i="106"/>
  <c r="B1519" i="106"/>
  <c r="D1519" i="106" s="1"/>
  <c r="D1516" i="106"/>
  <c r="D1507" i="106"/>
  <c r="D1505" i="106"/>
  <c r="D1499" i="106"/>
  <c r="D1469" i="106"/>
  <c r="D1468" i="106"/>
  <c r="D1467" i="106"/>
  <c r="D1465" i="106"/>
  <c r="D1464" i="106"/>
  <c r="D1463" i="106"/>
  <c r="D1462" i="106"/>
  <c r="D1461" i="106"/>
  <c r="D1459" i="106"/>
  <c r="D1458" i="106"/>
  <c r="D1457" i="106"/>
  <c r="D1456" i="106"/>
  <c r="D1455" i="106"/>
  <c r="D1453" i="106"/>
  <c r="B1451" i="106"/>
  <c r="D1451" i="106" s="1"/>
  <c r="B1450" i="106"/>
  <c r="D1450" i="106" s="1"/>
  <c r="B1449" i="106"/>
  <c r="D1449" i="106" s="1"/>
  <c r="B1447" i="106"/>
  <c r="D1447" i="106" s="1"/>
  <c r="B1445" i="106"/>
  <c r="D1445" i="106" s="1"/>
  <c r="D1443" i="106"/>
  <c r="B1442" i="106"/>
  <c r="D1442" i="106" s="1"/>
  <c r="D1441" i="106"/>
  <c r="B1440" i="106"/>
  <c r="D1440" i="106" s="1"/>
  <c r="B1439" i="106"/>
  <c r="D1439" i="106" s="1"/>
  <c r="B1438" i="106"/>
  <c r="D1438" i="106" s="1"/>
  <c r="B1437" i="106"/>
  <c r="D1437" i="106" s="1"/>
  <c r="D1435" i="106"/>
  <c r="B1434" i="106"/>
  <c r="D1434" i="106" s="1"/>
  <c r="B1433" i="106"/>
  <c r="D1433" i="106" s="1"/>
  <c r="B1432" i="106"/>
  <c r="D1432" i="106" s="1"/>
  <c r="B1431" i="106"/>
  <c r="D1431" i="106" s="1"/>
  <c r="B1430" i="106"/>
  <c r="D1430" i="106" s="1"/>
  <c r="B1429" i="106"/>
  <c r="D1429" i="106" s="1"/>
  <c r="B1428" i="106"/>
  <c r="D1428" i="106" s="1"/>
  <c r="B1426" i="106"/>
  <c r="D1426" i="106" s="1"/>
  <c r="B1425" i="106"/>
  <c r="D1425" i="106" s="1"/>
  <c r="B1423" i="106"/>
  <c r="D1423" i="106" s="1"/>
  <c r="B1422" i="106"/>
  <c r="D1422" i="106" s="1"/>
  <c r="B1420" i="106"/>
  <c r="D1420" i="106" s="1"/>
  <c r="B1419" i="106"/>
  <c r="D1419" i="106" s="1"/>
  <c r="B1418" i="106"/>
  <c r="D1418" i="106" s="1"/>
  <c r="B1416" i="106"/>
  <c r="D1416" i="106" s="1"/>
  <c r="B1415" i="106"/>
  <c r="D1415" i="106" s="1"/>
  <c r="B1414" i="106"/>
  <c r="D1414" i="106" s="1"/>
  <c r="B1413" i="106"/>
  <c r="D1413" i="106" s="1"/>
  <c r="B1412" i="106"/>
  <c r="D1412" i="106" s="1"/>
  <c r="B1411" i="106"/>
  <c r="D1411" i="106" s="1"/>
  <c r="B1409" i="106"/>
  <c r="D1409" i="106" s="1"/>
  <c r="B1408" i="106"/>
  <c r="D1408" i="106" s="1"/>
  <c r="B1407" i="106"/>
  <c r="D1407" i="106" s="1"/>
  <c r="B1406" i="106"/>
  <c r="D1406" i="106" s="1"/>
  <c r="D1405" i="106"/>
  <c r="D1404" i="106"/>
  <c r="D1403" i="106"/>
  <c r="B1402" i="106"/>
  <c r="D1402" i="106" s="1"/>
  <c r="D1401" i="106"/>
  <c r="D1400" i="106"/>
  <c r="D1399" i="106"/>
  <c r="D1398" i="106"/>
  <c r="D1397" i="106"/>
  <c r="B1396" i="106"/>
  <c r="D1396" i="106" s="1"/>
  <c r="D1395" i="106"/>
  <c r="D1394" i="106"/>
  <c r="D1393" i="106"/>
  <c r="D1392" i="106"/>
  <c r="D1391" i="106"/>
  <c r="D1390" i="106"/>
  <c r="D1386" i="106"/>
  <c r="D1379" i="106"/>
  <c r="D1378" i="106"/>
  <c r="D1374" i="106"/>
  <c r="B1373" i="106"/>
  <c r="D1373" i="106" s="1"/>
  <c r="B1372" i="106"/>
  <c r="D1372" i="106" s="1"/>
  <c r="B1371" i="106"/>
  <c r="D1371" i="106" s="1"/>
  <c r="B1369" i="106"/>
  <c r="D1369" i="106" s="1"/>
  <c r="D1368" i="106"/>
  <c r="D1367" i="106"/>
  <c r="B1366" i="106"/>
  <c r="D1366" i="106" s="1"/>
  <c r="B1363" i="106"/>
  <c r="D1363" i="106" s="1"/>
  <c r="D1362" i="106"/>
  <c r="D1361" i="106"/>
  <c r="B1360" i="106"/>
  <c r="D1360" i="106" s="1"/>
  <c r="B1357" i="106"/>
  <c r="D1357" i="106" s="1"/>
  <c r="D1356" i="106"/>
  <c r="D1355" i="106"/>
  <c r="B1354" i="106"/>
  <c r="D1354" i="106" s="1"/>
  <c r="B1350" i="106"/>
  <c r="D1350" i="106" s="1"/>
  <c r="D1349" i="106"/>
  <c r="D1348" i="106"/>
  <c r="B1347" i="106"/>
  <c r="D1347" i="106" s="1"/>
  <c r="B1344" i="106"/>
  <c r="D1344" i="106" s="1"/>
  <c r="D1343" i="106"/>
  <c r="D1342" i="106"/>
  <c r="B1341" i="106"/>
  <c r="D1341" i="106" s="1"/>
  <c r="B1338" i="106"/>
  <c r="D1338" i="106" s="1"/>
  <c r="D1337" i="106"/>
  <c r="D1336" i="106"/>
  <c r="B1335" i="106"/>
  <c r="D1335" i="106" s="1"/>
  <c r="D1334" i="106"/>
  <c r="D1322" i="106"/>
  <c r="D1321" i="106"/>
  <c r="D1320" i="106"/>
  <c r="D1319" i="106"/>
  <c r="B1316" i="106"/>
  <c r="D1316" i="106" s="1"/>
  <c r="B1315" i="106"/>
  <c r="D1315" i="106" s="1"/>
  <c r="B1313" i="106"/>
  <c r="D1313" i="106" s="1"/>
  <c r="B1312" i="106"/>
  <c r="D1312" i="106" s="1"/>
  <c r="B1311" i="106"/>
  <c r="D1311" i="106" s="1"/>
  <c r="B1310" i="106"/>
  <c r="D1310" i="106" s="1"/>
  <c r="B1307" i="106"/>
  <c r="D1307" i="106" s="1"/>
  <c r="D1306" i="106"/>
  <c r="D1305" i="106"/>
  <c r="D1304" i="106"/>
  <c r="D1303" i="106"/>
  <c r="D1302" i="106"/>
  <c r="D1301" i="106"/>
  <c r="D1300" i="106"/>
  <c r="D1299" i="106"/>
  <c r="D1298" i="106"/>
  <c r="D1297" i="106"/>
  <c r="D1296" i="106"/>
  <c r="D1295" i="106"/>
  <c r="D1294" i="106"/>
  <c r="D1293" i="106"/>
  <c r="D1292" i="106"/>
  <c r="D1291" i="106"/>
  <c r="D1290" i="106"/>
  <c r="D1286" i="106"/>
  <c r="D1278" i="106"/>
  <c r="D1271" i="106"/>
  <c r="B1270" i="106"/>
  <c r="D1270" i="106" s="1"/>
  <c r="B1269" i="106"/>
  <c r="D1269" i="106" s="1"/>
  <c r="B1268" i="106"/>
  <c r="D1268" i="106" s="1"/>
  <c r="B1265" i="106"/>
  <c r="D1265" i="106" s="1"/>
  <c r="D1263" i="106"/>
  <c r="B1262" i="106"/>
  <c r="D1262" i="106" s="1"/>
  <c r="B1261" i="106"/>
  <c r="D1261" i="106" s="1"/>
  <c r="B1260" i="106"/>
  <c r="D1260" i="106" s="1"/>
  <c r="B1257" i="106"/>
  <c r="D1257" i="106" s="1"/>
  <c r="D1255" i="106"/>
  <c r="B1254" i="106"/>
  <c r="D1254" i="106" s="1"/>
  <c r="B1253" i="106"/>
  <c r="D1253" i="106" s="1"/>
  <c r="B1252" i="106"/>
  <c r="D1252" i="106" s="1"/>
  <c r="B1251" i="106"/>
  <c r="D1251" i="106" s="1"/>
  <c r="B1248" i="106"/>
  <c r="D1248" i="106" s="1"/>
  <c r="D1246" i="106"/>
  <c r="B1245" i="106"/>
  <c r="D1245" i="106" s="1"/>
  <c r="B1244" i="106"/>
  <c r="D1244" i="106" s="1"/>
  <c r="B1243" i="106"/>
  <c r="D1243" i="106" s="1"/>
  <c r="B1240" i="106"/>
  <c r="D1240" i="106" s="1"/>
  <c r="D1238" i="106"/>
  <c r="B1237" i="106"/>
  <c r="D1237" i="106" s="1"/>
  <c r="B1236" i="106"/>
  <c r="D1236" i="106" s="1"/>
  <c r="B1235" i="106"/>
  <c r="D1235" i="106" s="1"/>
  <c r="B1232" i="106"/>
  <c r="D1232" i="106" s="1"/>
  <c r="D1230" i="106"/>
  <c r="B1229" i="106"/>
  <c r="D1229" i="106" s="1"/>
  <c r="B1228" i="106"/>
  <c r="D1228" i="106" s="1"/>
  <c r="B1227" i="106"/>
  <c r="D1227" i="106" s="1"/>
  <c r="B1224" i="106"/>
  <c r="D1224" i="106" s="1"/>
  <c r="D1222" i="106"/>
  <c r="B1221" i="106"/>
  <c r="D1221" i="106" s="1"/>
  <c r="B1220" i="106"/>
  <c r="D1220" i="106" s="1"/>
  <c r="B1219" i="106"/>
  <c r="D1219" i="106" s="1"/>
  <c r="D1218" i="106"/>
  <c r="D1217"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0" i="106"/>
  <c r="D1148" i="106"/>
  <c r="D1140" i="106"/>
  <c r="D1138" i="106"/>
  <c r="D1132" i="106"/>
  <c r="D1103" i="106"/>
  <c r="D1102" i="106"/>
  <c r="D1101" i="106"/>
  <c r="D1099" i="106"/>
  <c r="D1098" i="106"/>
  <c r="D1097" i="106"/>
  <c r="D1096" i="106"/>
  <c r="D1095" i="106"/>
  <c r="D1092" i="106"/>
  <c r="D1091"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5" i="106"/>
  <c r="D1052" i="106"/>
  <c r="B1051" i="106"/>
  <c r="D1051" i="106" s="1"/>
  <c r="D1050" i="106"/>
  <c r="B1049" i="106"/>
  <c r="D1049" i="106" s="1"/>
  <c r="B1048" i="106"/>
  <c r="D1048" i="106" s="1"/>
  <c r="B1046" i="106"/>
  <c r="D1046" i="106" s="1"/>
  <c r="B1044" i="106"/>
  <c r="D1044" i="106" s="1"/>
  <c r="D1042" i="106"/>
  <c r="B1041" i="106"/>
  <c r="D1041" i="106" s="1"/>
  <c r="D1040" i="106"/>
  <c r="B1039" i="106"/>
  <c r="D1039" i="106" s="1"/>
  <c r="B1038" i="106"/>
  <c r="D1038" i="106" s="1"/>
  <c r="B1037" i="106"/>
  <c r="D1037" i="106" s="1"/>
  <c r="B1036" i="106"/>
  <c r="D1036" i="106" s="1"/>
  <c r="D1034" i="106"/>
  <c r="B1033" i="106"/>
  <c r="D1033" i="106" s="1"/>
  <c r="B1032" i="106"/>
  <c r="D1032" i="106" s="1"/>
  <c r="B1031" i="106"/>
  <c r="D1031" i="106" s="1"/>
  <c r="B1030" i="106"/>
  <c r="D1030" i="106" s="1"/>
  <c r="B1029" i="106"/>
  <c r="D1029" i="106" s="1"/>
  <c r="B1028" i="106"/>
  <c r="D1028" i="106" s="1"/>
  <c r="B1026" i="106"/>
  <c r="D1026" i="106" s="1"/>
  <c r="B1025" i="106"/>
  <c r="D1025" i="106" s="1"/>
  <c r="B1023" i="106"/>
  <c r="D1023" i="106" s="1"/>
  <c r="B1022" i="106"/>
  <c r="D1022" i="106" s="1"/>
  <c r="B1020" i="106"/>
  <c r="D1020" i="106" s="1"/>
  <c r="B1019" i="106"/>
  <c r="D1019" i="106" s="1"/>
  <c r="B1018" i="106"/>
  <c r="D1018" i="106" s="1"/>
  <c r="B1016" i="106"/>
  <c r="D1016" i="106" s="1"/>
  <c r="B1015" i="106"/>
  <c r="D1015" i="106" s="1"/>
  <c r="B1014" i="106"/>
  <c r="D1014" i="106" s="1"/>
  <c r="B1013" i="106"/>
  <c r="D1013" i="106" s="1"/>
  <c r="B1012" i="106"/>
  <c r="D1012" i="106" s="1"/>
  <c r="B1011" i="106"/>
  <c r="D1011" i="106" s="1"/>
  <c r="B1009" i="106"/>
  <c r="D1009" i="106" s="1"/>
  <c r="B1008" i="106"/>
  <c r="D1008" i="106" s="1"/>
  <c r="B1007" i="106"/>
  <c r="D1007" i="106" s="1"/>
  <c r="B1006" i="106"/>
  <c r="D1006" i="106" s="1"/>
  <c r="D1005" i="106"/>
  <c r="D1004" i="106"/>
  <c r="D1003" i="106"/>
  <c r="B1002" i="106"/>
  <c r="D1002" i="106" s="1"/>
  <c r="D1001" i="106"/>
  <c r="D1000" i="106"/>
  <c r="D999" i="106"/>
  <c r="D998" i="106"/>
  <c r="D997" i="106"/>
  <c r="B996" i="106"/>
  <c r="D996" i="106" s="1"/>
  <c r="B995" i="106"/>
  <c r="D995" i="106" s="1"/>
  <c r="D994" i="106"/>
  <c r="D993" i="106"/>
  <c r="D992" i="106"/>
  <c r="D991" i="106"/>
  <c r="D990" i="106"/>
  <c r="B988" i="106"/>
  <c r="D988" i="106" s="1"/>
  <c r="B986" i="106"/>
  <c r="D986" i="106" s="1"/>
  <c r="D984" i="106"/>
  <c r="B983" i="106"/>
  <c r="D983" i="106" s="1"/>
  <c r="D982" i="106"/>
  <c r="B981" i="106"/>
  <c r="D981" i="106" s="1"/>
  <c r="B980" i="106"/>
  <c r="D980" i="106" s="1"/>
  <c r="B979" i="106"/>
  <c r="D979" i="106" s="1"/>
  <c r="B978" i="106"/>
  <c r="D978" i="106" s="1"/>
  <c r="D976" i="106"/>
  <c r="B975" i="106"/>
  <c r="D975" i="106" s="1"/>
  <c r="B974" i="106"/>
  <c r="D974" i="106" s="1"/>
  <c r="B973" i="106"/>
  <c r="D973" i="106" s="1"/>
  <c r="B972" i="106"/>
  <c r="D972" i="106" s="1"/>
  <c r="B971" i="106"/>
  <c r="D971" i="106" s="1"/>
  <c r="B970" i="106"/>
  <c r="D970" i="106" s="1"/>
  <c r="B968" i="106"/>
  <c r="D968" i="106" s="1"/>
  <c r="B967" i="106"/>
  <c r="D967" i="106" s="1"/>
  <c r="B965" i="106"/>
  <c r="D965" i="106" s="1"/>
  <c r="B964" i="106"/>
  <c r="D964" i="106" s="1"/>
  <c r="B962" i="106"/>
  <c r="D962" i="106" s="1"/>
  <c r="B961" i="106"/>
  <c r="D961" i="106" s="1"/>
  <c r="B960" i="106"/>
  <c r="D960" i="106" s="1"/>
  <c r="B958" i="106"/>
  <c r="D958" i="106" s="1"/>
  <c r="B957" i="106"/>
  <c r="D957" i="106" s="1"/>
  <c r="B956" i="106"/>
  <c r="D956" i="106" s="1"/>
  <c r="B955" i="106"/>
  <c r="D955" i="106" s="1"/>
  <c r="B954" i="106"/>
  <c r="D954" i="106" s="1"/>
  <c r="B953" i="106"/>
  <c r="D953" i="106" s="1"/>
  <c r="B951" i="106"/>
  <c r="D951" i="106" s="1"/>
  <c r="B950" i="106"/>
  <c r="D950" i="106" s="1"/>
  <c r="B949" i="106"/>
  <c r="D949" i="106" s="1"/>
  <c r="B948" i="106"/>
  <c r="D948" i="106" s="1"/>
  <c r="D947" i="106"/>
  <c r="D946" i="106"/>
  <c r="D945" i="106"/>
  <c r="B944" i="106"/>
  <c r="D944" i="106" s="1"/>
  <c r="D943" i="106"/>
  <c r="D942" i="106"/>
  <c r="D941" i="106"/>
  <c r="D940" i="106"/>
  <c r="D939" i="106"/>
  <c r="B938" i="106"/>
  <c r="D938" i="106" s="1"/>
  <c r="B937" i="106"/>
  <c r="D937" i="106" s="1"/>
  <c r="D936" i="106"/>
  <c r="D935" i="106"/>
  <c r="D934" i="106"/>
  <c r="D933" i="106"/>
  <c r="D932" i="106"/>
  <c r="B930" i="106"/>
  <c r="D930" i="106" s="1"/>
  <c r="B928" i="106"/>
  <c r="D928" i="106" s="1"/>
  <c r="D926" i="106"/>
  <c r="B925" i="106"/>
  <c r="D925" i="106" s="1"/>
  <c r="D924" i="106"/>
  <c r="B923" i="106"/>
  <c r="D923" i="106" s="1"/>
  <c r="B922" i="106"/>
  <c r="D922" i="106" s="1"/>
  <c r="B921" i="106"/>
  <c r="D921" i="106" s="1"/>
  <c r="B920" i="106"/>
  <c r="D920" i="106" s="1"/>
  <c r="D918" i="106"/>
  <c r="B917" i="106"/>
  <c r="D917" i="106" s="1"/>
  <c r="B916" i="106"/>
  <c r="D916" i="106" s="1"/>
  <c r="B915" i="106"/>
  <c r="D915" i="106" s="1"/>
  <c r="B914" i="106"/>
  <c r="D914" i="106" s="1"/>
  <c r="B913" i="106"/>
  <c r="D913" i="106" s="1"/>
  <c r="B912" i="106"/>
  <c r="D912" i="106" s="1"/>
  <c r="B910" i="106"/>
  <c r="D910" i="106" s="1"/>
  <c r="B909" i="106"/>
  <c r="D909" i="106" s="1"/>
  <c r="B907" i="106"/>
  <c r="D907" i="106" s="1"/>
  <c r="B906" i="106"/>
  <c r="D906" i="106" s="1"/>
  <c r="B904" i="106"/>
  <c r="D904" i="106" s="1"/>
  <c r="B903" i="106"/>
  <c r="D903" i="106" s="1"/>
  <c r="B902" i="106"/>
  <c r="D902" i="106" s="1"/>
  <c r="B900" i="106"/>
  <c r="D900" i="106" s="1"/>
  <c r="B899" i="106"/>
  <c r="D899" i="106" s="1"/>
  <c r="B898" i="106"/>
  <c r="D898" i="106" s="1"/>
  <c r="B897" i="106"/>
  <c r="D897" i="106" s="1"/>
  <c r="B896" i="106"/>
  <c r="D896" i="106" s="1"/>
  <c r="B895" i="106"/>
  <c r="D895" i="106" s="1"/>
  <c r="B893" i="106"/>
  <c r="D893" i="106" s="1"/>
  <c r="B892" i="106"/>
  <c r="D892" i="106" s="1"/>
  <c r="B891" i="106"/>
  <c r="D891" i="106" s="1"/>
  <c r="B890" i="106"/>
  <c r="D890" i="106" s="1"/>
  <c r="D889" i="106"/>
  <c r="D888" i="106"/>
  <c r="D887" i="106"/>
  <c r="B886" i="106"/>
  <c r="D886" i="106" s="1"/>
  <c r="D885" i="106"/>
  <c r="D884" i="106"/>
  <c r="D883" i="106"/>
  <c r="D882" i="106"/>
  <c r="D881" i="106"/>
  <c r="B880" i="106"/>
  <c r="D880" i="106" s="1"/>
  <c r="B879" i="106"/>
  <c r="D879" i="106" s="1"/>
  <c r="D878" i="106"/>
  <c r="D877" i="106"/>
  <c r="D876" i="106"/>
  <c r="D875" i="106"/>
  <c r="D874" i="106"/>
  <c r="B872" i="106"/>
  <c r="D872" i="106" s="1"/>
  <c r="B870" i="106"/>
  <c r="D870" i="106" s="1"/>
  <c r="D868" i="106"/>
  <c r="B867" i="106"/>
  <c r="D867" i="106" s="1"/>
  <c r="D866" i="106"/>
  <c r="B865" i="106"/>
  <c r="D865" i="106" s="1"/>
  <c r="B864" i="106"/>
  <c r="D864" i="106" s="1"/>
  <c r="B863" i="106"/>
  <c r="D863" i="106" s="1"/>
  <c r="B862" i="106"/>
  <c r="D862" i="106" s="1"/>
  <c r="D860" i="106"/>
  <c r="B859" i="106"/>
  <c r="D859" i="106" s="1"/>
  <c r="B858" i="106"/>
  <c r="D858" i="106" s="1"/>
  <c r="B857" i="106"/>
  <c r="D857" i="106" s="1"/>
  <c r="B856" i="106"/>
  <c r="D856" i="106" s="1"/>
  <c r="B855" i="106"/>
  <c r="D855" i="106" s="1"/>
  <c r="B854" i="106"/>
  <c r="D854" i="106" s="1"/>
  <c r="B852" i="106"/>
  <c r="D852" i="106" s="1"/>
  <c r="B851" i="106"/>
  <c r="D851" i="106" s="1"/>
  <c r="B849" i="106"/>
  <c r="D849" i="106" s="1"/>
  <c r="B848" i="106"/>
  <c r="D848" i="106" s="1"/>
  <c r="B846" i="106"/>
  <c r="D846" i="106" s="1"/>
  <c r="B845" i="106"/>
  <c r="D845" i="106" s="1"/>
  <c r="B844" i="106"/>
  <c r="D844" i="106" s="1"/>
  <c r="B842" i="106"/>
  <c r="D842" i="106" s="1"/>
  <c r="B841" i="106"/>
  <c r="D841" i="106" s="1"/>
  <c r="B840" i="106"/>
  <c r="D840" i="106" s="1"/>
  <c r="B839" i="106"/>
  <c r="D839" i="106" s="1"/>
  <c r="B838" i="106"/>
  <c r="D838" i="106" s="1"/>
  <c r="B837" i="106"/>
  <c r="D837" i="106" s="1"/>
  <c r="B835" i="106"/>
  <c r="D835" i="106" s="1"/>
  <c r="B834" i="106"/>
  <c r="D834" i="106" s="1"/>
  <c r="B833" i="106"/>
  <c r="D833" i="106" s="1"/>
  <c r="B832" i="106"/>
  <c r="D832" i="106" s="1"/>
  <c r="D831" i="106"/>
  <c r="D830" i="106"/>
  <c r="D829" i="106"/>
  <c r="B828" i="106"/>
  <c r="D828" i="106" s="1"/>
  <c r="D827" i="106"/>
  <c r="D826" i="106"/>
  <c r="D825" i="106"/>
  <c r="D824" i="106"/>
  <c r="D823" i="106"/>
  <c r="B822" i="106"/>
  <c r="D822" i="106" s="1"/>
  <c r="B821" i="106"/>
  <c r="D821" i="106" s="1"/>
  <c r="D820" i="106"/>
  <c r="D819" i="106"/>
  <c r="D818" i="106"/>
  <c r="D817" i="106"/>
  <c r="D816" i="106"/>
  <c r="B814" i="106"/>
  <c r="D814" i="106" s="1"/>
  <c r="B812" i="106"/>
  <c r="D812" i="106" s="1"/>
  <c r="D810" i="106"/>
  <c r="B809" i="106"/>
  <c r="D809" i="106" s="1"/>
  <c r="D808" i="106"/>
  <c r="B807" i="106"/>
  <c r="D807" i="106" s="1"/>
  <c r="B806" i="106"/>
  <c r="D806" i="106" s="1"/>
  <c r="B805" i="106"/>
  <c r="D805" i="106" s="1"/>
  <c r="B804" i="106"/>
  <c r="D804" i="106" s="1"/>
  <c r="D802" i="106"/>
  <c r="B801" i="106"/>
  <c r="D801" i="106" s="1"/>
  <c r="B800" i="106"/>
  <c r="D800" i="106" s="1"/>
  <c r="B799" i="106"/>
  <c r="D799" i="106" s="1"/>
  <c r="B798" i="106"/>
  <c r="D798" i="106" s="1"/>
  <c r="B797" i="106"/>
  <c r="D797" i="106" s="1"/>
  <c r="B796" i="106"/>
  <c r="D796" i="106" s="1"/>
  <c r="B794" i="106"/>
  <c r="D794" i="106" s="1"/>
  <c r="B793" i="106"/>
  <c r="D793" i="106" s="1"/>
  <c r="B791" i="106"/>
  <c r="D791" i="106" s="1"/>
  <c r="B790" i="106"/>
  <c r="D790" i="106" s="1"/>
  <c r="B788" i="106"/>
  <c r="D788" i="106" s="1"/>
  <c r="B787" i="106"/>
  <c r="D787" i="106" s="1"/>
  <c r="B786" i="106"/>
  <c r="D786" i="106" s="1"/>
  <c r="B784" i="106"/>
  <c r="D784" i="106" s="1"/>
  <c r="B783" i="106"/>
  <c r="D783" i="106" s="1"/>
  <c r="B782" i="106"/>
  <c r="D782" i="106" s="1"/>
  <c r="B781" i="106"/>
  <c r="D781" i="106" s="1"/>
  <c r="B780" i="106"/>
  <c r="D780" i="106" s="1"/>
  <c r="B779" i="106"/>
  <c r="D779" i="106" s="1"/>
  <c r="B777" i="106"/>
  <c r="D777" i="106" s="1"/>
  <c r="B776" i="106"/>
  <c r="D776" i="106" s="1"/>
  <c r="B775" i="106"/>
  <c r="D775" i="106" s="1"/>
  <c r="B774" i="106"/>
  <c r="D774" i="106" s="1"/>
  <c r="D773" i="106"/>
  <c r="D772" i="106"/>
  <c r="D771" i="106"/>
  <c r="B770" i="106"/>
  <c r="D770" i="106" s="1"/>
  <c r="D769" i="106"/>
  <c r="D768" i="106"/>
  <c r="D767" i="106"/>
  <c r="D766" i="106"/>
  <c r="D765" i="106"/>
  <c r="B764" i="106"/>
  <c r="D764" i="106" s="1"/>
  <c r="B763" i="106"/>
  <c r="D763" i="106" s="1"/>
  <c r="D762" i="106"/>
  <c r="D761" i="106"/>
  <c r="D760" i="106"/>
  <c r="D759" i="106"/>
  <c r="D758" i="106"/>
  <c r="B756" i="106"/>
  <c r="D756" i="106" s="1"/>
  <c r="B754" i="106"/>
  <c r="D754" i="106" s="1"/>
  <c r="D752" i="106"/>
  <c r="B751" i="106"/>
  <c r="D751" i="106" s="1"/>
  <c r="D750" i="106"/>
  <c r="B749" i="106"/>
  <c r="D749" i="106" s="1"/>
  <c r="B748" i="106"/>
  <c r="D748" i="106" s="1"/>
  <c r="B747" i="106"/>
  <c r="D747" i="106" s="1"/>
  <c r="B746" i="106"/>
  <c r="D746" i="106" s="1"/>
  <c r="D744" i="106"/>
  <c r="B743" i="106"/>
  <c r="D743" i="106" s="1"/>
  <c r="B742" i="106"/>
  <c r="D742" i="106" s="1"/>
  <c r="B741" i="106"/>
  <c r="D741" i="106" s="1"/>
  <c r="B740" i="106"/>
  <c r="D740" i="106" s="1"/>
  <c r="B739" i="106"/>
  <c r="D739" i="106" s="1"/>
  <c r="B738" i="106"/>
  <c r="D738" i="106" s="1"/>
  <c r="B736" i="106"/>
  <c r="D736" i="106" s="1"/>
  <c r="B735" i="106"/>
  <c r="D735" i="106" s="1"/>
  <c r="B733" i="106"/>
  <c r="D733" i="106" s="1"/>
  <c r="B732" i="106"/>
  <c r="D732" i="106" s="1"/>
  <c r="B730" i="106"/>
  <c r="D730" i="106" s="1"/>
  <c r="B729" i="106"/>
  <c r="D729" i="106" s="1"/>
  <c r="B728" i="106"/>
  <c r="D728" i="106" s="1"/>
  <c r="B726" i="106"/>
  <c r="D726" i="106" s="1"/>
  <c r="B725" i="106"/>
  <c r="D725" i="106" s="1"/>
  <c r="B724" i="106"/>
  <c r="D724" i="106" s="1"/>
  <c r="B723" i="106"/>
  <c r="D723" i="106" s="1"/>
  <c r="B722" i="106"/>
  <c r="D722" i="106" s="1"/>
  <c r="B721" i="106"/>
  <c r="D721" i="106" s="1"/>
  <c r="B719" i="106"/>
  <c r="D719" i="106" s="1"/>
  <c r="B718" i="106"/>
  <c r="D718" i="106" s="1"/>
  <c r="B717" i="106"/>
  <c r="D717" i="106" s="1"/>
  <c r="B716" i="106"/>
  <c r="D716" i="106" s="1"/>
  <c r="D715" i="106"/>
  <c r="D714" i="106"/>
  <c r="D713" i="106"/>
  <c r="B712" i="106"/>
  <c r="D712" i="106" s="1"/>
  <c r="D711" i="106"/>
  <c r="D710" i="106"/>
  <c r="D709" i="106"/>
  <c r="D708" i="106"/>
  <c r="D707" i="106"/>
  <c r="B706" i="106"/>
  <c r="D706" i="106" s="1"/>
  <c r="B705" i="106"/>
  <c r="D705" i="106" s="1"/>
  <c r="D704" i="106"/>
  <c r="D703"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B653" i="106"/>
  <c r="D653" i="106" s="1"/>
  <c r="B652" i="106"/>
  <c r="D652" i="106" s="1"/>
  <c r="B651" i="106"/>
  <c r="D651" i="106" s="1"/>
  <c r="D650" i="106"/>
  <c r="D649"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B620" i="106"/>
  <c r="D620" i="106" s="1"/>
  <c r="B619" i="106"/>
  <c r="D619" i="106" s="1"/>
  <c r="B618" i="106"/>
  <c r="D618" i="106" s="1"/>
  <c r="D617" i="106"/>
  <c r="D616"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B501" i="106"/>
  <c r="D501" i="106" s="1"/>
  <c r="B500" i="106"/>
  <c r="D500" i="106" s="1"/>
  <c r="D499" i="106"/>
  <c r="D498"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B432" i="106"/>
  <c r="D432" i="106" s="1"/>
  <c r="D431" i="106"/>
  <c r="D430"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B325" i="106"/>
  <c r="D325" i="106" s="1"/>
  <c r="B324" i="106"/>
  <c r="D324" i="106" s="1"/>
  <c r="B323" i="106"/>
  <c r="D323" i="106" s="1"/>
  <c r="D322" i="106"/>
  <c r="B321" i="106"/>
  <c r="D321" i="106" s="1"/>
  <c r="B320" i="106"/>
  <c r="D320" i="106" s="1"/>
  <c r="D319" i="106"/>
  <c r="D318"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6" i="106"/>
  <c r="B280" i="106"/>
  <c r="D280" i="106" s="1"/>
  <c r="D278" i="106"/>
  <c r="D277" i="106"/>
  <c r="B275" i="106"/>
  <c r="D275" i="106" s="1"/>
  <c r="B274" i="106"/>
  <c r="D274" i="106" s="1"/>
  <c r="B273" i="106"/>
  <c r="D273" i="106" s="1"/>
  <c r="D272" i="106"/>
  <c r="D271"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B212" i="106"/>
  <c r="D212" i="106" s="1"/>
  <c r="D210" i="106"/>
  <c r="D209" i="106"/>
  <c r="B208" i="106"/>
  <c r="D208" i="106" s="1"/>
  <c r="D207" i="106"/>
  <c r="B206" i="106"/>
  <c r="D206" i="106" s="1"/>
  <c r="D205" i="106"/>
  <c r="D204" i="106"/>
  <c r="B202" i="106"/>
  <c r="D202" i="106" s="1"/>
  <c r="D201" i="106"/>
  <c r="D200" i="106"/>
  <c r="B199" i="106"/>
  <c r="D199" i="106" s="1"/>
  <c r="B198" i="106"/>
  <c r="D198" i="106" s="1"/>
  <c r="D197" i="106"/>
  <c r="D196" i="106"/>
  <c r="D195" i="106"/>
  <c r="D194" i="106"/>
  <c r="D193" i="106"/>
  <c r="D192" i="106"/>
  <c r="D191" i="106"/>
  <c r="B189" i="106"/>
  <c r="D189" i="106" s="1"/>
  <c r="D187" i="106"/>
  <c r="D186" i="106"/>
  <c r="B185" i="106"/>
  <c r="D185" i="106" s="1"/>
  <c r="B184" i="106"/>
  <c r="D184" i="106" s="1"/>
  <c r="D183" i="106"/>
  <c r="D182" i="106"/>
  <c r="D181" i="106"/>
  <c r="B179" i="106"/>
  <c r="D179" i="106" s="1"/>
  <c r="D178" i="106"/>
  <c r="B177" i="106"/>
  <c r="D177" i="106" s="1"/>
  <c r="D176" i="106"/>
  <c r="D175" i="106"/>
  <c r="D174" i="106"/>
  <c r="B173" i="106"/>
  <c r="D173" i="106" s="1"/>
  <c r="D172" i="106"/>
  <c r="B170" i="106"/>
  <c r="D170" i="106" s="1"/>
  <c r="D168" i="106"/>
  <c r="D167" i="106"/>
  <c r="B166" i="106"/>
  <c r="D166" i="106" s="1"/>
  <c r="D165" i="106"/>
  <c r="B164" i="106"/>
  <c r="D164" i="106" s="1"/>
  <c r="D163" i="106"/>
  <c r="D162" i="106"/>
  <c r="D161" i="106"/>
  <c r="D160" i="106"/>
  <c r="D159" i="106"/>
  <c r="D158" i="106"/>
  <c r="B156" i="106"/>
  <c r="D156" i="106" s="1"/>
  <c r="D155" i="106"/>
  <c r="D154" i="106"/>
  <c r="B153" i="106"/>
  <c r="D153" i="106" s="1"/>
  <c r="B152" i="106"/>
  <c r="D152" i="106" s="1"/>
  <c r="D151" i="106"/>
  <c r="D150" i="106"/>
  <c r="D149" i="106"/>
  <c r="D148" i="106"/>
  <c r="D147" i="106"/>
  <c r="D146" i="106"/>
  <c r="B145" i="106"/>
  <c r="D145" i="106" s="1"/>
  <c r="D144" i="106"/>
  <c r="D143" i="106"/>
  <c r="D142" i="106"/>
  <c r="B140" i="106"/>
  <c r="D140" i="106" s="1"/>
  <c r="D138" i="106"/>
  <c r="D137" i="106"/>
  <c r="D136" i="106"/>
  <c r="D135" i="106"/>
  <c r="B134" i="106"/>
  <c r="D134" i="106" s="1"/>
  <c r="D133" i="106"/>
  <c r="D132" i="106"/>
  <c r="B130" i="106"/>
  <c r="D130" i="106" s="1"/>
  <c r="B129" i="106"/>
  <c r="D129" i="106" s="1"/>
  <c r="D128" i="106"/>
  <c r="D127" i="106"/>
  <c r="B126" i="106"/>
  <c r="D126" i="106" s="1"/>
  <c r="D125" i="106"/>
  <c r="B123" i="106"/>
  <c r="D123" i="106" s="1"/>
  <c r="D121" i="106"/>
  <c r="D120" i="106"/>
  <c r="B119" i="106"/>
  <c r="D119" i="106" s="1"/>
  <c r="D118" i="106"/>
  <c r="B117" i="106"/>
  <c r="D117" i="106" s="1"/>
  <c r="D116" i="106"/>
  <c r="D115" i="106"/>
  <c r="D114" i="106"/>
  <c r="D113" i="106"/>
  <c r="D112" i="106"/>
  <c r="D111" i="106"/>
  <c r="D110" i="106"/>
  <c r="B108" i="106"/>
  <c r="D108" i="106" s="1"/>
  <c r="D107" i="106"/>
  <c r="D106" i="106"/>
  <c r="B105" i="106"/>
  <c r="D105" i="106" s="1"/>
  <c r="B104" i="106"/>
  <c r="D104" i="106" s="1"/>
  <c r="D103" i="106"/>
  <c r="D102" i="106"/>
  <c r="D101" i="106"/>
  <c r="D100" i="106"/>
  <c r="D99" i="106"/>
  <c r="D98" i="106"/>
  <c r="B97" i="106"/>
  <c r="D97" i="106" s="1"/>
  <c r="D96" i="106"/>
  <c r="D95" i="106"/>
  <c r="D94" i="106"/>
  <c r="B92" i="106"/>
  <c r="D92" i="106" s="1"/>
  <c r="D90" i="106"/>
  <c r="D89" i="106"/>
  <c r="B88" i="106"/>
  <c r="D88" i="106" s="1"/>
  <c r="D87" i="106"/>
  <c r="B86" i="106"/>
  <c r="D86" i="106" s="1"/>
  <c r="D85" i="106"/>
  <c r="D84" i="106"/>
  <c r="D83" i="106"/>
  <c r="D82" i="106"/>
  <c r="D81" i="106"/>
  <c r="D80" i="106"/>
  <c r="D79" i="106"/>
  <c r="D78" i="106"/>
  <c r="B76" i="106"/>
  <c r="D76" i="106" s="1"/>
  <c r="D75" i="106"/>
  <c r="D74" i="106"/>
  <c r="B73" i="106"/>
  <c r="D73" i="106" s="1"/>
  <c r="B72" i="106"/>
  <c r="D72" i="106" s="1"/>
  <c r="D71" i="106"/>
  <c r="D70" i="106"/>
  <c r="D69" i="106"/>
  <c r="D68" i="106"/>
  <c r="D67" i="106"/>
  <c r="D66" i="106"/>
  <c r="B65" i="106"/>
  <c r="D65" i="106" s="1"/>
  <c r="D64" i="106"/>
  <c r="D63" i="106"/>
  <c r="D62" i="106"/>
  <c r="D61" i="106"/>
  <c r="B61" i="106"/>
  <c r="B60" i="106"/>
  <c r="B59" i="106"/>
  <c r="B58" i="106"/>
  <c r="B57" i="106"/>
  <c r="B56" i="106"/>
  <c r="B55" i="106"/>
  <c r="B54" i="106"/>
  <c r="B53" i="106"/>
  <c r="B52" i="106"/>
  <c r="B51" i="106"/>
  <c r="B50" i="106"/>
  <c r="B49" i="106"/>
  <c r="B48" i="106"/>
  <c r="B47" i="106"/>
  <c r="B46" i="106"/>
  <c r="B45" i="106"/>
  <c r="B44" i="106"/>
  <c r="B43" i="106"/>
  <c r="B42" i="106"/>
  <c r="B41" i="106"/>
  <c r="B40" i="106"/>
  <c r="B39" i="106"/>
  <c r="B38" i="106"/>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8" i="106"/>
  <c r="B7" i="106"/>
  <c r="B6" i="106"/>
  <c r="B5" i="106"/>
  <c r="B4" i="106"/>
  <c r="B3" i="106"/>
  <c r="B2" i="106"/>
  <c r="D81" i="36"/>
  <c r="D80" i="36"/>
  <c r="D79" i="36"/>
  <c r="D78" i="36"/>
  <c r="D76" i="36"/>
  <c r="D75" i="36"/>
  <c r="D73" i="36"/>
  <c r="D72" i="36"/>
  <c r="D71" i="36"/>
  <c r="D42" i="36"/>
  <c r="D41" i="36"/>
  <c r="D40" i="36"/>
  <c r="D39" i="36"/>
  <c r="D38" i="36"/>
  <c r="D37" i="36"/>
  <c r="D36" i="36"/>
  <c r="D35" i="36"/>
  <c r="D34" i="36"/>
  <c r="D32" i="36"/>
  <c r="B30" i="36"/>
  <c r="B33" i="36" s="1"/>
  <c r="B43" i="36" s="1"/>
  <c r="B56" i="36" s="1"/>
  <c r="B66" i="36" s="1"/>
  <c r="B70" i="36" s="1"/>
  <c r="B74" i="36" s="1"/>
  <c r="D28" i="36"/>
  <c r="D27" i="36"/>
  <c r="D26" i="36"/>
  <c r="D25" i="36"/>
  <c r="D24" i="36"/>
  <c r="D23" i="36"/>
  <c r="B9" i="106" s="1"/>
  <c r="B6" i="36"/>
  <c r="B7" i="36" s="1"/>
  <c r="B9" i="36" s="1"/>
  <c r="B10" i="36" s="1"/>
  <c r="B11" i="36" s="1"/>
  <c r="B12" i="36" s="1"/>
  <c r="B13" i="36" s="1"/>
  <c r="A5" i="146"/>
  <c r="A4" i="146"/>
  <c r="A2" i="146"/>
  <c r="B66" i="127"/>
  <c r="B65" i="127"/>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C7" i="182"/>
  <c r="C6" i="182"/>
  <c r="A3" i="182"/>
  <c r="G37" i="108"/>
  <c r="E37" i="108"/>
  <c r="G36" i="108"/>
  <c r="E36" i="108"/>
  <c r="G31" i="108"/>
  <c r="E31" i="108"/>
  <c r="G28" i="108"/>
  <c r="G27" i="108"/>
  <c r="E27" i="108"/>
  <c r="A11" i="108"/>
  <c r="D42" i="183"/>
  <c r="D82" i="36" s="1"/>
  <c r="F41" i="183"/>
  <c r="E41" i="183"/>
  <c r="F40" i="183"/>
  <c r="E40" i="183"/>
  <c r="F39" i="183"/>
  <c r="E39" i="183"/>
  <c r="F38" i="183"/>
  <c r="E38" i="183"/>
  <c r="F37" i="183"/>
  <c r="E37" i="183"/>
  <c r="F36" i="183"/>
  <c r="E36" i="183"/>
  <c r="F35" i="183"/>
  <c r="E35" i="183"/>
  <c r="F34" i="183"/>
  <c r="E34" i="183"/>
  <c r="F33" i="183"/>
  <c r="E33" i="183"/>
  <c r="F32" i="183"/>
  <c r="E32" i="183"/>
  <c r="F31" i="183"/>
  <c r="E31" i="183"/>
  <c r="F30" i="183"/>
  <c r="E30" i="183"/>
  <c r="F29" i="183"/>
  <c r="E29" i="183"/>
  <c r="F28" i="183"/>
  <c r="E28" i="183"/>
  <c r="F27" i="183"/>
  <c r="E27" i="183"/>
  <c r="F26" i="183"/>
  <c r="E26" i="183"/>
  <c r="F25" i="183"/>
  <c r="E25" i="183"/>
  <c r="F24" i="183"/>
  <c r="E24" i="183"/>
  <c r="E23" i="183"/>
  <c r="F23" i="183" s="1"/>
  <c r="E22" i="183"/>
  <c r="F22" i="183" s="1"/>
  <c r="F21" i="183"/>
  <c r="E21" i="183"/>
  <c r="F20" i="183"/>
  <c r="E20" i="183"/>
  <c r="F19" i="183"/>
  <c r="E19" i="183"/>
  <c r="F18" i="183"/>
  <c r="E18" i="183"/>
  <c r="E17" i="183"/>
  <c r="F17" i="183" s="1"/>
  <c r="A15" i="183"/>
  <c r="A184" i="34"/>
  <c r="A183" i="34"/>
  <c r="F179" i="34"/>
  <c r="F171" i="34"/>
  <c r="B7876" i="106" s="1"/>
  <c r="D7876" i="106" s="1"/>
  <c r="D171" i="34"/>
  <c r="C171" i="34"/>
  <c r="F170" i="34"/>
  <c r="B7875" i="106" s="1"/>
  <c r="D7875" i="106" s="1"/>
  <c r="D170" i="34"/>
  <c r="C170" i="34"/>
  <c r="F169" i="34"/>
  <c r="B7874" i="106" s="1"/>
  <c r="D7874" i="106" s="1"/>
  <c r="D169" i="34"/>
  <c r="C169" i="34"/>
  <c r="F168" i="34"/>
  <c r="D168" i="34"/>
  <c r="C168" i="34"/>
  <c r="F167" i="34"/>
  <c r="D167" i="34"/>
  <c r="C167" i="34"/>
  <c r="F166" i="34"/>
  <c r="B7873" i="106" s="1"/>
  <c r="D7873" i="106" s="1"/>
  <c r="D166" i="34"/>
  <c r="C166" i="34"/>
  <c r="F165" i="34"/>
  <c r="B7872" i="106" s="1"/>
  <c r="D7872" i="106" s="1"/>
  <c r="D165" i="34"/>
  <c r="C165" i="34"/>
  <c r="F164" i="34"/>
  <c r="B7871" i="106" s="1"/>
  <c r="D7871" i="106" s="1"/>
  <c r="D164" i="34"/>
  <c r="C164" i="34"/>
  <c r="F163" i="34"/>
  <c r="B7870" i="106" s="1"/>
  <c r="D7870" i="106" s="1"/>
  <c r="D163" i="34"/>
  <c r="C163" i="34"/>
  <c r="F162" i="34"/>
  <c r="B7869" i="106" s="1"/>
  <c r="D7869" i="106" s="1"/>
  <c r="D162" i="34"/>
  <c r="C162" i="34"/>
  <c r="F161" i="34"/>
  <c r="B7868" i="106" s="1"/>
  <c r="D7868" i="106" s="1"/>
  <c r="D161" i="34"/>
  <c r="C161" i="34"/>
  <c r="F160" i="34"/>
  <c r="B7867" i="106" s="1"/>
  <c r="D7867" i="106" s="1"/>
  <c r="F159" i="34"/>
  <c r="F157" i="34"/>
  <c r="D157" i="34"/>
  <c r="F156" i="34"/>
  <c r="D156" i="34"/>
  <c r="F155" i="34"/>
  <c r="D155" i="34"/>
  <c r="F154" i="34"/>
  <c r="D154" i="34"/>
  <c r="F153" i="34"/>
  <c r="D153" i="34"/>
  <c r="D152" i="34"/>
  <c r="F151" i="34"/>
  <c r="D151" i="34"/>
  <c r="F150" i="34"/>
  <c r="D150" i="34"/>
  <c r="F149" i="34"/>
  <c r="D149" i="34"/>
  <c r="F148" i="34"/>
  <c r="D148" i="34"/>
  <c r="F147" i="34"/>
  <c r="D147" i="34"/>
  <c r="F146" i="34"/>
  <c r="D146" i="34"/>
  <c r="F145" i="34"/>
  <c r="D145" i="34"/>
  <c r="F144" i="34"/>
  <c r="D144" i="34"/>
  <c r="F143" i="34"/>
  <c r="D143" i="34"/>
  <c r="F142" i="34"/>
  <c r="D142" i="34"/>
  <c r="F141" i="34"/>
  <c r="D141" i="34"/>
  <c r="F140" i="34"/>
  <c r="D140" i="34"/>
  <c r="D139" i="34"/>
  <c r="F138" i="34"/>
  <c r="D138" i="34"/>
  <c r="F137" i="34"/>
  <c r="D137" i="34"/>
  <c r="F136" i="34"/>
  <c r="D136" i="34"/>
  <c r="F135" i="34"/>
  <c r="D135" i="34"/>
  <c r="F134" i="34"/>
  <c r="D134" i="34"/>
  <c r="D133" i="34"/>
  <c r="F132" i="34"/>
  <c r="B7864" i="106" s="1"/>
  <c r="D7864" i="106" s="1"/>
  <c r="D132" i="34"/>
  <c r="C132" i="34"/>
  <c r="F131" i="34"/>
  <c r="B7863" i="106" s="1"/>
  <c r="D7863" i="106" s="1"/>
  <c r="D131" i="34"/>
  <c r="C131" i="34"/>
  <c r="F130" i="34"/>
  <c r="B7862" i="106" s="1"/>
  <c r="D7862" i="106" s="1"/>
  <c r="D130" i="34"/>
  <c r="C130" i="34"/>
  <c r="F129" i="34"/>
  <c r="B7861" i="106" s="1"/>
  <c r="D7861" i="106" s="1"/>
  <c r="D129" i="34"/>
  <c r="C129" i="34"/>
  <c r="D128" i="34"/>
  <c r="D127" i="34"/>
  <c r="D126" i="34"/>
  <c r="D125" i="34"/>
  <c r="D124" i="34"/>
  <c r="F123" i="34"/>
  <c r="D123" i="34"/>
  <c r="C123" i="34"/>
  <c r="F122" i="34"/>
  <c r="B7855" i="106" s="1"/>
  <c r="D7855" i="106" s="1"/>
  <c r="C122" i="34"/>
  <c r="F121" i="34"/>
  <c r="D121" i="34"/>
  <c r="C121" i="34"/>
  <c r="F120" i="34"/>
  <c r="B7854" i="106" s="1"/>
  <c r="D7854" i="106" s="1"/>
  <c r="D120" i="34"/>
  <c r="C120" i="34"/>
  <c r="F119" i="34"/>
  <c r="B7853" i="106" s="1"/>
  <c r="D7853" i="106" s="1"/>
  <c r="D119" i="34"/>
  <c r="C119" i="34"/>
  <c r="F118" i="34"/>
  <c r="B7852" i="106" s="1"/>
  <c r="D7852" i="106" s="1"/>
  <c r="D118" i="34"/>
  <c r="C118" i="34"/>
  <c r="F117" i="34"/>
  <c r="B7851" i="106" s="1"/>
  <c r="D7851" i="106" s="1"/>
  <c r="D117" i="34"/>
  <c r="C117" i="34"/>
  <c r="F116" i="34"/>
  <c r="B7850" i="106" s="1"/>
  <c r="D7850" i="106" s="1"/>
  <c r="D116" i="34"/>
  <c r="C116" i="34"/>
  <c r="F115" i="34"/>
  <c r="B7849" i="106" s="1"/>
  <c r="D7849" i="106" s="1"/>
  <c r="D115" i="34"/>
  <c r="C115" i="34"/>
  <c r="F114" i="34"/>
  <c r="B7848" i="106" s="1"/>
  <c r="D7848" i="106" s="1"/>
  <c r="D114" i="34"/>
  <c r="C114" i="34"/>
  <c r="F113" i="34"/>
  <c r="D113" i="34"/>
  <c r="C113" i="34"/>
  <c r="D112" i="34"/>
  <c r="F111" i="34"/>
  <c r="B7846" i="106" s="1"/>
  <c r="D7846" i="106" s="1"/>
  <c r="D111" i="34"/>
  <c r="C111" i="34"/>
  <c r="F110" i="34"/>
  <c r="B7845" i="106" s="1"/>
  <c r="D7845" i="106" s="1"/>
  <c r="D110" i="34"/>
  <c r="C110" i="34"/>
  <c r="F109" i="34"/>
  <c r="D109" i="34"/>
  <c r="C109" i="34"/>
  <c r="D108" i="34"/>
  <c r="D107" i="34"/>
  <c r="D106" i="34"/>
  <c r="F105" i="34"/>
  <c r="D105" i="34"/>
  <c r="C105" i="34"/>
  <c r="F104" i="34"/>
  <c r="B7841" i="106" s="1"/>
  <c r="D7841" i="106" s="1"/>
  <c r="D104" i="34"/>
  <c r="C104" i="34"/>
  <c r="F103" i="34"/>
  <c r="B7840" i="106" s="1"/>
  <c r="D7840" i="106" s="1"/>
  <c r="D103" i="34"/>
  <c r="C103" i="34"/>
  <c r="F102" i="34"/>
  <c r="B7839" i="106" s="1"/>
  <c r="D7839" i="106" s="1"/>
  <c r="D102" i="34"/>
  <c r="C102" i="34"/>
  <c r="F101" i="34"/>
  <c r="D101" i="34"/>
  <c r="C101" i="34"/>
  <c r="F100" i="34"/>
  <c r="D100" i="34"/>
  <c r="C100" i="34"/>
  <c r="F99" i="34"/>
  <c r="D99" i="34"/>
  <c r="C99" i="34"/>
  <c r="F98" i="34"/>
  <c r="D98" i="34"/>
  <c r="C98" i="34"/>
  <c r="F97" i="34"/>
  <c r="D97" i="34"/>
  <c r="C97" i="34"/>
  <c r="D96" i="34"/>
  <c r="D95" i="34"/>
  <c r="F94" i="34"/>
  <c r="D94" i="34"/>
  <c r="C94" i="34"/>
  <c r="F93" i="34"/>
  <c r="D93" i="34"/>
  <c r="C93" i="34"/>
  <c r="F92" i="34"/>
  <c r="D92" i="34"/>
  <c r="C92" i="34"/>
  <c r="F91" i="34"/>
  <c r="D91" i="34"/>
  <c r="C91" i="34"/>
  <c r="F90" i="34"/>
  <c r="D90" i="34"/>
  <c r="C90" i="34"/>
  <c r="F89" i="34"/>
  <c r="D89" i="34"/>
  <c r="C89" i="34"/>
  <c r="F88" i="34"/>
  <c r="D88" i="34"/>
  <c r="F87" i="34"/>
  <c r="D87" i="34"/>
  <c r="C87" i="34"/>
  <c r="F86" i="34"/>
  <c r="D86" i="34"/>
  <c r="C86" i="34"/>
  <c r="F85" i="34"/>
  <c r="D85" i="34"/>
  <c r="C85" i="34"/>
  <c r="D79" i="34"/>
  <c r="D179" i="34" s="1"/>
  <c r="D73" i="34"/>
  <c r="C73" i="34"/>
  <c r="C72" i="34"/>
  <c r="D71" i="34"/>
  <c r="C71" i="34"/>
  <c r="D70" i="34"/>
  <c r="C70" i="34"/>
  <c r="D69" i="34"/>
  <c r="C69" i="34"/>
  <c r="D68" i="34"/>
  <c r="C68" i="34"/>
  <c r="D67" i="34"/>
  <c r="C67" i="34"/>
  <c r="C64" i="34"/>
  <c r="D63" i="34"/>
  <c r="C63" i="34"/>
  <c r="C62" i="34"/>
  <c r="C61" i="34"/>
  <c r="D57" i="34"/>
  <c r="C57" i="34"/>
  <c r="C56" i="34"/>
  <c r="D53" i="34"/>
  <c r="C53"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F33" i="34"/>
  <c r="D33" i="34"/>
  <c r="C33" i="34"/>
  <c r="F32" i="34"/>
  <c r="B7825" i="106" s="1"/>
  <c r="D7825" i="106" s="1"/>
  <c r="D32" i="34"/>
  <c r="C32" i="34"/>
  <c r="F31" i="34"/>
  <c r="B7824" i="106" s="1"/>
  <c r="D31" i="34"/>
  <c r="C31" i="34"/>
  <c r="F30" i="34"/>
  <c r="B7823" i="106" s="1"/>
  <c r="D30" i="34"/>
  <c r="C30" i="34"/>
  <c r="F29" i="34"/>
  <c r="B7881" i="106" s="1"/>
  <c r="D7881" i="106" s="1"/>
  <c r="D29" i="34"/>
  <c r="C29" i="34"/>
  <c r="F28" i="34"/>
  <c r="D28" i="34"/>
  <c r="C28" i="34"/>
  <c r="F27" i="34"/>
  <c r="D27" i="34"/>
  <c r="C27" i="34"/>
  <c r="F26" i="34"/>
  <c r="D26" i="34"/>
  <c r="C26" i="34"/>
  <c r="F25" i="34"/>
  <c r="D25" i="34"/>
  <c r="C25" i="34"/>
  <c r="F24" i="34"/>
  <c r="D24" i="34"/>
  <c r="C24" i="34"/>
  <c r="F23" i="34"/>
  <c r="D23" i="34"/>
  <c r="C23" i="34"/>
  <c r="F22" i="34"/>
  <c r="D22" i="34"/>
  <c r="C22" i="34"/>
  <c r="F21" i="34"/>
  <c r="D21" i="34"/>
  <c r="C21" i="34"/>
  <c r="F20" i="34"/>
  <c r="D20" i="34"/>
  <c r="C20" i="34"/>
  <c r="F19" i="34"/>
  <c r="D19" i="34"/>
  <c r="C19" i="34"/>
  <c r="F18" i="34"/>
  <c r="D18" i="34"/>
  <c r="C18" i="34"/>
  <c r="A1" i="34"/>
  <c r="J16" i="11"/>
  <c r="B2049" i="106" s="1"/>
  <c r="D2049" i="106" s="1"/>
  <c r="I16" i="11"/>
  <c r="B2043" i="106" s="1"/>
  <c r="D2043" i="106" s="1"/>
  <c r="H16" i="11"/>
  <c r="B2037" i="106" s="1"/>
  <c r="D2037" i="106" s="1"/>
  <c r="E16" i="11"/>
  <c r="B2025" i="106" s="1"/>
  <c r="D2025" i="106" s="1"/>
  <c r="D16" i="11"/>
  <c r="B2019" i="106" s="1"/>
  <c r="D2019" i="106" s="1"/>
  <c r="C16" i="11"/>
  <c r="B2013" i="106" s="1"/>
  <c r="D2013" i="106" s="1"/>
  <c r="F15" i="11"/>
  <c r="B3454" i="106" s="1"/>
  <c r="D3454" i="106" s="1"/>
  <c r="K14" i="11"/>
  <c r="B7622" i="106" s="1"/>
  <c r="F14" i="11"/>
  <c r="B7618" i="106" s="1"/>
  <c r="K13" i="11"/>
  <c r="B2054" i="106" s="1"/>
  <c r="D2054" i="106" s="1"/>
  <c r="F13" i="11"/>
  <c r="K12" i="11"/>
  <c r="B2053" i="106" s="1"/>
  <c r="D2053" i="106" s="1"/>
  <c r="F12" i="11"/>
  <c r="B2029" i="106" s="1"/>
  <c r="D2029" i="106" s="1"/>
  <c r="K10" i="11"/>
  <c r="B2052" i="106" s="1"/>
  <c r="D2052" i="106" s="1"/>
  <c r="F10" i="11"/>
  <c r="B2028" i="106" s="1"/>
  <c r="D2028" i="106" s="1"/>
  <c r="K9" i="11"/>
  <c r="B7613" i="106" s="1"/>
  <c r="F9" i="11"/>
  <c r="B7609" i="106" s="1"/>
  <c r="K8" i="11"/>
  <c r="B2051" i="106" s="1"/>
  <c r="D2051" i="106" s="1"/>
  <c r="F8" i="11"/>
  <c r="K6" i="11"/>
  <c r="B7604" i="106" s="1"/>
  <c r="F6" i="11"/>
  <c r="B7600" i="106" s="1"/>
  <c r="F5" i="11"/>
  <c r="B2026" i="106" s="1"/>
  <c r="D2026" i="106" s="1"/>
  <c r="K3" i="11"/>
  <c r="B7595" i="106" s="1"/>
  <c r="F3" i="11"/>
  <c r="B7591" i="106" s="1"/>
  <c r="L2" i="11"/>
  <c r="K2" i="11"/>
  <c r="J2" i="11"/>
  <c r="I2" i="11"/>
  <c r="H2" i="11"/>
  <c r="F2" i="11"/>
  <c r="E2" i="11"/>
  <c r="D2" i="11"/>
  <c r="C2" i="11"/>
  <c r="A24" i="12"/>
  <c r="K23" i="12"/>
  <c r="B7800" i="106" s="1"/>
  <c r="D7800" i="106" s="1"/>
  <c r="I23" i="12"/>
  <c r="H23" i="12"/>
  <c r="G23" i="12"/>
  <c r="B1957" i="106" s="1"/>
  <c r="D1957" i="106" s="1"/>
  <c r="J21" i="12"/>
  <c r="B7727" i="106" s="1"/>
  <c r="D7727" i="106" s="1"/>
  <c r="K12" i="12"/>
  <c r="B7719" i="106" s="1"/>
  <c r="D7719" i="106" s="1"/>
  <c r="J12" i="12"/>
  <c r="I12" i="12"/>
  <c r="B1990" i="106" s="1"/>
  <c r="D1990" i="106" s="1"/>
  <c r="H12" i="12"/>
  <c r="B1977" i="106" s="1"/>
  <c r="D1977" i="106" s="1"/>
  <c r="G12" i="12"/>
  <c r="B1953" i="106" s="1"/>
  <c r="D1953" i="106" s="1"/>
  <c r="A3" i="12"/>
  <c r="J49" i="8"/>
  <c r="B4172" i="106" s="1"/>
  <c r="D4172" i="106" s="1"/>
  <c r="H49" i="8"/>
  <c r="B4173" i="106" s="1"/>
  <c r="D4173" i="106" s="1"/>
  <c r="G49" i="8"/>
  <c r="B4177" i="106" s="1"/>
  <c r="D4177" i="106" s="1"/>
  <c r="F49" i="8"/>
  <c r="D68" i="36" s="1"/>
  <c r="E49" i="8"/>
  <c r="B1939" i="106" s="1"/>
  <c r="D1939" i="106" s="1"/>
  <c r="C49" i="8"/>
  <c r="B7817" i="106" s="1"/>
  <c r="D7817" i="106" s="1"/>
  <c r="I48" i="8"/>
  <c r="I47" i="8"/>
  <c r="I46" i="8"/>
  <c r="I45" i="8"/>
  <c r="I44" i="8"/>
  <c r="I43" i="8"/>
  <c r="I42" i="8"/>
  <c r="I41" i="8"/>
  <c r="I40" i="8"/>
  <c r="I39" i="8"/>
  <c r="I38" i="8"/>
  <c r="I37" i="8"/>
  <c r="I36" i="8"/>
  <c r="I35" i="8"/>
  <c r="I34" i="8"/>
  <c r="I33" i="8"/>
  <c r="I32" i="8"/>
  <c r="I31" i="8"/>
  <c r="I30" i="8"/>
  <c r="H30" i="8"/>
  <c r="F30" i="8"/>
  <c r="E30" i="8"/>
  <c r="F27" i="8"/>
  <c r="B6079" i="106" s="1"/>
  <c r="D6079" i="106" s="1"/>
  <c r="F25" i="8"/>
  <c r="B2734" i="106" s="1"/>
  <c r="D2734" i="106" s="1"/>
  <c r="F23" i="8"/>
  <c r="B1880" i="106" s="1"/>
  <c r="D1880" i="106" s="1"/>
  <c r="E21" i="8"/>
  <c r="B1865" i="106" s="1"/>
  <c r="D1865" i="106" s="1"/>
  <c r="D21" i="8"/>
  <c r="B1851" i="106" s="1"/>
  <c r="D1851" i="106" s="1"/>
  <c r="C21" i="8"/>
  <c r="B1837" i="106" s="1"/>
  <c r="D1837" i="106" s="1"/>
  <c r="F20" i="8"/>
  <c r="B1878" i="106" s="1"/>
  <c r="D1878" i="106" s="1"/>
  <c r="F19" i="8"/>
  <c r="B3689" i="106" s="1"/>
  <c r="D3689" i="106" s="1"/>
  <c r="F18" i="8"/>
  <c r="B1877" i="106" s="1"/>
  <c r="D1877" i="106" s="1"/>
  <c r="F17" i="8"/>
  <c r="E15" i="8"/>
  <c r="B1861" i="106" s="1"/>
  <c r="D1861" i="106" s="1"/>
  <c r="D15" i="8"/>
  <c r="B1847" i="106" s="1"/>
  <c r="D1847" i="106" s="1"/>
  <c r="C15" i="8"/>
  <c r="B1833" i="106" s="1"/>
  <c r="D1833" i="106" s="1"/>
  <c r="F14" i="8"/>
  <c r="B1874" i="106" s="1"/>
  <c r="D1874" i="106" s="1"/>
  <c r="F13" i="8"/>
  <c r="B3688" i="106" s="1"/>
  <c r="D3688" i="106" s="1"/>
  <c r="F12" i="8"/>
  <c r="B1869" i="106" s="1"/>
  <c r="D1869" i="106" s="1"/>
  <c r="F11" i="8"/>
  <c r="B1870" i="106" s="1"/>
  <c r="D1870" i="106" s="1"/>
  <c r="F10" i="8"/>
  <c r="B1873" i="106" s="1"/>
  <c r="D1873" i="106" s="1"/>
  <c r="F9" i="8"/>
  <c r="B1872" i="106" s="1"/>
  <c r="D1872" i="106" s="1"/>
  <c r="F8" i="8"/>
  <c r="B1871" i="106" s="1"/>
  <c r="D1871" i="106" s="1"/>
  <c r="F7" i="8"/>
  <c r="B1868" i="106" s="1"/>
  <c r="D1868" i="106" s="1"/>
  <c r="F6" i="8"/>
  <c r="B1867" i="106" s="1"/>
  <c r="D1867" i="106" s="1"/>
  <c r="F4" i="8"/>
  <c r="B2733" i="106" s="1"/>
  <c r="D2733" i="106" s="1"/>
  <c r="F2" i="8"/>
  <c r="E2" i="8"/>
  <c r="D2" i="8"/>
  <c r="C2" i="8"/>
  <c r="E19" i="7"/>
  <c r="B1823" i="106" s="1"/>
  <c r="D1823" i="106" s="1"/>
  <c r="C19" i="7"/>
  <c r="B1791" i="106" s="1"/>
  <c r="D1791" i="106" s="1"/>
  <c r="F18" i="7"/>
  <c r="B4109" i="106" s="1"/>
  <c r="D4109" i="106" s="1"/>
  <c r="B18" i="7"/>
  <c r="B4103" i="106" s="1"/>
  <c r="D4103" i="106" s="1"/>
  <c r="F17" i="7"/>
  <c r="B4108" i="106" s="1"/>
  <c r="D4108" i="106" s="1"/>
  <c r="B17" i="7"/>
  <c r="B4102" i="106" s="1"/>
  <c r="D4102" i="106" s="1"/>
  <c r="F16" i="7"/>
  <c r="B3449" i="106" s="1"/>
  <c r="D3449" i="106" s="1"/>
  <c r="B16" i="7"/>
  <c r="B3446" i="106" s="1"/>
  <c r="D3446" i="106" s="1"/>
  <c r="F15" i="7"/>
  <c r="B1804" i="106" s="1"/>
  <c r="D1804" i="106" s="1"/>
  <c r="B15" i="7"/>
  <c r="B1756" i="106" s="1"/>
  <c r="D1756" i="106" s="1"/>
  <c r="F14" i="7"/>
  <c r="B1802" i="106" s="1"/>
  <c r="D1802" i="106" s="1"/>
  <c r="B14" i="7"/>
  <c r="B1754" i="106" s="1"/>
  <c r="D1754" i="106" s="1"/>
  <c r="F13" i="7"/>
  <c r="B3728" i="106" s="1"/>
  <c r="D3728" i="106" s="1"/>
  <c r="B13" i="7"/>
  <c r="F12" i="7"/>
  <c r="B1801" i="106" s="1"/>
  <c r="D1801" i="106" s="1"/>
  <c r="B12" i="7"/>
  <c r="B1753" i="106" s="1"/>
  <c r="D1753" i="106" s="1"/>
  <c r="F11" i="7"/>
  <c r="B1800" i="106" s="1"/>
  <c r="D1800" i="106" s="1"/>
  <c r="B11" i="7"/>
  <c r="B1752" i="106" s="1"/>
  <c r="D1752" i="106" s="1"/>
  <c r="F10" i="7"/>
  <c r="B1797" i="106" s="1"/>
  <c r="D1797" i="106" s="1"/>
  <c r="B10" i="7"/>
  <c r="B1749" i="106" s="1"/>
  <c r="D1749" i="106" s="1"/>
  <c r="F9" i="7"/>
  <c r="B1799" i="106" s="1"/>
  <c r="D1799" i="106" s="1"/>
  <c r="B9" i="7"/>
  <c r="B1751" i="106" s="1"/>
  <c r="D1751" i="106" s="1"/>
  <c r="F8" i="7"/>
  <c r="B1796" i="106" s="1"/>
  <c r="D1796" i="106" s="1"/>
  <c r="B8" i="7"/>
  <c r="B1748" i="106" s="1"/>
  <c r="D1748" i="106" s="1"/>
  <c r="F7" i="7"/>
  <c r="B1795" i="106" s="1"/>
  <c r="D1795" i="106" s="1"/>
  <c r="B7" i="7"/>
  <c r="B1747" i="106" s="1"/>
  <c r="D1747" i="106" s="1"/>
  <c r="F6" i="7"/>
  <c r="B1794" i="106" s="1"/>
  <c r="D1794" i="106" s="1"/>
  <c r="B6" i="7"/>
  <c r="B1746" i="106" s="1"/>
  <c r="D1746" i="106" s="1"/>
  <c r="F5" i="7"/>
  <c r="B1793" i="106" s="1"/>
  <c r="D1793" i="106" s="1"/>
  <c r="B5" i="7"/>
  <c r="B1745" i="106" s="1"/>
  <c r="D1745" i="106" s="1"/>
  <c r="F4" i="7"/>
  <c r="B1792" i="106" s="1"/>
  <c r="D1792" i="106" s="1"/>
  <c r="B4" i="7"/>
  <c r="B1744" i="106" s="1"/>
  <c r="D1744" i="106" s="1"/>
  <c r="F2" i="7"/>
  <c r="E2" i="7"/>
  <c r="D2" i="7"/>
  <c r="C2" i="7"/>
  <c r="B2" i="7"/>
  <c r="M68" i="184"/>
  <c r="L68" i="184"/>
  <c r="G17" i="184" s="1"/>
  <c r="K68" i="184"/>
  <c r="G16" i="184" s="1"/>
  <c r="J68" i="184"/>
  <c r="G15" i="184" s="1"/>
  <c r="I68" i="184"/>
  <c r="G14" i="184" s="1"/>
  <c r="H68" i="184"/>
  <c r="G68" i="184"/>
  <c r="G12" i="184" s="1"/>
  <c r="K19" i="184"/>
  <c r="J19" i="184"/>
  <c r="I19" i="184"/>
  <c r="L18" i="184"/>
  <c r="H18" i="184"/>
  <c r="L17" i="184"/>
  <c r="L16" i="184"/>
  <c r="L15" i="184"/>
  <c r="L14" i="184"/>
  <c r="L13" i="184"/>
  <c r="G13" i="184"/>
  <c r="L12" i="184"/>
  <c r="J7" i="184"/>
  <c r="L53" i="184" s="1"/>
  <c r="J6" i="184"/>
  <c r="L52" i="184" s="1"/>
  <c r="K364" i="29"/>
  <c r="B7746" i="106" s="1"/>
  <c r="D7746" i="106" s="1"/>
  <c r="K363" i="29"/>
  <c r="B7241" i="106" s="1"/>
  <c r="D7241" i="106" s="1"/>
  <c r="L362" i="29"/>
  <c r="L365" i="29" s="1"/>
  <c r="H362" i="29"/>
  <c r="K361" i="29"/>
  <c r="B7239" i="106" s="1"/>
  <c r="D7239" i="106" s="1"/>
  <c r="K360" i="29"/>
  <c r="B3675" i="106" s="1"/>
  <c r="D3675" i="106" s="1"/>
  <c r="L357" i="29"/>
  <c r="H357" i="29"/>
  <c r="B7237" i="106" s="1"/>
  <c r="D7237" i="106" s="1"/>
  <c r="K356" i="29"/>
  <c r="B3673" i="106" s="1"/>
  <c r="D3673" i="106" s="1"/>
  <c r="K355" i="29"/>
  <c r="B7794" i="106" s="1"/>
  <c r="D7794" i="106" s="1"/>
  <c r="K354" i="29"/>
  <c r="B7792" i="106" s="1"/>
  <c r="D7792" i="106" s="1"/>
  <c r="K351" i="29"/>
  <c r="B3671" i="106" s="1"/>
  <c r="D3671" i="106" s="1"/>
  <c r="L350" i="29"/>
  <c r="L352" i="29" s="1"/>
  <c r="J350" i="29"/>
  <c r="B7231" i="106" s="1"/>
  <c r="D7231" i="106" s="1"/>
  <c r="I350" i="29"/>
  <c r="B7230" i="106" s="1"/>
  <c r="D7230" i="106" s="1"/>
  <c r="H350" i="29"/>
  <c r="G350" i="29"/>
  <c r="B3647" i="106" s="1"/>
  <c r="D3647" i="106" s="1"/>
  <c r="F350" i="29"/>
  <c r="B3640" i="106" s="1"/>
  <c r="D3640" i="106" s="1"/>
  <c r="E350" i="29"/>
  <c r="B3633" i="106" s="1"/>
  <c r="D3633" i="106" s="1"/>
  <c r="D350" i="29"/>
  <c r="B3626" i="106" s="1"/>
  <c r="D3626" i="106" s="1"/>
  <c r="C350" i="29"/>
  <c r="B3619" i="106" s="1"/>
  <c r="D3619" i="106" s="1"/>
  <c r="K349" i="29"/>
  <c r="B3669" i="106" s="1"/>
  <c r="D3669" i="106" s="1"/>
  <c r="K348" i="29"/>
  <c r="L340" i="29"/>
  <c r="H340" i="29"/>
  <c r="B7214" i="106" s="1"/>
  <c r="D7214" i="106" s="1"/>
  <c r="K339" i="29"/>
  <c r="B7213" i="106" s="1"/>
  <c r="D7213" i="106" s="1"/>
  <c r="K338" i="29"/>
  <c r="B7211" i="106" s="1"/>
  <c r="D7211" i="106" s="1"/>
  <c r="K337" i="29"/>
  <c r="B7209" i="106" s="1"/>
  <c r="D7209" i="106" s="1"/>
  <c r="L334" i="29"/>
  <c r="H334" i="29"/>
  <c r="B7789" i="106" s="1"/>
  <c r="D7789" i="106" s="1"/>
  <c r="K333" i="29"/>
  <c r="B7788" i="106" s="1"/>
  <c r="D7788" i="106" s="1"/>
  <c r="K332" i="29"/>
  <c r="B7786" i="106" s="1"/>
  <c r="D7786" i="106" s="1"/>
  <c r="L330" i="29"/>
  <c r="J330" i="29"/>
  <c r="I330" i="29"/>
  <c r="B7205" i="106" s="1"/>
  <c r="D7205" i="106" s="1"/>
  <c r="H330" i="29"/>
  <c r="B7204" i="106" s="1"/>
  <c r="D7204" i="106" s="1"/>
  <c r="G330" i="29"/>
  <c r="B7203" i="106" s="1"/>
  <c r="D7203" i="106" s="1"/>
  <c r="F330" i="29"/>
  <c r="B7202" i="106" s="1"/>
  <c r="D7202" i="106" s="1"/>
  <c r="E330" i="29"/>
  <c r="D330" i="29"/>
  <c r="B7200" i="106" s="1"/>
  <c r="D7200" i="106" s="1"/>
  <c r="C330" i="29"/>
  <c r="B7199" i="106" s="1"/>
  <c r="D7199" i="106" s="1"/>
  <c r="K329" i="29"/>
  <c r="B7705" i="106" s="1"/>
  <c r="D7705" i="106" s="1"/>
  <c r="K328" i="29"/>
  <c r="B7696" i="106" s="1"/>
  <c r="D7696" i="106" s="1"/>
  <c r="K327" i="29"/>
  <c r="B7198" i="106" s="1"/>
  <c r="D7198" i="106" s="1"/>
  <c r="K326" i="29"/>
  <c r="B7189" i="106" s="1"/>
  <c r="D7189" i="106" s="1"/>
  <c r="K325" i="29"/>
  <c r="K324" i="29"/>
  <c r="B7171" i="106" s="1"/>
  <c r="D7171" i="106" s="1"/>
  <c r="K323" i="29"/>
  <c r="B7162" i="106" s="1"/>
  <c r="D7162" i="106" s="1"/>
  <c r="K322" i="29"/>
  <c r="B7153" i="106" s="1"/>
  <c r="D7153" i="106" s="1"/>
  <c r="K321" i="29"/>
  <c r="B7144" i="106" s="1"/>
  <c r="D7144" i="106" s="1"/>
  <c r="K320" i="29"/>
  <c r="K319" i="29"/>
  <c r="B7126" i="106" s="1"/>
  <c r="D7126" i="106" s="1"/>
  <c r="L310" i="29"/>
  <c r="H310" i="29"/>
  <c r="B7115" i="106" s="1"/>
  <c r="D7115" i="106" s="1"/>
  <c r="E310" i="29"/>
  <c r="B7114" i="106" s="1"/>
  <c r="D7114" i="106" s="1"/>
  <c r="K309" i="29"/>
  <c r="B3717" i="106" s="1"/>
  <c r="D3717" i="106" s="1"/>
  <c r="K308" i="29"/>
  <c r="B4100" i="106" s="1"/>
  <c r="D4100" i="106" s="1"/>
  <c r="K307" i="29"/>
  <c r="B4099" i="106" s="1"/>
  <c r="D4099" i="106" s="1"/>
  <c r="K306" i="29"/>
  <c r="L303" i="29"/>
  <c r="J303" i="29"/>
  <c r="B7104" i="106" s="1"/>
  <c r="D7104" i="106" s="1"/>
  <c r="I303" i="29"/>
  <c r="B7103" i="106" s="1"/>
  <c r="D7103" i="106" s="1"/>
  <c r="H303" i="29"/>
  <c r="G303" i="29"/>
  <c r="B1547" i="106" s="1"/>
  <c r="D1547" i="106" s="1"/>
  <c r="F303" i="29"/>
  <c r="B1541" i="106" s="1"/>
  <c r="D1541" i="106" s="1"/>
  <c r="E303" i="29"/>
  <c r="B1535" i="106" s="1"/>
  <c r="D1535" i="106" s="1"/>
  <c r="D303" i="29"/>
  <c r="B1529" i="106" s="1"/>
  <c r="D1529" i="106" s="1"/>
  <c r="C303" i="29"/>
  <c r="C312" i="29" s="1"/>
  <c r="B1524" i="106" s="1"/>
  <c r="D1524" i="106" s="1"/>
  <c r="K302" i="29"/>
  <c r="B1558" i="106" s="1"/>
  <c r="D1558" i="106" s="1"/>
  <c r="K301" i="29"/>
  <c r="L293" i="29"/>
  <c r="H293" i="29"/>
  <c r="B1452" i="106" s="1"/>
  <c r="D1452" i="106" s="1"/>
  <c r="K292" i="29"/>
  <c r="B1514" i="106" s="1"/>
  <c r="D1514" i="106" s="1"/>
  <c r="K291" i="29"/>
  <c r="B2846" i="106" s="1"/>
  <c r="D2846" i="106" s="1"/>
  <c r="K290" i="29"/>
  <c r="B2845" i="106" s="1"/>
  <c r="D2845" i="106" s="1"/>
  <c r="K289" i="29"/>
  <c r="B1513" i="106" s="1"/>
  <c r="D1513" i="106" s="1"/>
  <c r="K288" i="29"/>
  <c r="L285" i="29"/>
  <c r="D285" i="29"/>
  <c r="B3722" i="106" s="1"/>
  <c r="D3722" i="106" s="1"/>
  <c r="K284" i="29"/>
  <c r="B4166" i="106" s="1"/>
  <c r="D4166" i="106" s="1"/>
  <c r="K283" i="29"/>
  <c r="K282" i="29"/>
  <c r="B7784" i="106" s="1"/>
  <c r="D7784" i="106" s="1"/>
  <c r="K280" i="29"/>
  <c r="B1511" i="106" s="1"/>
  <c r="D1511" i="106" s="1"/>
  <c r="K278" i="29"/>
  <c r="B1509" i="106" s="1"/>
  <c r="D1509" i="106" s="1"/>
  <c r="L277" i="29"/>
  <c r="D277" i="29"/>
  <c r="B1444" i="106" s="1"/>
  <c r="D1444" i="106" s="1"/>
  <c r="K276" i="29"/>
  <c r="B1506" i="106" s="1"/>
  <c r="D1506" i="106" s="1"/>
  <c r="K275" i="29"/>
  <c r="B1504" i="106" s="1"/>
  <c r="D1504" i="106" s="1"/>
  <c r="K274" i="29"/>
  <c r="B1503" i="106" s="1"/>
  <c r="D1503" i="106" s="1"/>
  <c r="K273" i="29"/>
  <c r="B1502" i="106" s="1"/>
  <c r="D1502" i="106" s="1"/>
  <c r="K272" i="29"/>
  <c r="L270" i="29"/>
  <c r="D270" i="29"/>
  <c r="B1436" i="106" s="1"/>
  <c r="D1436" i="106" s="1"/>
  <c r="K269" i="29"/>
  <c r="B1498" i="106" s="1"/>
  <c r="D1498" i="106" s="1"/>
  <c r="K268" i="29"/>
  <c r="B1497" i="106" s="1"/>
  <c r="D1497" i="106" s="1"/>
  <c r="K267" i="29"/>
  <c r="B1496" i="106" s="1"/>
  <c r="D1496" i="106" s="1"/>
  <c r="K266" i="29"/>
  <c r="B1495" i="106" s="1"/>
  <c r="D1495" i="106" s="1"/>
  <c r="K265" i="29"/>
  <c r="B1494" i="106" s="1"/>
  <c r="D1494" i="106" s="1"/>
  <c r="K264" i="29"/>
  <c r="B1493" i="106" s="1"/>
  <c r="D1493" i="106" s="1"/>
  <c r="K263" i="29"/>
  <c r="L261" i="29"/>
  <c r="D261" i="29"/>
  <c r="B1427" i="106" s="1"/>
  <c r="D1427" i="106" s="1"/>
  <c r="K260" i="29"/>
  <c r="B1490" i="106" s="1"/>
  <c r="D1490" i="106" s="1"/>
  <c r="K259" i="29"/>
  <c r="B1489" i="106" s="1"/>
  <c r="D1489" i="106" s="1"/>
  <c r="L257" i="29"/>
  <c r="D257" i="29"/>
  <c r="B1424" i="106" s="1"/>
  <c r="D1424" i="106" s="1"/>
  <c r="K256" i="29"/>
  <c r="B7098" i="106" s="1"/>
  <c r="D7098" i="106" s="1"/>
  <c r="K255" i="29"/>
  <c r="B7096" i="106" s="1"/>
  <c r="D7096" i="106" s="1"/>
  <c r="K254" i="29"/>
  <c r="B7094" i="106" s="1"/>
  <c r="D7094" i="106" s="1"/>
  <c r="K253" i="29"/>
  <c r="B7092" i="106" s="1"/>
  <c r="D7092" i="106" s="1"/>
  <c r="K252" i="29"/>
  <c r="B7090" i="106" s="1"/>
  <c r="D7090" i="106" s="1"/>
  <c r="K251" i="29"/>
  <c r="B7088" i="106" s="1"/>
  <c r="D7088" i="106" s="1"/>
  <c r="K250" i="29"/>
  <c r="B7086" i="106" s="1"/>
  <c r="D7086" i="106" s="1"/>
  <c r="K249" i="29"/>
  <c r="B7084" i="106" s="1"/>
  <c r="D7084" i="106" s="1"/>
  <c r="K248" i="29"/>
  <c r="B7082" i="106" s="1"/>
  <c r="D7082" i="106" s="1"/>
  <c r="K247" i="29"/>
  <c r="B2726" i="106" s="1"/>
  <c r="D2726" i="106" s="1"/>
  <c r="K246" i="29"/>
  <c r="B1487" i="106" s="1"/>
  <c r="D1487" i="106" s="1"/>
  <c r="K245" i="29"/>
  <c r="B1486" i="106" s="1"/>
  <c r="D1486" i="106" s="1"/>
  <c r="L243" i="29"/>
  <c r="D243" i="29"/>
  <c r="B1421" i="106" s="1"/>
  <c r="D1421" i="106" s="1"/>
  <c r="K242" i="29"/>
  <c r="B1484" i="106" s="1"/>
  <c r="D1484" i="106" s="1"/>
  <c r="K241" i="29"/>
  <c r="B1483" i="106" s="1"/>
  <c r="D1483" i="106" s="1"/>
  <c r="K240" i="29"/>
  <c r="L238" i="29"/>
  <c r="D238" i="29"/>
  <c r="K237" i="29"/>
  <c r="B1480" i="106" s="1"/>
  <c r="D1480" i="106" s="1"/>
  <c r="K236" i="29"/>
  <c r="B1479" i="106" s="1"/>
  <c r="D1479" i="106" s="1"/>
  <c r="K235" i="29"/>
  <c r="B1478" i="106" s="1"/>
  <c r="D1478" i="106" s="1"/>
  <c r="K234" i="29"/>
  <c r="B1477" i="106" s="1"/>
  <c r="D1477" i="106" s="1"/>
  <c r="K233" i="29"/>
  <c r="B1476" i="106" s="1"/>
  <c r="D1476" i="106" s="1"/>
  <c r="K232" i="29"/>
  <c r="B1475" i="106" s="1"/>
  <c r="D1475" i="106" s="1"/>
  <c r="L229" i="29"/>
  <c r="D229" i="29"/>
  <c r="K228" i="29"/>
  <c r="B3392" i="106" s="1"/>
  <c r="D3392" i="106" s="1"/>
  <c r="K227" i="29"/>
  <c r="B1466" i="106" s="1"/>
  <c r="D1466" i="106" s="1"/>
  <c r="K226" i="29"/>
  <c r="B7080" i="106" s="1"/>
  <c r="D7080" i="106" s="1"/>
  <c r="K225" i="29"/>
  <c r="B1460" i="106" s="1"/>
  <c r="D1460" i="106" s="1"/>
  <c r="K224" i="29"/>
  <c r="K223" i="29"/>
  <c r="B1472" i="106" s="1"/>
  <c r="D1472" i="106" s="1"/>
  <c r="K222" i="29"/>
  <c r="B1471" i="106" s="1"/>
  <c r="D1471" i="106" s="1"/>
  <c r="K221" i="29"/>
  <c r="B1470" i="106" s="1"/>
  <c r="D1470" i="106" s="1"/>
  <c r="K220" i="29"/>
  <c r="B7078" i="106" s="1"/>
  <c r="D7078" i="106" s="1"/>
  <c r="K219" i="29"/>
  <c r="B3065" i="106" s="1"/>
  <c r="D3065" i="106" s="1"/>
  <c r="K218" i="29"/>
  <c r="B7076" i="106" s="1"/>
  <c r="D7076" i="106" s="1"/>
  <c r="K217" i="29"/>
  <c r="B3391" i="106" s="1"/>
  <c r="D3391" i="106" s="1"/>
  <c r="K216" i="29"/>
  <c r="K215" i="29"/>
  <c r="B3390" i="106" s="1"/>
  <c r="D3390" i="106" s="1"/>
  <c r="K207" i="29"/>
  <c r="B7070" i="106" s="1"/>
  <c r="D7070" i="106" s="1"/>
  <c r="K206" i="29"/>
  <c r="K205" i="29"/>
  <c r="B7068" i="106" s="1"/>
  <c r="D7068" i="106" s="1"/>
  <c r="L204" i="29"/>
  <c r="L208" i="29" s="1"/>
  <c r="H204" i="29"/>
  <c r="B4156" i="106" s="1"/>
  <c r="D4156" i="106" s="1"/>
  <c r="K203" i="29"/>
  <c r="B1385" i="106" s="1"/>
  <c r="D1385" i="106" s="1"/>
  <c r="K202" i="29"/>
  <c r="B2842" i="106" s="1"/>
  <c r="D2842" i="106" s="1"/>
  <c r="K201" i="29"/>
  <c r="B2841" i="106" s="1"/>
  <c r="D2841" i="106" s="1"/>
  <c r="K200" i="29"/>
  <c r="K199" i="29"/>
  <c r="B1383" i="106" s="1"/>
  <c r="D1383" i="106" s="1"/>
  <c r="K195" i="29"/>
  <c r="B2839" i="106" s="1"/>
  <c r="D2839" i="106" s="1"/>
  <c r="L194" i="29"/>
  <c r="L196" i="29" s="1"/>
  <c r="H194" i="29"/>
  <c r="B2828" i="106" s="1"/>
  <c r="D2828" i="106" s="1"/>
  <c r="E194" i="29"/>
  <c r="B2823" i="106" s="1"/>
  <c r="D2823" i="106" s="1"/>
  <c r="K193" i="29"/>
  <c r="B3012" i="106" s="1"/>
  <c r="D3012" i="106" s="1"/>
  <c r="K192" i="29"/>
  <c r="B3011" i="106" s="1"/>
  <c r="D3011" i="106" s="1"/>
  <c r="K191" i="29"/>
  <c r="B3010" i="106" s="1"/>
  <c r="D3010" i="106" s="1"/>
  <c r="K190" i="29"/>
  <c r="B3009" i="106" s="1"/>
  <c r="D3009" i="106" s="1"/>
  <c r="K189" i="29"/>
  <c r="B3008" i="106" s="1"/>
  <c r="D3008" i="106" s="1"/>
  <c r="K188" i="29"/>
  <c r="K185" i="29"/>
  <c r="B2836" i="106" s="1"/>
  <c r="D2836" i="106" s="1"/>
  <c r="L184" i="29"/>
  <c r="J184" i="29"/>
  <c r="B7064" i="106" s="1"/>
  <c r="D7064" i="106" s="1"/>
  <c r="I184" i="29"/>
  <c r="H184" i="29"/>
  <c r="B1370" i="106" s="1"/>
  <c r="D1370" i="106" s="1"/>
  <c r="G184" i="29"/>
  <c r="F184" i="29"/>
  <c r="E184" i="29"/>
  <c r="B1351" i="106" s="1"/>
  <c r="D1351" i="106" s="1"/>
  <c r="D184" i="29"/>
  <c r="C184" i="29"/>
  <c r="B1339" i="106" s="1"/>
  <c r="D1339" i="106" s="1"/>
  <c r="K183" i="29"/>
  <c r="B1380" i="106" s="1"/>
  <c r="D1380" i="106" s="1"/>
  <c r="K182" i="29"/>
  <c r="B1377" i="106" s="1"/>
  <c r="D1377" i="106" s="1"/>
  <c r="K180" i="29"/>
  <c r="B4087" i="106" s="1"/>
  <c r="D4087" i="106" s="1"/>
  <c r="E172" i="29"/>
  <c r="E174" i="29" s="1"/>
  <c r="B1309" i="106" s="1"/>
  <c r="D1309" i="106" s="1"/>
  <c r="K171" i="29"/>
  <c r="B1330" i="106" s="1"/>
  <c r="D1330" i="106" s="1"/>
  <c r="K170" i="29"/>
  <c r="K169" i="29"/>
  <c r="B1326" i="106" s="1"/>
  <c r="D1326" i="106" s="1"/>
  <c r="L168" i="29"/>
  <c r="L172" i="29" s="1"/>
  <c r="H168" i="29"/>
  <c r="K167" i="29"/>
  <c r="B1327" i="106" s="1"/>
  <c r="D1327" i="106" s="1"/>
  <c r="K166" i="29"/>
  <c r="B2819" i="106" s="1"/>
  <c r="D2819" i="106" s="1"/>
  <c r="K165" i="29"/>
  <c r="B2818" i="106" s="1"/>
  <c r="D2818" i="106" s="1"/>
  <c r="K164" i="29"/>
  <c r="K163" i="29"/>
  <c r="B1324" i="106" s="1"/>
  <c r="D1324" i="106" s="1"/>
  <c r="L160" i="29"/>
  <c r="H160" i="29"/>
  <c r="B7053" i="106" s="1"/>
  <c r="D7053" i="106" s="1"/>
  <c r="K159" i="29"/>
  <c r="B7782" i="106" s="1"/>
  <c r="D7782" i="106" s="1"/>
  <c r="K158" i="29"/>
  <c r="B7780" i="106" s="1"/>
  <c r="D7780" i="106" s="1"/>
  <c r="K157" i="29"/>
  <c r="B7778" i="106" s="1"/>
  <c r="D7778" i="106" s="1"/>
  <c r="L149" i="29"/>
  <c r="K148" i="29"/>
  <c r="B7050" i="106" s="1"/>
  <c r="D7050" i="106" s="1"/>
  <c r="L147" i="29"/>
  <c r="H147" i="29"/>
  <c r="B7047" i="106" s="1"/>
  <c r="D7047" i="106" s="1"/>
  <c r="K146" i="29"/>
  <c r="B1285" i="106" s="1"/>
  <c r="D1285" i="106" s="1"/>
  <c r="K145" i="29"/>
  <c r="B2811" i="106" s="1"/>
  <c r="D2811" i="106" s="1"/>
  <c r="K144" i="29"/>
  <c r="B2810" i="106" s="1"/>
  <c r="D2810" i="106" s="1"/>
  <c r="K143" i="29"/>
  <c r="B1284" i="106" s="1"/>
  <c r="D1284" i="106" s="1"/>
  <c r="K142" i="29"/>
  <c r="B1283" i="106" s="1"/>
  <c r="D1283" i="106" s="1"/>
  <c r="K138" i="29"/>
  <c r="B2094" i="106" s="1"/>
  <c r="D2094" i="106" s="1"/>
  <c r="L137" i="29"/>
  <c r="L139" i="29" s="1"/>
  <c r="H137" i="29"/>
  <c r="B2091" i="106" s="1"/>
  <c r="D2091" i="106" s="1"/>
  <c r="E137" i="29"/>
  <c r="B4202" i="106" s="1"/>
  <c r="D4202" i="106" s="1"/>
  <c r="K136" i="29"/>
  <c r="B2988" i="106" s="1"/>
  <c r="D2988" i="106" s="1"/>
  <c r="K135" i="29"/>
  <c r="B2987" i="106" s="1"/>
  <c r="D2987" i="106" s="1"/>
  <c r="K134" i="29"/>
  <c r="B2986" i="106" s="1"/>
  <c r="D2986" i="106" s="1"/>
  <c r="K133" i="29"/>
  <c r="B7776" i="106" s="1"/>
  <c r="D7776" i="106" s="1"/>
  <c r="K130" i="29"/>
  <c r="B2805" i="106" s="1"/>
  <c r="D2805" i="106" s="1"/>
  <c r="K128" i="29"/>
  <c r="B1280" i="106" s="1"/>
  <c r="D1280" i="106" s="1"/>
  <c r="L127" i="29"/>
  <c r="L129" i="29" s="1"/>
  <c r="J127" i="29"/>
  <c r="I127" i="29"/>
  <c r="B7033" i="106" s="1"/>
  <c r="D7033" i="106" s="1"/>
  <c r="H127" i="29"/>
  <c r="B1264" i="106" s="1"/>
  <c r="D1264" i="106" s="1"/>
  <c r="G127" i="29"/>
  <c r="F127" i="29"/>
  <c r="B1247" i="106" s="1"/>
  <c r="D1247" i="106" s="1"/>
  <c r="E127" i="29"/>
  <c r="D127" i="29"/>
  <c r="B1231" i="106" s="1"/>
  <c r="D1231" i="106" s="1"/>
  <c r="C127" i="29"/>
  <c r="K126" i="29"/>
  <c r="B1277" i="106" s="1"/>
  <c r="D1277" i="106" s="1"/>
  <c r="K125" i="29"/>
  <c r="B3488" i="106" s="1"/>
  <c r="D3488" i="106" s="1"/>
  <c r="K124" i="29"/>
  <c r="K123" i="29"/>
  <c r="B1275" i="106" s="1"/>
  <c r="D1275" i="106" s="1"/>
  <c r="K122" i="29"/>
  <c r="K120" i="29"/>
  <c r="B4080" i="106" s="1"/>
  <c r="D4080" i="106" s="1"/>
  <c r="K111" i="29"/>
  <c r="B7017" i="106" s="1"/>
  <c r="D7017" i="106" s="1"/>
  <c r="L110" i="29"/>
  <c r="L112" i="29" s="1"/>
  <c r="H110" i="29"/>
  <c r="H112" i="29" s="1"/>
  <c r="B7018" i="106" s="1"/>
  <c r="D7018" i="106" s="1"/>
  <c r="K109" i="29"/>
  <c r="B1149" i="106" s="1"/>
  <c r="D1149" i="106" s="1"/>
  <c r="K108" i="29"/>
  <c r="B2796" i="106" s="1"/>
  <c r="D2796" i="106" s="1"/>
  <c r="K107" i="29"/>
  <c r="B2795" i="106" s="1"/>
  <c r="D2795" i="106" s="1"/>
  <c r="K106" i="29"/>
  <c r="B1147" i="106" s="1"/>
  <c r="D1147" i="106" s="1"/>
  <c r="K105" i="29"/>
  <c r="B1146" i="106" s="1"/>
  <c r="D1146" i="106" s="1"/>
  <c r="K101" i="29"/>
  <c r="B7015" i="106" s="1"/>
  <c r="D7015" i="106" s="1"/>
  <c r="L100" i="29"/>
  <c r="H100" i="29"/>
  <c r="B7012" i="106" s="1"/>
  <c r="D7012" i="106" s="1"/>
  <c r="E100" i="29"/>
  <c r="B7011" i="106" s="1"/>
  <c r="D7011" i="106" s="1"/>
  <c r="K99" i="29"/>
  <c r="B7010" i="106" s="1"/>
  <c r="D7010" i="106" s="1"/>
  <c r="K98" i="29"/>
  <c r="B7007" i="106" s="1"/>
  <c r="D7007" i="106" s="1"/>
  <c r="K97" i="29"/>
  <c r="B7005" i="106" s="1"/>
  <c r="D7005" i="106" s="1"/>
  <c r="K96" i="29"/>
  <c r="B7003" i="106" s="1"/>
  <c r="D7003" i="106" s="1"/>
  <c r="K95" i="29"/>
  <c r="B7001" i="106" s="1"/>
  <c r="D7001" i="106" s="1"/>
  <c r="K94" i="29"/>
  <c r="B6999" i="106" s="1"/>
  <c r="D6999" i="106" s="1"/>
  <c r="K93" i="29"/>
  <c r="L92" i="29"/>
  <c r="H92" i="29"/>
  <c r="B6995" i="106" s="1"/>
  <c r="D6995" i="106" s="1"/>
  <c r="K91" i="29"/>
  <c r="B6994" i="106" s="1"/>
  <c r="D6994" i="106" s="1"/>
  <c r="K90" i="29"/>
  <c r="B6992" i="106" s="1"/>
  <c r="D6992" i="106" s="1"/>
  <c r="K89" i="29"/>
  <c r="B6990" i="106" s="1"/>
  <c r="D6990" i="106" s="1"/>
  <c r="K88" i="29"/>
  <c r="B6988" i="106" s="1"/>
  <c r="D6988" i="106" s="1"/>
  <c r="K87" i="29"/>
  <c r="B6986" i="106" s="1"/>
  <c r="D6986" i="106" s="1"/>
  <c r="K86" i="29"/>
  <c r="B6984" i="106" s="1"/>
  <c r="D6984" i="106" s="1"/>
  <c r="K85" i="29"/>
  <c r="B6982" i="106" s="1"/>
  <c r="D6982" i="106" s="1"/>
  <c r="L84" i="29"/>
  <c r="H84" i="29"/>
  <c r="B2081" i="106" s="1"/>
  <c r="D2081" i="106" s="1"/>
  <c r="E84" i="29"/>
  <c r="B2789" i="106" s="1"/>
  <c r="D2789" i="106" s="1"/>
  <c r="K83" i="29"/>
  <c r="B2978" i="106" s="1"/>
  <c r="D2978" i="106" s="1"/>
  <c r="K82" i="29"/>
  <c r="B2977" i="106" s="1"/>
  <c r="D2977" i="106" s="1"/>
  <c r="K81" i="29"/>
  <c r="B2976" i="106" s="1"/>
  <c r="D2976" i="106" s="1"/>
  <c r="K80" i="29"/>
  <c r="B2975" i="106" s="1"/>
  <c r="D2975" i="106" s="1"/>
  <c r="K79" i="29"/>
  <c r="B2974" i="106" s="1"/>
  <c r="D2974" i="106" s="1"/>
  <c r="K78" i="29"/>
  <c r="B2973" i="106" s="1"/>
  <c r="D2973" i="106" s="1"/>
  <c r="K75" i="29"/>
  <c r="C14" i="4" s="1"/>
  <c r="B2558" i="106" s="1"/>
  <c r="D2558" i="106" s="1"/>
  <c r="K73" i="29"/>
  <c r="L72" i="29"/>
  <c r="J72" i="29"/>
  <c r="B6974" i="106" s="1"/>
  <c r="D6974" i="106" s="1"/>
  <c r="I72" i="29"/>
  <c r="B6973" i="106" s="1"/>
  <c r="D6973" i="106" s="1"/>
  <c r="H72" i="29"/>
  <c r="B1043" i="106" s="1"/>
  <c r="D1043" i="106" s="1"/>
  <c r="G72" i="29"/>
  <c r="B985" i="106" s="1"/>
  <c r="D985" i="106" s="1"/>
  <c r="F72" i="29"/>
  <c r="B927" i="106" s="1"/>
  <c r="D927" i="106" s="1"/>
  <c r="E72" i="29"/>
  <c r="B869" i="106" s="1"/>
  <c r="D869" i="106" s="1"/>
  <c r="D72" i="29"/>
  <c r="B811" i="106" s="1"/>
  <c r="D811" i="106" s="1"/>
  <c r="C72" i="29"/>
  <c r="B753" i="106" s="1"/>
  <c r="D753" i="106" s="1"/>
  <c r="K71" i="29"/>
  <c r="K70" i="29"/>
  <c r="B1137" i="106" s="1"/>
  <c r="D1137" i="106" s="1"/>
  <c r="K69" i="29"/>
  <c r="K68" i="29"/>
  <c r="B1135" i="106" s="1"/>
  <c r="D1135" i="106" s="1"/>
  <c r="K67" i="29"/>
  <c r="L65" i="29"/>
  <c r="J65" i="29"/>
  <c r="B6962" i="106" s="1"/>
  <c r="D6962" i="106" s="1"/>
  <c r="I65" i="29"/>
  <c r="B6961" i="106" s="1"/>
  <c r="D6961" i="106" s="1"/>
  <c r="H65" i="29"/>
  <c r="B1035" i="106" s="1"/>
  <c r="D1035" i="106" s="1"/>
  <c r="G65" i="29"/>
  <c r="B977" i="106" s="1"/>
  <c r="D977" i="106" s="1"/>
  <c r="F65" i="29"/>
  <c r="B919" i="106" s="1"/>
  <c r="D919" i="106" s="1"/>
  <c r="E65" i="29"/>
  <c r="B861" i="106" s="1"/>
  <c r="D861" i="106" s="1"/>
  <c r="D65" i="29"/>
  <c r="B803" i="106" s="1"/>
  <c r="D803" i="106" s="1"/>
  <c r="C65" i="29"/>
  <c r="B745" i="106" s="1"/>
  <c r="D745" i="106" s="1"/>
  <c r="K64" i="29"/>
  <c r="D31" i="108" s="1"/>
  <c r="K63" i="29"/>
  <c r="K62" i="29"/>
  <c r="B1129" i="106" s="1"/>
  <c r="D1129" i="106" s="1"/>
  <c r="K61" i="29"/>
  <c r="B1128" i="106" s="1"/>
  <c r="D1128" i="106" s="1"/>
  <c r="K60" i="29"/>
  <c r="D27" i="108" s="1"/>
  <c r="K59" i="29"/>
  <c r="L57" i="29"/>
  <c r="J57" i="29"/>
  <c r="B6949" i="106" s="1"/>
  <c r="D6949" i="106" s="1"/>
  <c r="I57" i="29"/>
  <c r="B6948" i="106" s="1"/>
  <c r="D6948" i="106" s="1"/>
  <c r="H57" i="29"/>
  <c r="B1027" i="106" s="1"/>
  <c r="D1027" i="106" s="1"/>
  <c r="G57" i="29"/>
  <c r="B969" i="106" s="1"/>
  <c r="D969" i="106" s="1"/>
  <c r="F57" i="29"/>
  <c r="B911" i="106" s="1"/>
  <c r="D911" i="106" s="1"/>
  <c r="E57" i="29"/>
  <c r="B853" i="106" s="1"/>
  <c r="D853" i="106" s="1"/>
  <c r="D57" i="29"/>
  <c r="B795" i="106" s="1"/>
  <c r="D795" i="106" s="1"/>
  <c r="C57" i="29"/>
  <c r="B737" i="106" s="1"/>
  <c r="D737" i="106" s="1"/>
  <c r="K56" i="29"/>
  <c r="K55" i="29"/>
  <c r="B1123" i="106" s="1"/>
  <c r="D1123" i="106" s="1"/>
  <c r="L53" i="29"/>
  <c r="J53" i="29"/>
  <c r="B6943" i="106" s="1"/>
  <c r="D6943" i="106" s="1"/>
  <c r="I53" i="29"/>
  <c r="B6942" i="106" s="1"/>
  <c r="D6942" i="106" s="1"/>
  <c r="H53" i="29"/>
  <c r="B1024" i="106" s="1"/>
  <c r="D1024" i="106" s="1"/>
  <c r="G53" i="29"/>
  <c r="B966" i="106" s="1"/>
  <c r="D966" i="106" s="1"/>
  <c r="F53" i="29"/>
  <c r="B908" i="106" s="1"/>
  <c r="D908" i="106" s="1"/>
  <c r="E53" i="29"/>
  <c r="B850" i="106" s="1"/>
  <c r="D850" i="106" s="1"/>
  <c r="D53" i="29"/>
  <c r="B792" i="106" s="1"/>
  <c r="D792" i="106" s="1"/>
  <c r="C53" i="29"/>
  <c r="B734" i="106" s="1"/>
  <c r="D734" i="106" s="1"/>
  <c r="K52" i="29"/>
  <c r="B6940" i="106" s="1"/>
  <c r="D6940" i="106" s="1"/>
  <c r="K51" i="29"/>
  <c r="B2724" i="106" s="1"/>
  <c r="D2724" i="106" s="1"/>
  <c r="K50" i="29"/>
  <c r="K49" i="29"/>
  <c r="B1120" i="106" s="1"/>
  <c r="D1120" i="106" s="1"/>
  <c r="L47" i="29"/>
  <c r="J47" i="29"/>
  <c r="B6925" i="106" s="1"/>
  <c r="D6925" i="106" s="1"/>
  <c r="I47" i="29"/>
  <c r="B6924" i="106" s="1"/>
  <c r="D6924" i="106" s="1"/>
  <c r="H47" i="29"/>
  <c r="B1021" i="106" s="1"/>
  <c r="D1021" i="106" s="1"/>
  <c r="G47" i="29"/>
  <c r="B963" i="106" s="1"/>
  <c r="D963" i="106" s="1"/>
  <c r="F47" i="29"/>
  <c r="B905" i="106" s="1"/>
  <c r="D905" i="106" s="1"/>
  <c r="E47" i="29"/>
  <c r="B847" i="106" s="1"/>
  <c r="D847" i="106" s="1"/>
  <c r="D47" i="29"/>
  <c r="B789" i="106" s="1"/>
  <c r="D789" i="106" s="1"/>
  <c r="C47" i="29"/>
  <c r="B731" i="106" s="1"/>
  <c r="D731" i="106" s="1"/>
  <c r="K46" i="29"/>
  <c r="B1118" i="106" s="1"/>
  <c r="D1118" i="106" s="1"/>
  <c r="K45" i="29"/>
  <c r="B1117" i="106" s="1"/>
  <c r="D1117" i="106" s="1"/>
  <c r="K44" i="29"/>
  <c r="B1116" i="106" s="1"/>
  <c r="D1116" i="106" s="1"/>
  <c r="L42" i="29"/>
  <c r="J42" i="29"/>
  <c r="B6917" i="106" s="1"/>
  <c r="D6917" i="106" s="1"/>
  <c r="I42" i="29"/>
  <c r="B6916" i="106" s="1"/>
  <c r="D6916" i="106" s="1"/>
  <c r="H42" i="29"/>
  <c r="B1017" i="106" s="1"/>
  <c r="D1017" i="106" s="1"/>
  <c r="G42" i="29"/>
  <c r="F42" i="29"/>
  <c r="B901" i="106" s="1"/>
  <c r="D901" i="106" s="1"/>
  <c r="E42" i="29"/>
  <c r="B843" i="106" s="1"/>
  <c r="D843" i="106" s="1"/>
  <c r="D42" i="29"/>
  <c r="C42" i="29"/>
  <c r="B727" i="106" s="1"/>
  <c r="D727" i="106" s="1"/>
  <c r="K41" i="29"/>
  <c r="B1114" i="106" s="1"/>
  <c r="D1114" i="106" s="1"/>
  <c r="K40" i="29"/>
  <c r="B1113" i="106" s="1"/>
  <c r="D1113" i="106" s="1"/>
  <c r="K39" i="29"/>
  <c r="B1112" i="106" s="1"/>
  <c r="D1112" i="106" s="1"/>
  <c r="K38" i="29"/>
  <c r="B1111" i="106" s="1"/>
  <c r="D1111" i="106" s="1"/>
  <c r="K37" i="29"/>
  <c r="B1110" i="106" s="1"/>
  <c r="D1110" i="106" s="1"/>
  <c r="K36" i="29"/>
  <c r="B1109" i="106" s="1"/>
  <c r="D1109" i="106" s="1"/>
  <c r="L33" i="29"/>
  <c r="J33" i="29"/>
  <c r="B6903" i="106" s="1"/>
  <c r="D6903" i="106" s="1"/>
  <c r="I33" i="29"/>
  <c r="B6902" i="106" s="1"/>
  <c r="D6902" i="106" s="1"/>
  <c r="H33" i="29"/>
  <c r="G33" i="29"/>
  <c r="B952" i="106" s="1"/>
  <c r="D952" i="106" s="1"/>
  <c r="F33" i="29"/>
  <c r="E33" i="29"/>
  <c r="B836" i="106" s="1"/>
  <c r="D836" i="106" s="1"/>
  <c r="D33" i="29"/>
  <c r="C33" i="29"/>
  <c r="B720" i="106" s="1"/>
  <c r="D720" i="106" s="1"/>
  <c r="K32" i="29"/>
  <c r="K31" i="29"/>
  <c r="B6899" i="106" s="1"/>
  <c r="D6899" i="106" s="1"/>
  <c r="K30" i="29"/>
  <c r="K29" i="29"/>
  <c r="K28" i="29"/>
  <c r="B6893" i="106" s="1"/>
  <c r="D6893" i="106" s="1"/>
  <c r="K27" i="29"/>
  <c r="K26" i="29"/>
  <c r="K25" i="29"/>
  <c r="K24" i="29"/>
  <c r="K23" i="29"/>
  <c r="B6883" i="106" s="1"/>
  <c r="D6883" i="106" s="1"/>
  <c r="K22" i="29"/>
  <c r="K21" i="29"/>
  <c r="K20" i="29"/>
  <c r="K19" i="29"/>
  <c r="B3381" i="106" s="1"/>
  <c r="D3381" i="106" s="1"/>
  <c r="K18" i="29"/>
  <c r="B1100" i="106" s="1"/>
  <c r="D1100" i="106" s="1"/>
  <c r="K17" i="29"/>
  <c r="B6871" i="106" s="1"/>
  <c r="D6871" i="106" s="1"/>
  <c r="K16" i="29"/>
  <c r="B1094" i="106" s="1"/>
  <c r="D1094" i="106" s="1"/>
  <c r="K15" i="29"/>
  <c r="K14" i="29"/>
  <c r="B1106" i="106" s="1"/>
  <c r="D1106" i="106" s="1"/>
  <c r="K13" i="29"/>
  <c r="B1105" i="106" s="1"/>
  <c r="D1105" i="106" s="1"/>
  <c r="K12" i="29"/>
  <c r="K11" i="29"/>
  <c r="B6858" i="106" s="1"/>
  <c r="D6858" i="106" s="1"/>
  <c r="K10" i="29"/>
  <c r="B3062" i="106" s="1"/>
  <c r="D3062" i="106" s="1"/>
  <c r="K9" i="29"/>
  <c r="K8" i="29"/>
  <c r="B3380" i="106" s="1"/>
  <c r="D3380" i="106" s="1"/>
  <c r="K7" i="29"/>
  <c r="B6848" i="106" s="1"/>
  <c r="D6848" i="106" s="1"/>
  <c r="K6" i="29"/>
  <c r="B7763" i="106" s="1"/>
  <c r="D7763" i="106" s="1"/>
  <c r="K5" i="29"/>
  <c r="B1093" i="106" s="1"/>
  <c r="D1093" i="106" s="1"/>
  <c r="K252" i="5"/>
  <c r="B6840" i="106" s="1"/>
  <c r="D6840" i="106" s="1"/>
  <c r="J252" i="5"/>
  <c r="B6839" i="106" s="1"/>
  <c r="D6839" i="106" s="1"/>
  <c r="H252" i="5"/>
  <c r="B6838" i="106" s="1"/>
  <c r="D6838" i="106" s="1"/>
  <c r="G252" i="5"/>
  <c r="B6837" i="106" s="1"/>
  <c r="D6837" i="106" s="1"/>
  <c r="F252" i="5"/>
  <c r="B6836" i="106" s="1"/>
  <c r="D6836" i="106" s="1"/>
  <c r="E252" i="5"/>
  <c r="B6835" i="106" s="1"/>
  <c r="D6835" i="106" s="1"/>
  <c r="D252" i="5"/>
  <c r="B6834" i="106" s="1"/>
  <c r="D6834" i="106" s="1"/>
  <c r="C252" i="5"/>
  <c r="B6833" i="106" s="1"/>
  <c r="D6833" i="106" s="1"/>
  <c r="G221" i="5"/>
  <c r="B5847" i="106" s="1"/>
  <c r="D5847" i="106" s="1"/>
  <c r="D221" i="5"/>
  <c r="B5488" i="106" s="1"/>
  <c r="D5488" i="106" s="1"/>
  <c r="C221" i="5"/>
  <c r="B5304" i="106" s="1"/>
  <c r="D5304" i="106" s="1"/>
  <c r="G217" i="5"/>
  <c r="B5829" i="106" s="1"/>
  <c r="D5829" i="106" s="1"/>
  <c r="F217" i="5"/>
  <c r="B5703" i="106" s="1"/>
  <c r="D5703" i="106" s="1"/>
  <c r="D217" i="5"/>
  <c r="B5470" i="106" s="1"/>
  <c r="D5470" i="106" s="1"/>
  <c r="C217" i="5"/>
  <c r="B5286" i="106" s="1"/>
  <c r="D5286" i="106" s="1"/>
  <c r="G209" i="5"/>
  <c r="B4414" i="106" s="1"/>
  <c r="D4414" i="106" s="1"/>
  <c r="F209" i="5"/>
  <c r="B4413" i="106" s="1"/>
  <c r="D4413" i="106" s="1"/>
  <c r="D209" i="5"/>
  <c r="B4412" i="106" s="1"/>
  <c r="D4412" i="106" s="1"/>
  <c r="C209" i="5"/>
  <c r="B4411" i="106" s="1"/>
  <c r="D4411" i="106" s="1"/>
  <c r="G204" i="5"/>
  <c r="B5803" i="106" s="1"/>
  <c r="D5803" i="106" s="1"/>
  <c r="F204" i="5"/>
  <c r="D204" i="5"/>
  <c r="B5444" i="106" s="1"/>
  <c r="D5444" i="106" s="1"/>
  <c r="C204" i="5"/>
  <c r="G198" i="5"/>
  <c r="B6409" i="106" s="1"/>
  <c r="D6409" i="106" s="1"/>
  <c r="C198" i="5"/>
  <c r="B5246" i="106" s="1"/>
  <c r="D5246" i="106" s="1"/>
  <c r="G188" i="5"/>
  <c r="B4398" i="106" s="1"/>
  <c r="D4398" i="106" s="1"/>
  <c r="F188" i="5"/>
  <c r="B4397" i="106" s="1"/>
  <c r="D4397" i="106" s="1"/>
  <c r="D188" i="5"/>
  <c r="B4396" i="106" s="1"/>
  <c r="D4396" i="106" s="1"/>
  <c r="C188" i="5"/>
  <c r="B4395" i="106" s="1"/>
  <c r="D4395" i="106" s="1"/>
  <c r="K181" i="5"/>
  <c r="B6016" i="106" s="1"/>
  <c r="D6016" i="106" s="1"/>
  <c r="H181" i="5"/>
  <c r="B5908" i="106" s="1"/>
  <c r="D5908" i="106" s="1"/>
  <c r="G181" i="5"/>
  <c r="B5784" i="106" s="1"/>
  <c r="D5784" i="106" s="1"/>
  <c r="F181" i="5"/>
  <c r="B5658" i="106" s="1"/>
  <c r="D5658" i="106" s="1"/>
  <c r="D181" i="5"/>
  <c r="B5425" i="106" s="1"/>
  <c r="D5425" i="106" s="1"/>
  <c r="C181" i="5"/>
  <c r="B5232" i="106" s="1"/>
  <c r="D5232" i="106" s="1"/>
  <c r="K175" i="5"/>
  <c r="J175" i="5"/>
  <c r="B6400" i="106" s="1"/>
  <c r="D6400" i="106" s="1"/>
  <c r="I175" i="5"/>
  <c r="B4373" i="106" s="1"/>
  <c r="D4373" i="106" s="1"/>
  <c r="H175" i="5"/>
  <c r="B4950" i="106" s="1"/>
  <c r="D4950" i="106" s="1"/>
  <c r="G175" i="5"/>
  <c r="B5780" i="106" s="1"/>
  <c r="D5780" i="106" s="1"/>
  <c r="F175" i="5"/>
  <c r="B5655" i="106" s="1"/>
  <c r="D5655" i="106" s="1"/>
  <c r="E175" i="5"/>
  <c r="B4372" i="106" s="1"/>
  <c r="D4372" i="106" s="1"/>
  <c r="D175" i="5"/>
  <c r="B5423" i="106" s="1"/>
  <c r="D5423" i="106" s="1"/>
  <c r="C175" i="5"/>
  <c r="B5225" i="106" s="1"/>
  <c r="D5225" i="106" s="1"/>
  <c r="K169" i="5"/>
  <c r="B5000" i="106" s="1"/>
  <c r="D5000" i="106" s="1"/>
  <c r="J169" i="5"/>
  <c r="I169" i="5"/>
  <c r="B4363" i="106" s="1"/>
  <c r="D4363" i="106" s="1"/>
  <c r="H169" i="5"/>
  <c r="B5899" i="106" s="1"/>
  <c r="D5899" i="106" s="1"/>
  <c r="E169" i="5"/>
  <c r="B5537" i="106" s="1"/>
  <c r="D5537" i="106" s="1"/>
  <c r="G155" i="5"/>
  <c r="B4357" i="106" s="1"/>
  <c r="D4357" i="106" s="1"/>
  <c r="F155" i="5"/>
  <c r="B5618" i="106" s="1"/>
  <c r="D5618" i="106" s="1"/>
  <c r="D155" i="5"/>
  <c r="B5394" i="106" s="1"/>
  <c r="D5394" i="106" s="1"/>
  <c r="C155" i="5"/>
  <c r="B5178" i="106" s="1"/>
  <c r="D5178" i="106" s="1"/>
  <c r="G145" i="5"/>
  <c r="B5756" i="106" s="1"/>
  <c r="D5756" i="106" s="1"/>
  <c r="C145" i="5"/>
  <c r="B5165" i="106" s="1"/>
  <c r="D5165" i="106" s="1"/>
  <c r="G141" i="5"/>
  <c r="B5752" i="106" s="1"/>
  <c r="D5752" i="106" s="1"/>
  <c r="D141" i="5"/>
  <c r="B5383" i="106" s="1"/>
  <c r="D5383" i="106" s="1"/>
  <c r="C141" i="5"/>
  <c r="F132" i="5"/>
  <c r="B5614" i="106" s="1"/>
  <c r="D5614" i="106" s="1"/>
  <c r="D132" i="5"/>
  <c r="C132" i="5"/>
  <c r="K122" i="5"/>
  <c r="B6006" i="106" s="1"/>
  <c r="D6006" i="106" s="1"/>
  <c r="J122" i="5"/>
  <c r="B6357" i="106" s="1"/>
  <c r="D6357" i="106" s="1"/>
  <c r="H122" i="5"/>
  <c r="G122" i="5"/>
  <c r="F122" i="5"/>
  <c r="E122" i="5"/>
  <c r="D122" i="5"/>
  <c r="B5367" i="106" s="1"/>
  <c r="D5367" i="106" s="1"/>
  <c r="C122" i="5"/>
  <c r="G114" i="5"/>
  <c r="B5741" i="106" s="1"/>
  <c r="D5741" i="106" s="1"/>
  <c r="F114" i="5"/>
  <c r="B5592" i="106" s="1"/>
  <c r="D5592" i="106" s="1"/>
  <c r="D114" i="5"/>
  <c r="B5360" i="106" s="1"/>
  <c r="D5360" i="106" s="1"/>
  <c r="C114" i="5"/>
  <c r="B5125" i="106" s="1"/>
  <c r="D5125" i="106" s="1"/>
  <c r="K108" i="5"/>
  <c r="B5999" i="106" s="1"/>
  <c r="D5999" i="106" s="1"/>
  <c r="J108" i="5"/>
  <c r="B6351" i="106" s="1"/>
  <c r="D6351" i="106" s="1"/>
  <c r="I108" i="5"/>
  <c r="B5930" i="106" s="1"/>
  <c r="D5930" i="106" s="1"/>
  <c r="H108" i="5"/>
  <c r="B5886" i="106" s="1"/>
  <c r="D5886" i="106" s="1"/>
  <c r="G108" i="5"/>
  <c r="B5737" i="106" s="1"/>
  <c r="D5737" i="106" s="1"/>
  <c r="F108" i="5"/>
  <c r="B5587" i="106" s="1"/>
  <c r="D5587" i="106" s="1"/>
  <c r="E108" i="5"/>
  <c r="B5526" i="106" s="1"/>
  <c r="D5526" i="106" s="1"/>
  <c r="D108" i="5"/>
  <c r="B5355" i="106" s="1"/>
  <c r="D5355" i="106" s="1"/>
  <c r="C108" i="5"/>
  <c r="B5120" i="106" s="1"/>
  <c r="D5120" i="106" s="1"/>
  <c r="C93" i="5"/>
  <c r="B5112" i="106" s="1"/>
  <c r="D5112" i="106" s="1"/>
  <c r="D82" i="5"/>
  <c r="B5348" i="106" s="1"/>
  <c r="D5348" i="106" s="1"/>
  <c r="C82" i="5"/>
  <c r="B5102" i="106" s="1"/>
  <c r="D5102" i="106" s="1"/>
  <c r="C75" i="5"/>
  <c r="F95" i="34" s="1"/>
  <c r="K67" i="5"/>
  <c r="B5995" i="106" s="1"/>
  <c r="D5995" i="106" s="1"/>
  <c r="J67" i="5"/>
  <c r="B6318" i="106" s="1"/>
  <c r="D6318" i="106" s="1"/>
  <c r="I67" i="5"/>
  <c r="B5926" i="106" s="1"/>
  <c r="D5926" i="106" s="1"/>
  <c r="H67" i="5"/>
  <c r="G67" i="5"/>
  <c r="F67" i="5"/>
  <c r="B5582" i="106" s="1"/>
  <c r="D5582" i="106" s="1"/>
  <c r="E67" i="5"/>
  <c r="B5521" i="106" s="1"/>
  <c r="D5521" i="106" s="1"/>
  <c r="D67" i="5"/>
  <c r="B5342" i="106" s="1"/>
  <c r="D5342" i="106" s="1"/>
  <c r="C67" i="5"/>
  <c r="B5090" i="106" s="1"/>
  <c r="D5090" i="106" s="1"/>
  <c r="F63" i="5"/>
  <c r="B5579" i="106" s="1"/>
  <c r="D5579" i="106" s="1"/>
  <c r="C40" i="5"/>
  <c r="K18" i="5"/>
  <c r="B5992" i="106" s="1"/>
  <c r="D5992" i="106" s="1"/>
  <c r="J18" i="5"/>
  <c r="B6306" i="106" s="1"/>
  <c r="D6306" i="106" s="1"/>
  <c r="I18" i="5"/>
  <c r="B5923" i="106" s="1"/>
  <c r="D5923" i="106" s="1"/>
  <c r="H18" i="5"/>
  <c r="B5878" i="106" s="1"/>
  <c r="D5878" i="106" s="1"/>
  <c r="G18" i="5"/>
  <c r="B5730" i="106" s="1"/>
  <c r="D5730" i="106" s="1"/>
  <c r="F18" i="5"/>
  <c r="B5562" i="106" s="1"/>
  <c r="D5562" i="106" s="1"/>
  <c r="E18" i="5"/>
  <c r="B5518" i="106" s="1"/>
  <c r="D5518" i="106" s="1"/>
  <c r="D18" i="5"/>
  <c r="B5339" i="106" s="1"/>
  <c r="D5339" i="106" s="1"/>
  <c r="C18" i="5"/>
  <c r="B5071" i="106" s="1"/>
  <c r="D5071" i="106" s="1"/>
  <c r="K12" i="5"/>
  <c r="J12" i="5"/>
  <c r="I12" i="5"/>
  <c r="H12" i="5"/>
  <c r="B5873" i="106" s="1"/>
  <c r="D5873" i="106" s="1"/>
  <c r="G12" i="5"/>
  <c r="B5725" i="106" s="1"/>
  <c r="D5725" i="106" s="1"/>
  <c r="F12" i="5"/>
  <c r="B5557" i="106" s="1"/>
  <c r="D5557" i="106" s="1"/>
  <c r="E12" i="5"/>
  <c r="D12" i="5"/>
  <c r="B5334" i="106" s="1"/>
  <c r="D5334" i="106" s="1"/>
  <c r="C12" i="5"/>
  <c r="B5066" i="106" s="1"/>
  <c r="D5066" i="106" s="1"/>
  <c r="A81" i="4"/>
  <c r="A79" i="4"/>
  <c r="J76" i="4"/>
  <c r="B6261" i="106" s="1"/>
  <c r="D6261" i="106" s="1"/>
  <c r="G76" i="4"/>
  <c r="B3260" i="106" s="1"/>
  <c r="D3260" i="106" s="1"/>
  <c r="F76" i="4"/>
  <c r="B3254" i="106" s="1"/>
  <c r="D3254" i="106" s="1"/>
  <c r="E76" i="4"/>
  <c r="B3276" i="106" s="1"/>
  <c r="D3276" i="106" s="1"/>
  <c r="D76" i="4"/>
  <c r="C76" i="4"/>
  <c r="B3231" i="106" s="1"/>
  <c r="D3231" i="106" s="1"/>
  <c r="K53" i="4"/>
  <c r="B3703" i="106" s="1"/>
  <c r="D3703" i="106" s="1"/>
  <c r="K52" i="4"/>
  <c r="B3702" i="106" s="1"/>
  <c r="D3702" i="106" s="1"/>
  <c r="H51" i="4"/>
  <c r="H76" i="4" s="1"/>
  <c r="B3298" i="106" s="1"/>
  <c r="D3298" i="106" s="1"/>
  <c r="I48" i="4"/>
  <c r="B2106" i="106" s="1"/>
  <c r="D2106" i="106" s="1"/>
  <c r="I47" i="4"/>
  <c r="B2105" i="106" s="1"/>
  <c r="D2105" i="106" s="1"/>
  <c r="K44" i="4"/>
  <c r="B3584" i="106" s="1"/>
  <c r="D3584" i="106" s="1"/>
  <c r="J44" i="4"/>
  <c r="B6238" i="106" s="1"/>
  <c r="D6238" i="106" s="1"/>
  <c r="I44" i="4"/>
  <c r="B3317" i="106" s="1"/>
  <c r="D3317" i="106" s="1"/>
  <c r="G44" i="4"/>
  <c r="B3258" i="106" s="1"/>
  <c r="D3258" i="106" s="1"/>
  <c r="F44" i="4"/>
  <c r="B3252" i="106" s="1"/>
  <c r="D3252" i="106" s="1"/>
  <c r="D44" i="4"/>
  <c r="B3235" i="106" s="1"/>
  <c r="D3235" i="106" s="1"/>
  <c r="C44" i="4"/>
  <c r="B3229" i="106" s="1"/>
  <c r="D3229" i="106" s="1"/>
  <c r="H41" i="4"/>
  <c r="B6289" i="106" s="1"/>
  <c r="D6289" i="106" s="1"/>
  <c r="E40" i="4"/>
  <c r="B6288" i="106" s="1"/>
  <c r="D6288" i="106" s="1"/>
  <c r="E39" i="4"/>
  <c r="B6287" i="106" s="1"/>
  <c r="D6287" i="106" s="1"/>
  <c r="E38" i="4"/>
  <c r="B6286" i="106" s="1"/>
  <c r="D6286" i="106" s="1"/>
  <c r="E37" i="4"/>
  <c r="B6285" i="106" s="1"/>
  <c r="D6285" i="106" s="1"/>
  <c r="K18" i="4"/>
  <c r="B4135" i="106" s="1"/>
  <c r="D4135" i="106" s="1"/>
  <c r="J18" i="4"/>
  <c r="B6228" i="106" s="1"/>
  <c r="D6228" i="106" s="1"/>
  <c r="H18" i="4"/>
  <c r="B4134" i="106" s="1"/>
  <c r="D4134" i="106" s="1"/>
  <c r="G18" i="4"/>
  <c r="B4176" i="106" s="1"/>
  <c r="D4176" i="106" s="1"/>
  <c r="F18" i="4"/>
  <c r="B4133" i="106" s="1"/>
  <c r="D4133" i="106" s="1"/>
  <c r="E18" i="4"/>
  <c r="B4175" i="106" s="1"/>
  <c r="D4175" i="106" s="1"/>
  <c r="D18" i="4"/>
  <c r="B4132" i="106" s="1"/>
  <c r="D4132" i="106" s="1"/>
  <c r="C18" i="4"/>
  <c r="B4131" i="106" s="1"/>
  <c r="D4131" i="106" s="1"/>
  <c r="M41" i="3"/>
  <c r="B281" i="106" s="1"/>
  <c r="D281" i="106" s="1"/>
  <c r="L34" i="3"/>
  <c r="L41" i="3" s="1"/>
  <c r="K34" i="3"/>
  <c r="B3565" i="106" s="1"/>
  <c r="D3565" i="106" s="1"/>
  <c r="J34" i="3"/>
  <c r="B6191" i="106" s="1"/>
  <c r="D6191" i="106" s="1"/>
  <c r="I34" i="3"/>
  <c r="B2910" i="106" s="1"/>
  <c r="D2910" i="106" s="1"/>
  <c r="H34" i="3"/>
  <c r="B211" i="106" s="1"/>
  <c r="D211" i="106" s="1"/>
  <c r="G34" i="3"/>
  <c r="B188" i="106" s="1"/>
  <c r="D188" i="106" s="1"/>
  <c r="F34" i="3"/>
  <c r="F41" i="3" s="1"/>
  <c r="B171" i="106" s="1"/>
  <c r="D171" i="106" s="1"/>
  <c r="E34" i="3"/>
  <c r="E41" i="3" s="1"/>
  <c r="B141" i="106" s="1"/>
  <c r="D141" i="106" s="1"/>
  <c r="D34" i="3"/>
  <c r="D41" i="3" s="1"/>
  <c r="B124" i="106" s="1"/>
  <c r="D124" i="106" s="1"/>
  <c r="C34" i="3"/>
  <c r="B91" i="106" s="1"/>
  <c r="D91" i="106" s="1"/>
  <c r="N21" i="3"/>
  <c r="B282" i="106" s="1"/>
  <c r="D282" i="106" s="1"/>
  <c r="M19" i="3"/>
  <c r="B276" i="106" s="1"/>
  <c r="D276" i="106" s="1"/>
  <c r="L13" i="3"/>
  <c r="B2895" i="106" s="1"/>
  <c r="D2895" i="106" s="1"/>
  <c r="K13" i="3"/>
  <c r="B3552" i="106" s="1"/>
  <c r="D3552" i="106" s="1"/>
  <c r="J13" i="3"/>
  <c r="B6124" i="106" s="1"/>
  <c r="D6124" i="106" s="1"/>
  <c r="I13" i="3"/>
  <c r="B2888" i="106" s="1"/>
  <c r="D2888" i="106" s="1"/>
  <c r="H13" i="3"/>
  <c r="G13" i="3"/>
  <c r="F13" i="3"/>
  <c r="B157" i="106" s="1"/>
  <c r="D157" i="106" s="1"/>
  <c r="E13" i="3"/>
  <c r="B131" i="106" s="1"/>
  <c r="D131" i="106" s="1"/>
  <c r="D13" i="3"/>
  <c r="C13" i="3"/>
  <c r="B77" i="106" s="1"/>
  <c r="D77" i="106" s="1"/>
  <c r="M37" i="118"/>
  <c r="H24" i="118"/>
  <c r="H19" i="118"/>
  <c r="H14" i="118"/>
  <c r="D9" i="118"/>
  <c r="D8" i="118"/>
  <c r="D7" i="118"/>
  <c r="H31" i="37"/>
  <c r="B4996" i="106" s="1"/>
  <c r="D4996" i="106" s="1"/>
  <c r="J10" i="37"/>
  <c r="B4268" i="106" s="1"/>
  <c r="D4268" i="106" s="1"/>
  <c r="D7" i="37"/>
  <c r="J88" i="28"/>
  <c r="B7759" i="106" s="1"/>
  <c r="D7759" i="106" s="1"/>
  <c r="J85" i="28"/>
  <c r="B7758" i="106" s="1"/>
  <c r="D7758" i="106" s="1"/>
  <c r="A75" i="28"/>
  <c r="D31" i="28"/>
  <c r="A46" i="24"/>
  <c r="I7" i="24"/>
  <c r="A3" i="24"/>
  <c r="B2" i="24"/>
  <c r="A2" i="24"/>
  <c r="B1" i="24"/>
  <c r="A1" i="24"/>
  <c r="D24" i="37" l="1"/>
  <c r="B4270" i="106" s="1"/>
  <c r="D4270" i="106" s="1"/>
  <c r="D22" i="37"/>
  <c r="D6103" i="106"/>
  <c r="I34" i="182"/>
  <c r="J34" i="182"/>
  <c r="K34" i="182" s="1"/>
  <c r="D83" i="36" s="1"/>
  <c r="H34" i="182"/>
  <c r="J22" i="37"/>
  <c r="D7250" i="106"/>
  <c r="D7256" i="106"/>
  <c r="D7262" i="106"/>
  <c r="D7268" i="106"/>
  <c r="D7607" i="106"/>
  <c r="D7621" i="106"/>
  <c r="D7593" i="106"/>
  <c r="D7615" i="106"/>
  <c r="D7636" i="106"/>
  <c r="D7251" i="106"/>
  <c r="D7257" i="106"/>
  <c r="D7263" i="106"/>
  <c r="D7601" i="106"/>
  <c r="D7608" i="106"/>
  <c r="D7594" i="106"/>
  <c r="D7616" i="106"/>
  <c r="D7637" i="106"/>
  <c r="B4" i="175"/>
  <c r="D7613" i="106"/>
  <c r="D7595" i="106"/>
  <c r="D7246" i="106"/>
  <c r="D7252" i="106"/>
  <c r="D7258" i="106"/>
  <c r="D7264" i="106"/>
  <c r="D7602" i="106"/>
  <c r="A5" i="171"/>
  <c r="D7591" i="106"/>
  <c r="D7610" i="106"/>
  <c r="D7617" i="106"/>
  <c r="D7638" i="106"/>
  <c r="B4" i="185"/>
  <c r="D7247" i="106"/>
  <c r="D7253" i="106"/>
  <c r="D7259" i="106"/>
  <c r="D7265" i="106"/>
  <c r="D7603" i="106"/>
  <c r="D7600" i="106"/>
  <c r="D7618" i="106"/>
  <c r="D7604" i="106"/>
  <c r="D7622" i="106"/>
  <c r="D7597" i="106"/>
  <c r="D7611" i="106"/>
  <c r="D7639" i="106"/>
  <c r="B4" i="176"/>
  <c r="D7248" i="106"/>
  <c r="D7254" i="106"/>
  <c r="D7260" i="106"/>
  <c r="D7266" i="106"/>
  <c r="D7590" i="106"/>
  <c r="D7619" i="106"/>
  <c r="D7598" i="106"/>
  <c r="D7612" i="106"/>
  <c r="B4" i="179"/>
  <c r="A4" i="173"/>
  <c r="B4" i="177"/>
  <c r="D7609" i="106"/>
  <c r="D7249" i="106"/>
  <c r="D7255" i="106"/>
  <c r="D7261" i="106"/>
  <c r="D7267" i="106"/>
  <c r="D7606" i="106"/>
  <c r="D7620" i="106"/>
  <c r="D7592" i="106"/>
  <c r="D7599" i="106"/>
  <c r="G5" i="4"/>
  <c r="B3409" i="106" s="1"/>
  <c r="D3409" i="106" s="1"/>
  <c r="J90" i="28"/>
  <c r="B7760" i="106" s="1"/>
  <c r="D7760" i="106" s="1"/>
  <c r="B79" i="36"/>
  <c r="B77" i="36"/>
  <c r="K41" i="3"/>
  <c r="B3568" i="106" s="1"/>
  <c r="D3568" i="106" s="1"/>
  <c r="N22" i="3"/>
  <c r="B283" i="106" s="1"/>
  <c r="D283" i="106" s="1"/>
  <c r="L9" i="11"/>
  <c r="B7614" i="106" s="1"/>
  <c r="D7614" i="106" s="1"/>
  <c r="L8" i="11"/>
  <c r="B2057" i="106" s="1"/>
  <c r="D2057" i="106" s="1"/>
  <c r="D10" i="7"/>
  <c r="B1765" i="106" s="1"/>
  <c r="D1765" i="106" s="1"/>
  <c r="H28" i="118"/>
  <c r="F21" i="8"/>
  <c r="B1879" i="106" s="1"/>
  <c r="D1879" i="106" s="1"/>
  <c r="I49" i="8"/>
  <c r="N36" i="3" s="1"/>
  <c r="H37" i="37" s="1"/>
  <c r="B4997" i="106" s="1"/>
  <c r="D4997" i="106" s="1"/>
  <c r="B1940" i="106"/>
  <c r="D1940" i="106" s="1"/>
  <c r="L13" i="11"/>
  <c r="B2060" i="106" s="1"/>
  <c r="D2060" i="106" s="1"/>
  <c r="K16" i="11"/>
  <c r="B2055" i="106" s="1"/>
  <c r="D2055" i="106" s="1"/>
  <c r="B2030" i="106"/>
  <c r="D2030" i="106" s="1"/>
  <c r="L14" i="11"/>
  <c r="B7623" i="106" s="1"/>
  <c r="D7623" i="106" s="1"/>
  <c r="D11" i="37"/>
  <c r="H29" i="118"/>
  <c r="H33" i="118"/>
  <c r="D31" i="36"/>
  <c r="F14" i="4"/>
  <c r="B2597" i="106" s="1"/>
  <c r="D2597" i="106" s="1"/>
  <c r="E42" i="183"/>
  <c r="F42" i="183"/>
  <c r="E40" i="108" s="1"/>
  <c r="B7820" i="106" s="1"/>
  <c r="D7820" i="106" s="1"/>
  <c r="M23" i="3"/>
  <c r="B279" i="106" s="1"/>
  <c r="D279" i="106" s="1"/>
  <c r="D45" i="36"/>
  <c r="G41" i="3"/>
  <c r="B190" i="106" s="1"/>
  <c r="D190" i="106" s="1"/>
  <c r="D77" i="4"/>
  <c r="B3238" i="106" s="1"/>
  <c r="D3238" i="106" s="1"/>
  <c r="B3170" i="106"/>
  <c r="D3170" i="106" s="1"/>
  <c r="C41" i="3"/>
  <c r="B93" i="106" s="1"/>
  <c r="D93" i="106" s="1"/>
  <c r="B180" i="106"/>
  <c r="D180" i="106" s="1"/>
  <c r="E44" i="4"/>
  <c r="E77" i="4" s="1"/>
  <c r="B3277" i="106" s="1"/>
  <c r="D3277" i="106" s="1"/>
  <c r="H44" i="4"/>
  <c r="B3296" i="106" s="1"/>
  <c r="D3296" i="106" s="1"/>
  <c r="F77" i="4"/>
  <c r="B3255" i="106" s="1"/>
  <c r="D3255" i="106" s="1"/>
  <c r="G77" i="4"/>
  <c r="B3261" i="106" s="1"/>
  <c r="D3261" i="106" s="1"/>
  <c r="F19" i="7"/>
  <c r="B1807" i="106" s="1"/>
  <c r="D1807" i="106" s="1"/>
  <c r="L19" i="184"/>
  <c r="D84" i="36" s="1"/>
  <c r="G19" i="184"/>
  <c r="A2" i="173"/>
  <c r="A1" i="170"/>
  <c r="B1" i="185"/>
  <c r="A1" i="173"/>
  <c r="A2" i="170"/>
  <c r="A1" i="171"/>
  <c r="B2" i="185"/>
  <c r="A2" i="171"/>
  <c r="B1" i="174"/>
  <c r="B2" i="174"/>
  <c r="B1" i="176"/>
  <c r="B2" i="176"/>
  <c r="B1" i="179"/>
  <c r="B1" i="175"/>
  <c r="B2" i="179"/>
  <c r="B2" i="175"/>
  <c r="D5" i="7"/>
  <c r="B1761" i="106" s="1"/>
  <c r="D1761" i="106" s="1"/>
  <c r="B1053" i="106"/>
  <c r="D1053" i="106" s="1"/>
  <c r="F47" i="34"/>
  <c r="D14" i="4"/>
  <c r="B2570" i="106" s="1"/>
  <c r="D2570" i="106" s="1"/>
  <c r="G14" i="4"/>
  <c r="B2609" i="106" s="1"/>
  <c r="D2609" i="106" s="1"/>
  <c r="D9" i="7"/>
  <c r="B1767" i="106" s="1"/>
  <c r="D1767" i="106" s="1"/>
  <c r="L151" i="29"/>
  <c r="J23" i="12"/>
  <c r="B7730" i="106" s="1"/>
  <c r="D7730" i="106" s="1"/>
  <c r="D8" i="7"/>
  <c r="B1764" i="106" s="1"/>
  <c r="D1764" i="106" s="1"/>
  <c r="D4" i="7"/>
  <c r="B1760" i="106" s="1"/>
  <c r="D1760" i="106" s="1"/>
  <c r="D6" i="7"/>
  <c r="B1762" i="106" s="1"/>
  <c r="D1762" i="106" s="1"/>
  <c r="E266" i="5"/>
  <c r="B7747" i="106" s="1"/>
  <c r="D7747" i="106" s="1"/>
  <c r="D17" i="7"/>
  <c r="B4104" i="106" s="1"/>
  <c r="D4104" i="106" s="1"/>
  <c r="D12" i="7"/>
  <c r="B1769" i="106" s="1"/>
  <c r="D1769" i="106" s="1"/>
  <c r="K24" i="12"/>
  <c r="B7733" i="106" s="1"/>
  <c r="D7733" i="106" s="1"/>
  <c r="F72" i="34"/>
  <c r="F28" i="108"/>
  <c r="D129" i="29"/>
  <c r="B1233" i="106" s="1"/>
  <c r="D1233" i="106" s="1"/>
  <c r="F342" i="29"/>
  <c r="B7219" i="106" s="1"/>
  <c r="D7219" i="106" s="1"/>
  <c r="E57" i="184"/>
  <c r="N57" i="184" s="1"/>
  <c r="B1523" i="106"/>
  <c r="D1523" i="106" s="1"/>
  <c r="F352" i="29"/>
  <c r="B3642" i="106" s="1"/>
  <c r="D3642" i="106" s="1"/>
  <c r="E64" i="184"/>
  <c r="N64" i="184" s="1"/>
  <c r="L342" i="29"/>
  <c r="E66" i="184"/>
  <c r="N66" i="184" s="1"/>
  <c r="L102" i="29"/>
  <c r="K261" i="29"/>
  <c r="B1491" i="106" s="1"/>
  <c r="D1491" i="106" s="1"/>
  <c r="F62" i="34"/>
  <c r="B7833" i="106" s="1"/>
  <c r="D7833" i="106" s="1"/>
  <c r="H24" i="12"/>
  <c r="B1983" i="106" s="1"/>
  <c r="D1983" i="106" s="1"/>
  <c r="I24" i="12"/>
  <c r="B1996" i="106" s="1"/>
  <c r="D1996" i="106" s="1"/>
  <c r="F106" i="34"/>
  <c r="B7842" i="106" s="1"/>
  <c r="D7842" i="106" s="1"/>
  <c r="B7718" i="106"/>
  <c r="D7718" i="106" s="1"/>
  <c r="B1995" i="106"/>
  <c r="D1995" i="106" s="1"/>
  <c r="G24" i="12"/>
  <c r="B1982" i="106"/>
  <c r="D1982" i="106" s="1"/>
  <c r="L5" i="11"/>
  <c r="B2056" i="106" s="1"/>
  <c r="D2056" i="106" s="1"/>
  <c r="L10" i="11"/>
  <c r="B2058" i="106" s="1"/>
  <c r="D2058" i="106" s="1"/>
  <c r="L3" i="11"/>
  <c r="B7596" i="106" s="1"/>
  <c r="D7596" i="106" s="1"/>
  <c r="L15" i="11"/>
  <c r="B3459" i="106" s="1"/>
  <c r="D3459" i="106" s="1"/>
  <c r="L6" i="11"/>
  <c r="B7605" i="106" s="1"/>
  <c r="D7605" i="106" s="1"/>
  <c r="L12" i="11"/>
  <c r="B2059" i="106" s="1"/>
  <c r="D2059" i="106" s="1"/>
  <c r="F16" i="11"/>
  <c r="B2027" i="106"/>
  <c r="D2027" i="106" s="1"/>
  <c r="H74" i="29"/>
  <c r="B1045" i="106" s="1"/>
  <c r="D1045" i="106" s="1"/>
  <c r="C342" i="29"/>
  <c r="B7216" i="106" s="1"/>
  <c r="D7216" i="106" s="1"/>
  <c r="H149" i="29"/>
  <c r="B1272" i="106" s="1"/>
  <c r="D1272" i="106" s="1"/>
  <c r="H342" i="29"/>
  <c r="B7221" i="106" s="1"/>
  <c r="D7221" i="106" s="1"/>
  <c r="K137" i="29"/>
  <c r="B2093" i="106" s="1"/>
  <c r="D2093" i="106" s="1"/>
  <c r="I342" i="29"/>
  <c r="B7222" i="106" s="1"/>
  <c r="D7222" i="106" s="1"/>
  <c r="H208" i="29"/>
  <c r="B1375" i="106" s="1"/>
  <c r="D1375" i="106" s="1"/>
  <c r="J210" i="29"/>
  <c r="B7072" i="106" s="1"/>
  <c r="D7072" i="106" s="1"/>
  <c r="L279" i="29"/>
  <c r="L295" i="29" s="1"/>
  <c r="L312" i="29"/>
  <c r="K84" i="29"/>
  <c r="B2088" i="106" s="1"/>
  <c r="D2088" i="106" s="1"/>
  <c r="F129" i="29"/>
  <c r="B1249" i="106" s="1"/>
  <c r="D1249" i="106" s="1"/>
  <c r="L210" i="29"/>
  <c r="I129" i="29"/>
  <c r="B7037" i="106" s="1"/>
  <c r="D7037" i="106" s="1"/>
  <c r="H139" i="29"/>
  <c r="B1267" i="106" s="1"/>
  <c r="D1267" i="106" s="1"/>
  <c r="G312" i="29"/>
  <c r="B1548" i="106" s="1"/>
  <c r="D1548" i="106" s="1"/>
  <c r="D352" i="29"/>
  <c r="L367" i="29"/>
  <c r="G352" i="29"/>
  <c r="D312" i="29"/>
  <c r="B1530" i="106" s="1"/>
  <c r="D1530" i="106" s="1"/>
  <c r="I352" i="29"/>
  <c r="B7234" i="106" s="1"/>
  <c r="D7234" i="106" s="1"/>
  <c r="K57" i="29"/>
  <c r="G24" i="108" s="1"/>
  <c r="L174" i="29"/>
  <c r="E196" i="29"/>
  <c r="I312" i="29"/>
  <c r="B7116" i="106" s="1"/>
  <c r="D7116" i="106" s="1"/>
  <c r="J352" i="29"/>
  <c r="B7235" i="106" s="1"/>
  <c r="D7235" i="106" s="1"/>
  <c r="K92" i="29"/>
  <c r="B2089" i="106" s="1"/>
  <c r="D2089" i="106" s="1"/>
  <c r="K340" i="29"/>
  <c r="E74" i="29"/>
  <c r="B871" i="106" s="1"/>
  <c r="D871" i="106" s="1"/>
  <c r="H102" i="29"/>
  <c r="B1047" i="106" s="1"/>
  <c r="D1047" i="106" s="1"/>
  <c r="C210" i="29"/>
  <c r="B1340" i="106" s="1"/>
  <c r="D1340" i="106" s="1"/>
  <c r="F15" i="8"/>
  <c r="B1876" i="106"/>
  <c r="D1876" i="106" s="1"/>
  <c r="L22" i="37"/>
  <c r="D69" i="36"/>
  <c r="F169" i="5"/>
  <c r="B5644" i="106" s="1"/>
  <c r="D5644" i="106" s="1"/>
  <c r="D11" i="7"/>
  <c r="B1768" i="106" s="1"/>
  <c r="D1768" i="106" s="1"/>
  <c r="D16" i="7"/>
  <c r="B3447" i="106" s="1"/>
  <c r="D3447" i="106" s="1"/>
  <c r="F107" i="34"/>
  <c r="B7843" i="106" s="1"/>
  <c r="D7843" i="106" s="1"/>
  <c r="E170" i="5"/>
  <c r="B5544" i="106" s="1"/>
  <c r="D5544" i="106" s="1"/>
  <c r="I170" i="5"/>
  <c r="I6" i="4" s="1"/>
  <c r="B5011" i="106" s="1"/>
  <c r="D5011" i="106" s="1"/>
  <c r="B5147" i="106"/>
  <c r="D5147" i="106" s="1"/>
  <c r="F96" i="34"/>
  <c r="B7838" i="106" s="1"/>
  <c r="D7838" i="106" s="1"/>
  <c r="D7" i="7"/>
  <c r="B1763" i="106" s="1"/>
  <c r="D1763" i="106" s="1"/>
  <c r="J170" i="5"/>
  <c r="J6" i="4" s="1"/>
  <c r="B6221" i="106" s="1"/>
  <c r="D6221" i="106" s="1"/>
  <c r="H266" i="5"/>
  <c r="B4441" i="106" s="1"/>
  <c r="D4441" i="106" s="1"/>
  <c r="C5" i="4"/>
  <c r="B3405" i="106" s="1"/>
  <c r="D3405" i="106" s="1"/>
  <c r="E109" i="5"/>
  <c r="B5527" i="106" s="1"/>
  <c r="D5527" i="106" s="1"/>
  <c r="D5" i="4"/>
  <c r="B3406" i="106" s="1"/>
  <c r="D3406" i="106" s="1"/>
  <c r="B2917" i="106"/>
  <c r="D2917" i="106" s="1"/>
  <c r="D53" i="36"/>
  <c r="H41" i="3"/>
  <c r="B213" i="106" s="1"/>
  <c r="D213" i="106" s="1"/>
  <c r="B169" i="106"/>
  <c r="D169" i="106" s="1"/>
  <c r="B2916" i="106"/>
  <c r="D2916" i="106" s="1"/>
  <c r="I41" i="3"/>
  <c r="B203" i="106"/>
  <c r="D203" i="106" s="1"/>
  <c r="J41" i="3"/>
  <c r="B6216" i="106" s="1"/>
  <c r="D6216" i="106" s="1"/>
  <c r="B109" i="106"/>
  <c r="D109" i="106" s="1"/>
  <c r="D46" i="36"/>
  <c r="B122" i="106"/>
  <c r="D122" i="106" s="1"/>
  <c r="D47" i="36"/>
  <c r="B139" i="106"/>
  <c r="D139" i="106" s="1"/>
  <c r="B3237" i="106"/>
  <c r="D3237" i="106" s="1"/>
  <c r="J77" i="4"/>
  <c r="B6262" i="106" s="1"/>
  <c r="D6262" i="106" s="1"/>
  <c r="I76" i="4"/>
  <c r="K76" i="4"/>
  <c r="C77" i="4"/>
  <c r="B3232" i="106" s="1"/>
  <c r="D3232" i="106" s="1"/>
  <c r="B5534" i="106"/>
  <c r="D5534" i="106" s="1"/>
  <c r="F5" i="4"/>
  <c r="B3408" i="106" s="1"/>
  <c r="D3408" i="106" s="1"/>
  <c r="F109" i="5"/>
  <c r="D266" i="5"/>
  <c r="B5501" i="106" s="1"/>
  <c r="D5501" i="106" s="1"/>
  <c r="B5513" i="106"/>
  <c r="D5513" i="106" s="1"/>
  <c r="B6396" i="106"/>
  <c r="D6396" i="106" s="1"/>
  <c r="F127" i="34"/>
  <c r="B7859" i="106" s="1"/>
  <c r="D7859" i="106" s="1"/>
  <c r="B5599" i="106"/>
  <c r="D5599" i="106" s="1"/>
  <c r="H170" i="5"/>
  <c r="B5906" i="106" s="1"/>
  <c r="D5906" i="106" s="1"/>
  <c r="B5893" i="106"/>
  <c r="D5893" i="106" s="1"/>
  <c r="B5748" i="106"/>
  <c r="D5748" i="106" s="1"/>
  <c r="I109" i="5"/>
  <c r="B5918" i="106"/>
  <c r="D5918" i="106" s="1"/>
  <c r="C109" i="5"/>
  <c r="D109" i="5"/>
  <c r="K170" i="5"/>
  <c r="B6014" i="106" s="1"/>
  <c r="D6014" i="106" s="1"/>
  <c r="F266" i="5"/>
  <c r="B5713" i="106" s="1"/>
  <c r="D5713" i="106" s="1"/>
  <c r="J266" i="5"/>
  <c r="B7041" i="106" s="1"/>
  <c r="D7041" i="106" s="1"/>
  <c r="B5161" i="106"/>
  <c r="D5161" i="106" s="1"/>
  <c r="B4951" i="106"/>
  <c r="D4951" i="106" s="1"/>
  <c r="K109" i="5"/>
  <c r="B5987" i="106"/>
  <c r="D5987" i="106" s="1"/>
  <c r="C169" i="5"/>
  <c r="B5214" i="106" s="1"/>
  <c r="D5214" i="106" s="1"/>
  <c r="F158" i="34"/>
  <c r="B7866" i="106" s="1"/>
  <c r="D7866" i="106" s="1"/>
  <c r="I267" i="5"/>
  <c r="B4435" i="106" s="1"/>
  <c r="D4435" i="106" s="1"/>
  <c r="B5087" i="106"/>
  <c r="D5087" i="106" s="1"/>
  <c r="B5096" i="106"/>
  <c r="D5096" i="106" s="1"/>
  <c r="J109" i="5"/>
  <c r="B6301" i="106"/>
  <c r="D6301" i="106" s="1"/>
  <c r="G169" i="5"/>
  <c r="B5770" i="106" s="1"/>
  <c r="D5770" i="106" s="1"/>
  <c r="F112" i="34"/>
  <c r="B7847" i="106" s="1"/>
  <c r="D7847" i="106" s="1"/>
  <c r="F108" i="34"/>
  <c r="B7844" i="106" s="1"/>
  <c r="D7844" i="106" s="1"/>
  <c r="H109" i="5"/>
  <c r="B5881" i="106"/>
  <c r="D5881" i="106" s="1"/>
  <c r="K266" i="5"/>
  <c r="B4442" i="106" s="1"/>
  <c r="D4442" i="106" s="1"/>
  <c r="D169" i="5"/>
  <c r="B5412" i="106" s="1"/>
  <c r="D5412" i="106" s="1"/>
  <c r="B5369" i="106"/>
  <c r="D5369" i="106" s="1"/>
  <c r="G109" i="5"/>
  <c r="B5733" i="106"/>
  <c r="D5733" i="106" s="1"/>
  <c r="B5132" i="106"/>
  <c r="D5132" i="106" s="1"/>
  <c r="B19" i="7"/>
  <c r="B1759" i="106" s="1"/>
  <c r="D1759" i="106" s="1"/>
  <c r="F37" i="34"/>
  <c r="B7829" i="106" s="1"/>
  <c r="D7829" i="106" s="1"/>
  <c r="B1104" i="106"/>
  <c r="D1104" i="106" s="1"/>
  <c r="B6885" i="106"/>
  <c r="D6885" i="106" s="1"/>
  <c r="F43" i="34"/>
  <c r="K53" i="29"/>
  <c r="J74" i="29"/>
  <c r="B6978" i="106" s="1"/>
  <c r="D6978" i="106" s="1"/>
  <c r="H129" i="29"/>
  <c r="B1364" i="106"/>
  <c r="D1364" i="106" s="1"/>
  <c r="G210" i="29"/>
  <c r="B7074" i="106"/>
  <c r="D7074" i="106" s="1"/>
  <c r="K229" i="29"/>
  <c r="F67" i="34"/>
  <c r="B1492" i="106"/>
  <c r="D1492" i="106" s="1"/>
  <c r="K270" i="29"/>
  <c r="B1500" i="106" s="1"/>
  <c r="D1500" i="106" s="1"/>
  <c r="B1512" i="106"/>
  <c r="D1512" i="106" s="1"/>
  <c r="K293" i="29"/>
  <c r="E13" i="184"/>
  <c r="H13" i="184" s="1"/>
  <c r="B1410" i="106"/>
  <c r="D1410" i="106" s="1"/>
  <c r="B1482" i="106"/>
  <c r="D1482" i="106" s="1"/>
  <c r="K243" i="29"/>
  <c r="B1485" i="106" s="1"/>
  <c r="D1485" i="106" s="1"/>
  <c r="B6889" i="106"/>
  <c r="D6889" i="106" s="1"/>
  <c r="F45" i="34"/>
  <c r="B1010" i="106"/>
  <c r="D1010" i="106" s="1"/>
  <c r="B785" i="106"/>
  <c r="D785" i="106" s="1"/>
  <c r="D74" i="29"/>
  <c r="B813" i="106" s="1"/>
  <c r="D813" i="106" s="1"/>
  <c r="F26" i="108"/>
  <c r="D26" i="108"/>
  <c r="E15" i="184"/>
  <c r="K65" i="29"/>
  <c r="B1133" i="106" s="1"/>
  <c r="D1133" i="106" s="1"/>
  <c r="B1126" i="106"/>
  <c r="D1126" i="106" s="1"/>
  <c r="B1144" i="106"/>
  <c r="D1144" i="106" s="1"/>
  <c r="G39" i="108"/>
  <c r="E39" i="108"/>
  <c r="F52" i="34"/>
  <c r="B7831" i="106" s="1"/>
  <c r="D7831" i="106" s="1"/>
  <c r="E139" i="29"/>
  <c r="B4203" i="106" s="1"/>
  <c r="D4203" i="106" s="1"/>
  <c r="B7063" i="106"/>
  <c r="D7063" i="106" s="1"/>
  <c r="I210" i="29"/>
  <c r="B1553" i="106"/>
  <c r="D1553" i="106" s="1"/>
  <c r="H312" i="29"/>
  <c r="B1554" i="106" s="1"/>
  <c r="D1554" i="106" s="1"/>
  <c r="B3668" i="106"/>
  <c r="D3668" i="106" s="1"/>
  <c r="K350" i="29"/>
  <c r="B3658" i="106"/>
  <c r="D3658" i="106" s="1"/>
  <c r="H365" i="29"/>
  <c r="B7242" i="106" s="1"/>
  <c r="D7242" i="106" s="1"/>
  <c r="B1107" i="106"/>
  <c r="D1107" i="106" s="1"/>
  <c r="F38" i="34"/>
  <c r="B7830" i="106" s="1"/>
  <c r="D7830" i="106" s="1"/>
  <c r="B6891" i="106"/>
  <c r="D6891" i="106" s="1"/>
  <c r="F46" i="34"/>
  <c r="B1124" i="106"/>
  <c r="D1124" i="106" s="1"/>
  <c r="E14" i="184"/>
  <c r="H14" i="184" s="1"/>
  <c r="B1127" i="106"/>
  <c r="D1127" i="106" s="1"/>
  <c r="F27" i="108"/>
  <c r="B1256" i="106"/>
  <c r="D1256" i="106" s="1"/>
  <c r="G129" i="29"/>
  <c r="B1325" i="106"/>
  <c r="D1325" i="106" s="1"/>
  <c r="K168" i="29"/>
  <c r="B4211" i="106"/>
  <c r="D4211" i="106" s="1"/>
  <c r="F64" i="34"/>
  <c r="B6997" i="106"/>
  <c r="D6997" i="106" s="1"/>
  <c r="K100" i="29"/>
  <c r="B7013" i="106" s="1"/>
  <c r="D7013" i="106" s="1"/>
  <c r="B1223" i="106"/>
  <c r="D1223" i="106" s="1"/>
  <c r="C129" i="29"/>
  <c r="B1358" i="106"/>
  <c r="D1358" i="106" s="1"/>
  <c r="F210" i="29"/>
  <c r="B1359" i="106" s="1"/>
  <c r="D1359" i="106" s="1"/>
  <c r="B6895" i="106"/>
  <c r="D6895" i="106" s="1"/>
  <c r="F48" i="34"/>
  <c r="B1134" i="106"/>
  <c r="D1134" i="106" s="1"/>
  <c r="K72" i="29"/>
  <c r="B1141" i="106" s="1"/>
  <c r="D1141" i="106" s="1"/>
  <c r="E17" i="184"/>
  <c r="H17" i="184" s="1"/>
  <c r="G33" i="108"/>
  <c r="E33" i="108"/>
  <c r="H196" i="29"/>
  <c r="B2830" i="106" s="1"/>
  <c r="D2830" i="106" s="1"/>
  <c r="K257" i="29"/>
  <c r="B1488" i="106" s="1"/>
  <c r="D1488" i="106" s="1"/>
  <c r="B7135" i="106"/>
  <c r="D7135" i="106" s="1"/>
  <c r="K330" i="29"/>
  <c r="B7201" i="106"/>
  <c r="D7201" i="106" s="1"/>
  <c r="E342" i="29"/>
  <c r="B7218" i="106" s="1"/>
  <c r="D7218" i="106" s="1"/>
  <c r="B1308" i="106"/>
  <c r="D1308" i="106" s="1"/>
  <c r="B6897" i="106"/>
  <c r="D6897" i="106" s="1"/>
  <c r="F49" i="34"/>
  <c r="B1130" i="106"/>
  <c r="D1130" i="106" s="1"/>
  <c r="G30" i="108"/>
  <c r="E30" i="108"/>
  <c r="B1274" i="106"/>
  <c r="D1274" i="106" s="1"/>
  <c r="G26" i="108"/>
  <c r="E26" i="108"/>
  <c r="F15" i="184"/>
  <c r="F19" i="184" s="1"/>
  <c r="B7034" i="106"/>
  <c r="D7034" i="106" s="1"/>
  <c r="J129" i="29"/>
  <c r="B3007" i="106"/>
  <c r="D3007" i="106" s="1"/>
  <c r="K194" i="29"/>
  <c r="B7107" i="106"/>
  <c r="D7107" i="106" s="1"/>
  <c r="K310" i="29"/>
  <c r="K33" i="29"/>
  <c r="G74" i="29"/>
  <c r="B987" i="106" s="1"/>
  <c r="D987" i="106" s="1"/>
  <c r="B959" i="106"/>
  <c r="D959" i="106" s="1"/>
  <c r="G29" i="108"/>
  <c r="E29" i="108"/>
  <c r="B1136" i="106"/>
  <c r="D1136" i="106" s="1"/>
  <c r="G35" i="108"/>
  <c r="E35" i="108"/>
  <c r="B1142" i="106"/>
  <c r="D1142" i="106" s="1"/>
  <c r="G38" i="108"/>
  <c r="E38" i="108"/>
  <c r="K110" i="29"/>
  <c r="K127" i="29"/>
  <c r="B1314" i="106"/>
  <c r="D1314" i="106" s="1"/>
  <c r="H172" i="29"/>
  <c r="B1317" i="106" s="1"/>
  <c r="D1317" i="106" s="1"/>
  <c r="B1555" i="106"/>
  <c r="D1555" i="106" s="1"/>
  <c r="K303" i="29"/>
  <c r="B6887" i="106"/>
  <c r="D6887" i="106" s="1"/>
  <c r="F44" i="34"/>
  <c r="B1121" i="106"/>
  <c r="D1121" i="106" s="1"/>
  <c r="E12" i="184"/>
  <c r="B1239" i="106"/>
  <c r="D1239" i="106" s="1"/>
  <c r="E129" i="29"/>
  <c r="B6877" i="106"/>
  <c r="D6877" i="106" s="1"/>
  <c r="F39" i="34"/>
  <c r="B6901" i="106"/>
  <c r="D6901" i="106" s="1"/>
  <c r="F51" i="34"/>
  <c r="F36" i="108"/>
  <c r="D36" i="108"/>
  <c r="C74" i="29"/>
  <c r="B755" i="106" s="1"/>
  <c r="D755" i="106" s="1"/>
  <c r="K204" i="29"/>
  <c r="B1384" i="106"/>
  <c r="D1384" i="106" s="1"/>
  <c r="F71" i="34"/>
  <c r="B1473" i="106"/>
  <c r="D1473" i="106" s="1"/>
  <c r="B3723" i="106"/>
  <c r="D3723" i="106" s="1"/>
  <c r="K285" i="29"/>
  <c r="K42" i="29"/>
  <c r="B1345" i="106"/>
  <c r="D1345" i="106" s="1"/>
  <c r="D210" i="29"/>
  <c r="B1346" i="106" s="1"/>
  <c r="D1346" i="106" s="1"/>
  <c r="B1417" i="106"/>
  <c r="D1417" i="106" s="1"/>
  <c r="D279" i="29"/>
  <c r="B1446" i="106" s="1"/>
  <c r="D1446" i="106" s="1"/>
  <c r="B1501" i="106"/>
  <c r="D1501" i="106" s="1"/>
  <c r="K277" i="29"/>
  <c r="B1508" i="106" s="1"/>
  <c r="D1508" i="106" s="1"/>
  <c r="B3654" i="106"/>
  <c r="D3654" i="106" s="1"/>
  <c r="H352" i="29"/>
  <c r="B6853" i="106"/>
  <c r="D6853" i="106" s="1"/>
  <c r="F35" i="34"/>
  <c r="B7827" i="106" s="1"/>
  <c r="D7827" i="106" s="1"/>
  <c r="B6879" i="106"/>
  <c r="D6879" i="106" s="1"/>
  <c r="F40" i="34"/>
  <c r="B1139" i="106"/>
  <c r="D1139" i="106" s="1"/>
  <c r="F37" i="108"/>
  <c r="D37" i="108"/>
  <c r="B6881" i="106"/>
  <c r="D6881" i="106" s="1"/>
  <c r="F41" i="34"/>
  <c r="B778" i="106"/>
  <c r="D778" i="106" s="1"/>
  <c r="L74" i="29"/>
  <c r="K47" i="29"/>
  <c r="F74" i="29"/>
  <c r="B929" i="106" s="1"/>
  <c r="D929" i="106" s="1"/>
  <c r="E102" i="29"/>
  <c r="B2790" i="106" s="1"/>
  <c r="D2790" i="106" s="1"/>
  <c r="K147" i="29"/>
  <c r="F61" i="34"/>
  <c r="B1329" i="106"/>
  <c r="D1329" i="106" s="1"/>
  <c r="B7180" i="106"/>
  <c r="D7180" i="106" s="1"/>
  <c r="E63" i="184"/>
  <c r="N63" i="184" s="1"/>
  <c r="B7206" i="106"/>
  <c r="D7206" i="106" s="1"/>
  <c r="J342" i="29"/>
  <c r="B7223" i="106" s="1"/>
  <c r="D7223" i="106" s="1"/>
  <c r="E58" i="184"/>
  <c r="N58" i="184" s="1"/>
  <c r="B894" i="106"/>
  <c r="D894" i="106" s="1"/>
  <c r="K362" i="29"/>
  <c r="E16" i="184"/>
  <c r="H16" i="184" s="1"/>
  <c r="F68" i="34"/>
  <c r="F31" i="108"/>
  <c r="K184" i="29"/>
  <c r="H295" i="29"/>
  <c r="B1454" i="106" s="1"/>
  <c r="D1454" i="106" s="1"/>
  <c r="E59" i="184"/>
  <c r="N59" i="184" s="1"/>
  <c r="E65" i="184"/>
  <c r="N65" i="184" s="1"/>
  <c r="F34" i="34"/>
  <c r="F42" i="34"/>
  <c r="F50" i="34"/>
  <c r="F56" i="34"/>
  <c r="B7832" i="106" s="1"/>
  <c r="D7832" i="106" s="1"/>
  <c r="E312" i="29"/>
  <c r="B1536" i="106" s="1"/>
  <c r="D1536" i="106" s="1"/>
  <c r="B1131" i="106"/>
  <c r="D1131" i="106" s="1"/>
  <c r="F312" i="29"/>
  <c r="B1542" i="106" s="1"/>
  <c r="D1542" i="106" s="1"/>
  <c r="E60" i="184"/>
  <c r="N60" i="184" s="1"/>
  <c r="F69" i="34"/>
  <c r="E28" i="108"/>
  <c r="B1276" i="106"/>
  <c r="D1276" i="106" s="1"/>
  <c r="E34" i="108"/>
  <c r="K160" i="29"/>
  <c r="C352" i="29"/>
  <c r="E61" i="184"/>
  <c r="N61" i="184" s="1"/>
  <c r="E67" i="184"/>
  <c r="N67" i="184" s="1"/>
  <c r="G34" i="108"/>
  <c r="F70" i="34"/>
  <c r="I74" i="29"/>
  <c r="B6977" i="106" s="1"/>
  <c r="D6977" i="106" s="1"/>
  <c r="K238" i="29"/>
  <c r="J312" i="29"/>
  <c r="B7117" i="106" s="1"/>
  <c r="D7117" i="106" s="1"/>
  <c r="D342" i="29"/>
  <c r="B7217" i="106" s="1"/>
  <c r="D7217" i="106" s="1"/>
  <c r="E352" i="29"/>
  <c r="K357" i="29"/>
  <c r="E62" i="184"/>
  <c r="N62" i="184" s="1"/>
  <c r="F36" i="34"/>
  <c r="B7828" i="106" s="1"/>
  <c r="D7828" i="106" s="1"/>
  <c r="K334" i="29"/>
  <c r="G342" i="29"/>
  <c r="B5677" i="106"/>
  <c r="D5677" i="106" s="1"/>
  <c r="G266" i="5"/>
  <c r="B5863" i="106" s="1"/>
  <c r="D5863" i="106" s="1"/>
  <c r="F128" i="34"/>
  <c r="B7860" i="106" s="1"/>
  <c r="D7860" i="106" s="1"/>
  <c r="B3725" i="106"/>
  <c r="D3725" i="106" s="1"/>
  <c r="D14" i="7"/>
  <c r="B1770" i="106" s="1"/>
  <c r="D1770" i="106" s="1"/>
  <c r="D18" i="7"/>
  <c r="B4105" i="106" s="1"/>
  <c r="D4105" i="106" s="1"/>
  <c r="F133" i="34"/>
  <c r="B7865" i="106" s="1"/>
  <c r="D7865" i="106" s="1"/>
  <c r="D13" i="7"/>
  <c r="D15" i="7"/>
  <c r="B1772" i="106" s="1"/>
  <c r="D1772" i="106" s="1"/>
  <c r="B5260" i="106"/>
  <c r="D5260" i="106" s="1"/>
  <c r="F124" i="34"/>
  <c r="B7856" i="106" s="1"/>
  <c r="D7856" i="106" s="1"/>
  <c r="F125" i="34"/>
  <c r="B7857" i="106" s="1"/>
  <c r="D7857" i="106" s="1"/>
  <c r="C266" i="5"/>
  <c r="B5320" i="106" s="1"/>
  <c r="D5320" i="106" s="1"/>
  <c r="F126" i="34"/>
  <c r="B7858" i="106" s="1"/>
  <c r="D7858" i="106" s="1"/>
  <c r="F76" i="34" l="1"/>
  <c r="B7887" i="106" s="1"/>
  <c r="D7887" i="106" s="1"/>
  <c r="B4171" i="106"/>
  <c r="D4171" i="106" s="1"/>
  <c r="J24" i="12"/>
  <c r="B7732" i="106" s="1"/>
  <c r="D7732" i="106" s="1"/>
  <c r="H22" i="37"/>
  <c r="E6" i="4"/>
  <c r="B2631" i="106" s="1"/>
  <c r="D2631" i="106" s="1"/>
  <c r="B4216" i="106"/>
  <c r="D4216" i="106" s="1"/>
  <c r="D52" i="36"/>
  <c r="N23" i="3"/>
  <c r="B284" i="106" s="1"/>
  <c r="D284" i="106" s="1"/>
  <c r="D44" i="36"/>
  <c r="D48" i="36"/>
  <c r="K28" i="118"/>
  <c r="O27" i="118" s="1"/>
  <c r="O29" i="118" s="1"/>
  <c r="D267" i="5"/>
  <c r="B5507" i="106" s="1"/>
  <c r="D5507" i="106" s="1"/>
  <c r="F170" i="5"/>
  <c r="B5653" i="106" s="1"/>
  <c r="D5653" i="106" s="1"/>
  <c r="D54" i="36"/>
  <c r="B1125" i="106"/>
  <c r="D1125" i="106" s="1"/>
  <c r="E24" i="108"/>
  <c r="G40" i="108"/>
  <c r="B7821" i="106" s="1"/>
  <c r="D7821" i="106" s="1"/>
  <c r="J367" i="29"/>
  <c r="B7245" i="106" s="1"/>
  <c r="D7245" i="106" s="1"/>
  <c r="I151" i="29"/>
  <c r="B7051" i="106" s="1"/>
  <c r="D7051" i="106" s="1"/>
  <c r="B285" i="106"/>
  <c r="D285" i="106" s="1"/>
  <c r="D51" i="36"/>
  <c r="N37" i="3"/>
  <c r="N41" i="3" s="1"/>
  <c r="B3274" i="106"/>
  <c r="D3274" i="106" s="1"/>
  <c r="H32" i="118"/>
  <c r="K32" i="118" s="1"/>
  <c r="O31" i="118" s="1"/>
  <c r="O33" i="118" s="1"/>
  <c r="H77" i="4"/>
  <c r="B3299" i="106" s="1"/>
  <c r="D3299" i="106" s="1"/>
  <c r="E4" i="4"/>
  <c r="B2630" i="106" s="1"/>
  <c r="D2630" i="106" s="1"/>
  <c r="L114" i="29"/>
  <c r="J26" i="12"/>
  <c r="B7742" i="106" s="1"/>
  <c r="D7742" i="106" s="1"/>
  <c r="H26" i="12"/>
  <c r="B7740" i="106" s="1"/>
  <c r="D7740" i="106" s="1"/>
  <c r="K26" i="12"/>
  <c r="B7743" i="106" s="1"/>
  <c r="D7743" i="106" s="1"/>
  <c r="I26" i="12"/>
  <c r="B7741" i="106" s="1"/>
  <c r="D7741" i="106" s="1"/>
  <c r="E267" i="5"/>
  <c r="E268" i="5" s="1"/>
  <c r="B5552" i="106" s="1"/>
  <c r="D5552" i="106" s="1"/>
  <c r="D114" i="29"/>
  <c r="B815" i="106" s="1"/>
  <c r="D815" i="106" s="1"/>
  <c r="N68" i="184"/>
  <c r="K139" i="29"/>
  <c r="B1282" i="106" s="1"/>
  <c r="D1282" i="106" s="1"/>
  <c r="D151" i="29"/>
  <c r="B1234" i="106" s="1"/>
  <c r="D1234" i="106" s="1"/>
  <c r="H114" i="29"/>
  <c r="B1054" i="106" s="1"/>
  <c r="D1054" i="106" s="1"/>
  <c r="F367" i="29"/>
  <c r="B3643" i="106" s="1"/>
  <c r="D3643" i="106" s="1"/>
  <c r="B6397" i="106"/>
  <c r="D6397" i="106" s="1"/>
  <c r="J267" i="5"/>
  <c r="B7054" i="106" s="1"/>
  <c r="D7054" i="106" s="1"/>
  <c r="I7" i="4"/>
  <c r="B4444" i="106" s="1"/>
  <c r="D4444" i="106" s="1"/>
  <c r="B1958" i="106"/>
  <c r="D1958" i="106" s="1"/>
  <c r="G26" i="12"/>
  <c r="B7739" i="106" s="1"/>
  <c r="D7739" i="106" s="1"/>
  <c r="L16" i="11"/>
  <c r="B2061" i="106" s="1"/>
  <c r="D2061" i="106" s="1"/>
  <c r="B2031" i="106"/>
  <c r="D2031" i="106" s="1"/>
  <c r="J114" i="29"/>
  <c r="B7021" i="106" s="1"/>
  <c r="D7021" i="106" s="1"/>
  <c r="F151" i="29"/>
  <c r="B1250" i="106" s="1"/>
  <c r="D1250" i="106" s="1"/>
  <c r="H210" i="29"/>
  <c r="B1376" i="106" s="1"/>
  <c r="D1376" i="106" s="1"/>
  <c r="F114" i="29"/>
  <c r="B931" i="106" s="1"/>
  <c r="D931" i="106" s="1"/>
  <c r="B3649" i="106"/>
  <c r="D3649" i="106" s="1"/>
  <c r="G367" i="29"/>
  <c r="B3650" i="106" s="1"/>
  <c r="D3650" i="106" s="1"/>
  <c r="D367" i="29"/>
  <c r="B3629" i="106" s="1"/>
  <c r="D3629" i="106" s="1"/>
  <c r="B3628" i="106"/>
  <c r="D3628" i="106" s="1"/>
  <c r="B7215" i="106"/>
  <c r="D7215" i="106" s="1"/>
  <c r="J16" i="4"/>
  <c r="B6226" i="106" s="1"/>
  <c r="D6226" i="106" s="1"/>
  <c r="I367" i="29"/>
  <c r="B7244" i="106" s="1"/>
  <c r="D7244" i="106" s="1"/>
  <c r="B1352" i="106"/>
  <c r="D1352" i="106" s="1"/>
  <c r="E210" i="29"/>
  <c r="B1353" i="106" s="1"/>
  <c r="D1353" i="106" s="1"/>
  <c r="B1875" i="106"/>
  <c r="D1875" i="106" s="1"/>
  <c r="F22" i="37"/>
  <c r="F24" i="37" s="1"/>
  <c r="H267" i="5"/>
  <c r="H268" i="5" s="1"/>
  <c r="B5915" i="106" s="1"/>
  <c r="D5915" i="106" s="1"/>
  <c r="H6" i="4"/>
  <c r="B2656" i="106" s="1"/>
  <c r="D2656" i="106" s="1"/>
  <c r="K267" i="5"/>
  <c r="B6022" i="106" s="1"/>
  <c r="D6022" i="106" s="1"/>
  <c r="B2913" i="106"/>
  <c r="D2913" i="106" s="1"/>
  <c r="D50" i="36"/>
  <c r="D49" i="36"/>
  <c r="B3318" i="106"/>
  <c r="D3318" i="106" s="1"/>
  <c r="I77" i="4"/>
  <c r="B3319" i="106" s="1"/>
  <c r="D3319" i="106" s="1"/>
  <c r="K77" i="4"/>
  <c r="B3587" i="106" s="1"/>
  <c r="D3587" i="106" s="1"/>
  <c r="B3586" i="106"/>
  <c r="D3586" i="106" s="1"/>
  <c r="B6024" i="106"/>
  <c r="D6024" i="106" s="1"/>
  <c r="G4" i="4"/>
  <c r="B2603" i="106" s="1"/>
  <c r="D2603" i="106" s="1"/>
  <c r="D170" i="5"/>
  <c r="D4" i="4"/>
  <c r="B2564" i="106" s="1"/>
  <c r="D2564" i="106" s="1"/>
  <c r="B5356" i="106"/>
  <c r="D5356" i="106" s="1"/>
  <c r="B6352" i="106"/>
  <c r="D6352" i="106" s="1"/>
  <c r="J4" i="4"/>
  <c r="B6220" i="106" s="1"/>
  <c r="D6220" i="106" s="1"/>
  <c r="I268" i="5"/>
  <c r="B5946" i="106" s="1"/>
  <c r="D5946" i="106" s="1"/>
  <c r="B6026" i="106"/>
  <c r="D6026" i="106" s="1"/>
  <c r="I4" i="4"/>
  <c r="B3225" i="106" s="1"/>
  <c r="D3225" i="106" s="1"/>
  <c r="B5588" i="106"/>
  <c r="D5588" i="106" s="1"/>
  <c r="F4" i="4"/>
  <c r="B2591" i="106" s="1"/>
  <c r="D2591" i="106" s="1"/>
  <c r="H4" i="4"/>
  <c r="B2655" i="106" s="1"/>
  <c r="D2655" i="106" s="1"/>
  <c r="B6025" i="106"/>
  <c r="D6025" i="106" s="1"/>
  <c r="K4" i="4"/>
  <c r="B3569" i="106" s="1"/>
  <c r="D3569" i="106" s="1"/>
  <c r="B6028" i="106"/>
  <c r="D6028" i="106" s="1"/>
  <c r="B5121" i="106"/>
  <c r="D5121" i="106" s="1"/>
  <c r="C4" i="4"/>
  <c r="B2551" i="106" s="1"/>
  <c r="D2551" i="106" s="1"/>
  <c r="G170" i="5"/>
  <c r="G267" i="5"/>
  <c r="B5869" i="106" s="1"/>
  <c r="D5869" i="106" s="1"/>
  <c r="F267" i="5"/>
  <c r="K6" i="4"/>
  <c r="B3570" i="106" s="1"/>
  <c r="D3570" i="106" s="1"/>
  <c r="C170" i="5"/>
  <c r="B3656" i="106"/>
  <c r="D3656" i="106" s="1"/>
  <c r="H367" i="29"/>
  <c r="B3660" i="106" s="1"/>
  <c r="D3660" i="106" s="1"/>
  <c r="E19" i="184"/>
  <c r="H12" i="184"/>
  <c r="I114" i="29"/>
  <c r="K279" i="29"/>
  <c r="K295" i="29" s="1"/>
  <c r="B1481" i="106"/>
  <c r="D1481" i="106" s="1"/>
  <c r="B7826" i="106"/>
  <c r="D7826" i="106" s="1"/>
  <c r="B4157" i="106"/>
  <c r="D4157" i="106" s="1"/>
  <c r="K208" i="29"/>
  <c r="B7038" i="106"/>
  <c r="D7038" i="106" s="1"/>
  <c r="J151" i="29"/>
  <c r="B7052" i="106" s="1"/>
  <c r="D7052" i="106" s="1"/>
  <c r="H174" i="29"/>
  <c r="B1318" i="106" s="1"/>
  <c r="D1318" i="106" s="1"/>
  <c r="K312" i="29"/>
  <c r="B1559" i="106"/>
  <c r="D1559" i="106" s="1"/>
  <c r="H13" i="4"/>
  <c r="B1474" i="106"/>
  <c r="D1474" i="106" s="1"/>
  <c r="G12" i="4"/>
  <c r="G151" i="29"/>
  <c r="B1258" i="106"/>
  <c r="D1258" i="106" s="1"/>
  <c r="B3670" i="106"/>
  <c r="D3670" i="106" s="1"/>
  <c r="K352" i="29"/>
  <c r="B1365" i="106"/>
  <c r="D1365" i="106" s="1"/>
  <c r="F65" i="34"/>
  <c r="B7790" i="106"/>
  <c r="D7790" i="106" s="1"/>
  <c r="F74" i="34"/>
  <c r="J15" i="4"/>
  <c r="B7796" i="106" s="1"/>
  <c r="D7796" i="106" s="1"/>
  <c r="C151" i="29"/>
  <c r="B1226" i="106" s="1"/>
  <c r="D1226" i="106" s="1"/>
  <c r="B1225" i="106"/>
  <c r="D1225" i="106" s="1"/>
  <c r="D295" i="29"/>
  <c r="B1448" i="106" s="1"/>
  <c r="D1448" i="106" s="1"/>
  <c r="B7048" i="106"/>
  <c r="D7048" i="106" s="1"/>
  <c r="K149" i="29"/>
  <c r="B1115" i="106"/>
  <c r="D1115" i="106" s="1"/>
  <c r="G21" i="108"/>
  <c r="E21" i="108"/>
  <c r="K74" i="29"/>
  <c r="B1279" i="106"/>
  <c r="D1279" i="106" s="1"/>
  <c r="K129" i="29"/>
  <c r="G19" i="108"/>
  <c r="E19" i="108"/>
  <c r="B1108" i="106"/>
  <c r="D1108" i="106" s="1"/>
  <c r="C12" i="4"/>
  <c r="H15" i="184"/>
  <c r="B1266" i="106"/>
  <c r="D1266" i="106" s="1"/>
  <c r="H151" i="29"/>
  <c r="B1273" i="106" s="1"/>
  <c r="D1273" i="106" s="1"/>
  <c r="K102" i="29"/>
  <c r="B7220" i="106"/>
  <c r="D7220" i="106" s="1"/>
  <c r="F75" i="34"/>
  <c r="B7886" i="106" s="1"/>
  <c r="D7886" i="106" s="1"/>
  <c r="B1381" i="106"/>
  <c r="D1381" i="106" s="1"/>
  <c r="F13" i="4"/>
  <c r="E68" i="184"/>
  <c r="G15" i="4"/>
  <c r="B6032" i="106" s="1"/>
  <c r="D6032" i="106" s="1"/>
  <c r="F73" i="34"/>
  <c r="B3724" i="106"/>
  <c r="D3724" i="106" s="1"/>
  <c r="K112" i="29"/>
  <c r="B1151" i="106"/>
  <c r="D1151" i="106" s="1"/>
  <c r="B2102" i="106"/>
  <c r="D2102" i="106" s="1"/>
  <c r="H15" i="4"/>
  <c r="B2660" i="106" s="1"/>
  <c r="D2660" i="106" s="1"/>
  <c r="D41" i="108"/>
  <c r="E43" i="108" s="1"/>
  <c r="G114" i="29"/>
  <c r="C114" i="29"/>
  <c r="B757" i="106" s="1"/>
  <c r="D757" i="106" s="1"/>
  <c r="B3674" i="106"/>
  <c r="D3674" i="106" s="1"/>
  <c r="K15" i="4"/>
  <c r="B3573" i="106" s="1"/>
  <c r="D3573" i="106" s="1"/>
  <c r="C367" i="29"/>
  <c r="B3622" i="106" s="1"/>
  <c r="D3622" i="106" s="1"/>
  <c r="B3621" i="106"/>
  <c r="D3621" i="106" s="1"/>
  <c r="E114" i="29"/>
  <c r="B873" i="106" s="1"/>
  <c r="D873" i="106" s="1"/>
  <c r="B3676" i="106"/>
  <c r="D3676" i="106" s="1"/>
  <c r="K365" i="29"/>
  <c r="B1119" i="106"/>
  <c r="D1119" i="106" s="1"/>
  <c r="G22" i="108"/>
  <c r="E22" i="108"/>
  <c r="E151" i="29"/>
  <c r="B1242" i="106" s="1"/>
  <c r="D1242" i="106" s="1"/>
  <c r="B1241" i="106"/>
  <c r="D1241" i="106" s="1"/>
  <c r="B7071" i="106"/>
  <c r="D7071" i="106" s="1"/>
  <c r="F66" i="34"/>
  <c r="F41" i="108"/>
  <c r="G43" i="108" s="1"/>
  <c r="B1328" i="106"/>
  <c r="D1328" i="106" s="1"/>
  <c r="K172" i="29"/>
  <c r="K174" i="29" s="1"/>
  <c r="B7207" i="106"/>
  <c r="D7207" i="106" s="1"/>
  <c r="K342" i="29"/>
  <c r="J13" i="4"/>
  <c r="B3635" i="106"/>
  <c r="D3635" i="106" s="1"/>
  <c r="E367" i="29"/>
  <c r="B3636" i="106" s="1"/>
  <c r="D3636" i="106" s="1"/>
  <c r="B1323" i="106"/>
  <c r="D1323" i="106" s="1"/>
  <c r="F60" i="34"/>
  <c r="E15" i="4"/>
  <c r="B2837" i="106"/>
  <c r="D2837" i="106" s="1"/>
  <c r="K196" i="29"/>
  <c r="B1515" i="106"/>
  <c r="D1515" i="106" s="1"/>
  <c r="G16" i="4"/>
  <c r="B2611" i="106" s="1"/>
  <c r="D2611" i="106" s="1"/>
  <c r="G23" i="108"/>
  <c r="E23" i="108"/>
  <c r="B1122" i="106"/>
  <c r="D1122" i="106" s="1"/>
  <c r="F175" i="34"/>
  <c r="B7877" i="106" s="1"/>
  <c r="D7877" i="106" s="1"/>
  <c r="C267" i="5"/>
  <c r="B3726" i="106"/>
  <c r="D3726" i="106" s="1"/>
  <c r="D19" i="7"/>
  <c r="B1775" i="106" s="1"/>
  <c r="D1775" i="106" s="1"/>
  <c r="D7" i="4" l="1"/>
  <c r="B2567" i="106" s="1"/>
  <c r="D2567" i="106" s="1"/>
  <c r="F6" i="4"/>
  <c r="B2593" i="106" s="1"/>
  <c r="D2593" i="106" s="1"/>
  <c r="F268" i="5"/>
  <c r="B5720" i="106" s="1"/>
  <c r="D5720" i="106" s="1"/>
  <c r="F59" i="34"/>
  <c r="K175" i="29"/>
  <c r="B1333" i="106" s="1"/>
  <c r="D1333" i="106" s="1"/>
  <c r="B4434" i="106"/>
  <c r="D4434" i="106" s="1"/>
  <c r="E7" i="4"/>
  <c r="E8" i="4" s="1"/>
  <c r="B287" i="106"/>
  <c r="D287" i="106" s="1"/>
  <c r="D15" i="4"/>
  <c r="B2571" i="106" s="1"/>
  <c r="D2571" i="106" s="1"/>
  <c r="F57" i="34"/>
  <c r="F7" i="4"/>
  <c r="B2594" i="106" s="1"/>
  <c r="D2594" i="106" s="1"/>
  <c r="J7" i="4"/>
  <c r="B6222" i="106" s="1"/>
  <c r="D6222" i="106" s="1"/>
  <c r="K7" i="4"/>
  <c r="B3718" i="106" s="1"/>
  <c r="D3718" i="106" s="1"/>
  <c r="J268" i="5"/>
  <c r="B7055" i="106" s="1"/>
  <c r="D7055" i="106" s="1"/>
  <c r="B5719" i="106"/>
  <c r="D5719" i="106" s="1"/>
  <c r="K210" i="29"/>
  <c r="B1388" i="106" s="1"/>
  <c r="D1388" i="106" s="1"/>
  <c r="G7" i="4"/>
  <c r="B2605" i="106" s="1"/>
  <c r="D2605" i="106" s="1"/>
  <c r="E41" i="108"/>
  <c r="E44" i="108" s="1"/>
  <c r="E45" i="108" s="1"/>
  <c r="G41" i="108"/>
  <c r="G44" i="108" s="1"/>
  <c r="G45" i="108" s="1"/>
  <c r="B5914" i="106"/>
  <c r="D5914" i="106" s="1"/>
  <c r="H7" i="4"/>
  <c r="B2657" i="106" s="1"/>
  <c r="D2657" i="106" s="1"/>
  <c r="K268" i="5"/>
  <c r="B6023" i="106" s="1"/>
  <c r="D6023" i="106" s="1"/>
  <c r="B288" i="106"/>
  <c r="D288" i="106" s="1"/>
  <c r="D55" i="36"/>
  <c r="I8" i="4"/>
  <c r="I10" i="4" s="1"/>
  <c r="B4128" i="106" s="1"/>
  <c r="D4128" i="106" s="1"/>
  <c r="G6" i="4"/>
  <c r="B2604" i="106" s="1"/>
  <c r="D2604" i="106" s="1"/>
  <c r="B5778" i="106"/>
  <c r="D5778" i="106" s="1"/>
  <c r="G268" i="5"/>
  <c r="B5870" i="106" s="1"/>
  <c r="D5870" i="106" s="1"/>
  <c r="B5421" i="106"/>
  <c r="D5421" i="106" s="1"/>
  <c r="D6" i="4"/>
  <c r="B2566" i="106" s="1"/>
  <c r="D2566" i="106" s="1"/>
  <c r="B5223" i="106"/>
  <c r="D5223" i="106" s="1"/>
  <c r="C6" i="4"/>
  <c r="B2553" i="106" s="1"/>
  <c r="D2553" i="106" s="1"/>
  <c r="D268" i="5"/>
  <c r="B5508" i="106" s="1"/>
  <c r="D5508" i="106" s="1"/>
  <c r="F12" i="34"/>
  <c r="B1517" i="106"/>
  <c r="D1517" i="106" s="1"/>
  <c r="B2607" i="106"/>
  <c r="D2607" i="106" s="1"/>
  <c r="F54" i="34"/>
  <c r="B989" i="106"/>
  <c r="D989" i="106" s="1"/>
  <c r="B1281" i="106"/>
  <c r="D1281" i="106" s="1"/>
  <c r="K151" i="29"/>
  <c r="D13" i="4"/>
  <c r="B2633" i="106"/>
  <c r="D2633" i="106" s="1"/>
  <c r="B1510" i="106"/>
  <c r="D1510" i="106" s="1"/>
  <c r="G13" i="4"/>
  <c r="B2608" i="106" s="1"/>
  <c r="D2608" i="106" s="1"/>
  <c r="B1143" i="106"/>
  <c r="D1143" i="106" s="1"/>
  <c r="C13" i="4"/>
  <c r="B2557" i="106" s="1"/>
  <c r="D2557" i="106" s="1"/>
  <c r="B2659" i="106"/>
  <c r="D2659" i="106" s="1"/>
  <c r="H17" i="4"/>
  <c r="B7020" i="106"/>
  <c r="D7020" i="106" s="1"/>
  <c r="F17" i="11"/>
  <c r="F55" i="34"/>
  <c r="F58" i="34"/>
  <c r="B1259" i="106"/>
  <c r="D1259" i="106" s="1"/>
  <c r="B1560" i="106"/>
  <c r="D1560" i="106" s="1"/>
  <c r="K313" i="29"/>
  <c r="B1561" i="106" s="1"/>
  <c r="D1561" i="106" s="1"/>
  <c r="B2596" i="106"/>
  <c r="D2596" i="106" s="1"/>
  <c r="B7042" i="106"/>
  <c r="D7042" i="106" s="1"/>
  <c r="J17" i="4"/>
  <c r="B1145" i="106"/>
  <c r="D1145" i="106" s="1"/>
  <c r="F53" i="34"/>
  <c r="C15" i="4"/>
  <c r="B2559" i="106" s="1"/>
  <c r="D2559" i="106" s="1"/>
  <c r="B7019" i="106"/>
  <c r="D7019" i="106" s="1"/>
  <c r="C16" i="4"/>
  <c r="B2560" i="106" s="1"/>
  <c r="D2560" i="106" s="1"/>
  <c r="H19" i="184"/>
  <c r="L20" i="184" s="1"/>
  <c r="B1331" i="106"/>
  <c r="D1331" i="106" s="1"/>
  <c r="E16" i="4"/>
  <c r="B2634" i="106" s="1"/>
  <c r="D2634" i="106" s="1"/>
  <c r="B1287" i="106"/>
  <c r="D1287" i="106" s="1"/>
  <c r="D16" i="4"/>
  <c r="B2572" i="106" s="1"/>
  <c r="D2572" i="106" s="1"/>
  <c r="B7243" i="106"/>
  <c r="D7243" i="106" s="1"/>
  <c r="K16" i="4"/>
  <c r="B3574" i="106" s="1"/>
  <c r="D3574" i="106" s="1"/>
  <c r="B1382" i="106"/>
  <c r="D1382" i="106" s="1"/>
  <c r="F63" i="34"/>
  <c r="F15" i="4"/>
  <c r="B2598" i="106" s="1"/>
  <c r="D2598" i="106" s="1"/>
  <c r="K114" i="29"/>
  <c r="B3672" i="106"/>
  <c r="D3672" i="106" s="1"/>
  <c r="K367" i="29"/>
  <c r="K13" i="4"/>
  <c r="B1332" i="106"/>
  <c r="D1332" i="106" s="1"/>
  <c r="F10" i="34"/>
  <c r="B7224" i="106"/>
  <c r="D7224" i="106" s="1"/>
  <c r="F13" i="34"/>
  <c r="B2556" i="106"/>
  <c r="D2556" i="106" s="1"/>
  <c r="B1387" i="106"/>
  <c r="D1387" i="106" s="1"/>
  <c r="F16" i="4"/>
  <c r="B2599" i="106" s="1"/>
  <c r="D2599" i="106" s="1"/>
  <c r="B5326" i="106"/>
  <c r="D5326" i="106" s="1"/>
  <c r="C7" i="4"/>
  <c r="C268" i="5"/>
  <c r="B4443" i="106" l="1"/>
  <c r="D4443" i="106" s="1"/>
  <c r="K211" i="29"/>
  <c r="B1389" i="106" s="1"/>
  <c r="D1389" i="106" s="1"/>
  <c r="F8" i="4"/>
  <c r="B2595" i="106" s="1"/>
  <c r="D2595" i="106" s="1"/>
  <c r="J8" i="4"/>
  <c r="J10" i="4" s="1"/>
  <c r="B6225" i="106" s="1"/>
  <c r="D6225" i="106" s="1"/>
  <c r="F11" i="34"/>
  <c r="K8" i="4"/>
  <c r="K10" i="4" s="1"/>
  <c r="B4130" i="106" s="1"/>
  <c r="D4130" i="106" s="1"/>
  <c r="K343" i="29"/>
  <c r="B7225" i="106" s="1"/>
  <c r="D7225" i="106" s="1"/>
  <c r="H8" i="4"/>
  <c r="H10" i="4" s="1"/>
  <c r="B4127" i="106" s="1"/>
  <c r="D4127" i="106" s="1"/>
  <c r="G17" i="4"/>
  <c r="B2612" i="106" s="1"/>
  <c r="D2612" i="106" s="1"/>
  <c r="E8" i="146"/>
  <c r="E10" i="146" s="1"/>
  <c r="B3226" i="106"/>
  <c r="D3226" i="106" s="1"/>
  <c r="J20" i="4"/>
  <c r="J78" i="4" s="1"/>
  <c r="G8" i="4"/>
  <c r="I20" i="4"/>
  <c r="B3227" i="106" s="1"/>
  <c r="D3227" i="106" s="1"/>
  <c r="K296" i="29"/>
  <c r="B1518" i="106" s="1"/>
  <c r="D1518" i="106" s="1"/>
  <c r="D8" i="4"/>
  <c r="B2568" i="106" s="1"/>
  <c r="D2568" i="106" s="1"/>
  <c r="B1152" i="106"/>
  <c r="D1152" i="106" s="1"/>
  <c r="F8" i="34"/>
  <c r="B2569" i="106"/>
  <c r="D2569" i="106" s="1"/>
  <c r="D17" i="4"/>
  <c r="B1288" i="106"/>
  <c r="D1288" i="106" s="1"/>
  <c r="F9" i="34"/>
  <c r="K152" i="29"/>
  <c r="B1289" i="106" s="1"/>
  <c r="D1289" i="106" s="1"/>
  <c r="F77" i="34"/>
  <c r="B7834" i="106" s="1"/>
  <c r="D7834" i="106" s="1"/>
  <c r="I17" i="11"/>
  <c r="B7624" i="106"/>
  <c r="D7624" i="106" s="1"/>
  <c r="B2661" i="106"/>
  <c r="D2661" i="106" s="1"/>
  <c r="H19" i="4"/>
  <c r="B4141" i="106" s="1"/>
  <c r="D4141" i="106" s="1"/>
  <c r="F17" i="4"/>
  <c r="C17" i="4"/>
  <c r="B6227" i="106"/>
  <c r="D6227" i="106" s="1"/>
  <c r="J19" i="4"/>
  <c r="B6229" i="106" s="1"/>
  <c r="D6229" i="106" s="1"/>
  <c r="B3572" i="106"/>
  <c r="D3572" i="106" s="1"/>
  <c r="K17" i="4"/>
  <c r="B3678" i="106"/>
  <c r="D3678" i="106" s="1"/>
  <c r="K368" i="29"/>
  <c r="B3681" i="106" s="1"/>
  <c r="D3681" i="106" s="1"/>
  <c r="E17" i="4"/>
  <c r="B5327" i="106"/>
  <c r="D5327" i="106" s="1"/>
  <c r="K115" i="29"/>
  <c r="B1153" i="106" s="1"/>
  <c r="D1153" i="106" s="1"/>
  <c r="C8" i="4"/>
  <c r="D10" i="171"/>
  <c r="D19" i="171" s="1"/>
  <c r="D32" i="171" s="1"/>
  <c r="D49" i="171" s="1"/>
  <c r="B2554" i="106"/>
  <c r="D2554" i="106" s="1"/>
  <c r="E10" i="4"/>
  <c r="B4124" i="106" s="1"/>
  <c r="D4124" i="106" s="1"/>
  <c r="B2632" i="106"/>
  <c r="D2632" i="106" s="1"/>
  <c r="G20" i="4" l="1"/>
  <c r="G78" i="4" s="1"/>
  <c r="B6223" i="106"/>
  <c r="D6223" i="106" s="1"/>
  <c r="F20" i="4"/>
  <c r="F78" i="4" s="1"/>
  <c r="F10" i="4"/>
  <c r="B4125" i="106" s="1"/>
  <c r="D4125" i="106" s="1"/>
  <c r="D8" i="146"/>
  <c r="B3571" i="106"/>
  <c r="D3571" i="106" s="1"/>
  <c r="G19" i="4"/>
  <c r="B4140" i="106" s="1"/>
  <c r="D4140" i="106" s="1"/>
  <c r="B2658" i="106"/>
  <c r="D2658" i="106" s="1"/>
  <c r="H20" i="4"/>
  <c r="B2662" i="106" s="1"/>
  <c r="D2662" i="106" s="1"/>
  <c r="B6230" i="106"/>
  <c r="D6230" i="106" s="1"/>
  <c r="I78" i="4"/>
  <c r="B3320" i="106" s="1"/>
  <c r="D3320" i="106" s="1"/>
  <c r="G10" i="4"/>
  <c r="B4126" i="106" s="1"/>
  <c r="D4126" i="106" s="1"/>
  <c r="B2606" i="106"/>
  <c r="D2606" i="106" s="1"/>
  <c r="C8" i="146"/>
  <c r="D10" i="4"/>
  <c r="B4123" i="106" s="1"/>
  <c r="D4123" i="106" s="1"/>
  <c r="B2561" i="106"/>
  <c r="D2561" i="106" s="1"/>
  <c r="B9" i="146"/>
  <c r="F16" i="37"/>
  <c r="C19" i="4"/>
  <c r="B4136" i="106" s="1"/>
  <c r="D4136" i="106" s="1"/>
  <c r="H17" i="118"/>
  <c r="H25" i="118" s="1"/>
  <c r="K24" i="118" s="1"/>
  <c r="O23" i="118" s="1"/>
  <c r="O25" i="118" s="1"/>
  <c r="B2600" i="106"/>
  <c r="D2600" i="106" s="1"/>
  <c r="D9" i="146"/>
  <c r="F19" i="4"/>
  <c r="B4139" i="106" s="1"/>
  <c r="D4139" i="106" s="1"/>
  <c r="B2573" i="106"/>
  <c r="D2573" i="106" s="1"/>
  <c r="C9" i="146"/>
  <c r="D19" i="4"/>
  <c r="B4137" i="106" s="1"/>
  <c r="D4137" i="106" s="1"/>
  <c r="B7625" i="106"/>
  <c r="D7625" i="106" s="1"/>
  <c r="I18" i="11"/>
  <c r="B3575" i="106"/>
  <c r="D3575" i="106" s="1"/>
  <c r="K19" i="4"/>
  <c r="B4144" i="106" s="1"/>
  <c r="D4144" i="106" s="1"/>
  <c r="K20" i="4"/>
  <c r="F14" i="34"/>
  <c r="B2635" i="106"/>
  <c r="D2635" i="106" s="1"/>
  <c r="E19" i="4"/>
  <c r="B4138" i="106" s="1"/>
  <c r="D4138" i="106" s="1"/>
  <c r="E20" i="4"/>
  <c r="E78" i="4" s="1"/>
  <c r="D20" i="4"/>
  <c r="D78" i="4" s="1"/>
  <c r="B2613" i="106"/>
  <c r="D2613" i="106" s="1"/>
  <c r="B6263" i="106"/>
  <c r="D6263" i="106" s="1"/>
  <c r="J81" i="4"/>
  <c r="B8" i="146"/>
  <c r="H18" i="118"/>
  <c r="D16" i="37"/>
  <c r="C20" i="4"/>
  <c r="B2555" i="106"/>
  <c r="D2555" i="106" s="1"/>
  <c r="C10" i="4"/>
  <c r="B4122" i="106" s="1"/>
  <c r="D4122" i="106" s="1"/>
  <c r="H13" i="118"/>
  <c r="D10" i="146" l="1"/>
  <c r="I81" i="4"/>
  <c r="B3323" i="106" s="1"/>
  <c r="D3323" i="106" s="1"/>
  <c r="B2601" i="106"/>
  <c r="D2601" i="106" s="1"/>
  <c r="H78" i="4"/>
  <c r="H81" i="4" s="1"/>
  <c r="B1700" i="106" s="1"/>
  <c r="D1700" i="106" s="1"/>
  <c r="C10" i="146"/>
  <c r="H16" i="37"/>
  <c r="K17" i="118"/>
  <c r="O16" i="118" s="1"/>
  <c r="B2574" i="106"/>
  <c r="D2574" i="106" s="1"/>
  <c r="B2636" i="106"/>
  <c r="D2636" i="106" s="1"/>
  <c r="B7822" i="106"/>
  <c r="F78" i="34"/>
  <c r="F80" i="34" s="1"/>
  <c r="B7837" i="106" s="1"/>
  <c r="D7837" i="106" s="1"/>
  <c r="K78" i="4"/>
  <c r="B3576" i="106"/>
  <c r="D3576" i="106" s="1"/>
  <c r="B7631" i="106"/>
  <c r="D7631" i="106" s="1"/>
  <c r="F177" i="34"/>
  <c r="F9" i="146"/>
  <c r="B6266" i="106"/>
  <c r="D6266" i="106" s="1"/>
  <c r="J82" i="4"/>
  <c r="D64" i="36"/>
  <c r="B3239" i="106"/>
  <c r="D3239" i="106" s="1"/>
  <c r="D81" i="4"/>
  <c r="F81" i="4"/>
  <c r="B3256" i="106"/>
  <c r="D3256" i="106" s="1"/>
  <c r="G81" i="4"/>
  <c r="B3262" i="106"/>
  <c r="D3262" i="106" s="1"/>
  <c r="B3278" i="106"/>
  <c r="D3278" i="106" s="1"/>
  <c r="E81" i="4"/>
  <c r="B10" i="146"/>
  <c r="F8" i="146"/>
  <c r="B2562" i="106"/>
  <c r="D2562" i="106" s="1"/>
  <c r="C78" i="4"/>
  <c r="D63" i="36"/>
  <c r="I82" i="4"/>
  <c r="E11" i="146"/>
  <c r="H82" i="4" l="1"/>
  <c r="B6272" i="106" s="1"/>
  <c r="D6272" i="106" s="1"/>
  <c r="D62" i="36"/>
  <c r="B3300" i="106"/>
  <c r="D3300" i="106" s="1"/>
  <c r="K20" i="118"/>
  <c r="J20" i="118"/>
  <c r="O17" i="118" s="1"/>
  <c r="O20" i="118" s="1"/>
  <c r="K81" i="4"/>
  <c r="B3588" i="106"/>
  <c r="D3588" i="106" s="1"/>
  <c r="B7835" i="106"/>
  <c r="D7835" i="106" s="1"/>
  <c r="F176" i="34"/>
  <c r="F10" i="146"/>
  <c r="B1672" i="106"/>
  <c r="D1672" i="106" s="1"/>
  <c r="D11" i="146"/>
  <c r="F82" i="4"/>
  <c r="D60" i="36"/>
  <c r="B3233" i="106"/>
  <c r="D3233" i="106" s="1"/>
  <c r="C81" i="4"/>
  <c r="B1686" i="106"/>
  <c r="D1686" i="106" s="1"/>
  <c r="G82" i="4"/>
  <c r="D61" i="36"/>
  <c r="D58" i="36"/>
  <c r="D82" i="4"/>
  <c r="B1644" i="106"/>
  <c r="D1644" i="106" s="1"/>
  <c r="C11" i="146"/>
  <c r="B6274" i="106"/>
  <c r="D6274" i="106" s="1"/>
  <c r="J83" i="4"/>
  <c r="B6283" i="106" s="1"/>
  <c r="D6283" i="106" s="1"/>
  <c r="B6273" i="106"/>
  <c r="D6273" i="106" s="1"/>
  <c r="I83" i="4"/>
  <c r="B6282" i="106" s="1"/>
  <c r="D6282" i="106" s="1"/>
  <c r="B1658" i="106"/>
  <c r="D1658" i="106" s="1"/>
  <c r="D59" i="36"/>
  <c r="E82" i="4"/>
  <c r="H83" i="4" l="1"/>
  <c r="B6281" i="106" s="1"/>
  <c r="D6281" i="106" s="1"/>
  <c r="B7878" i="106"/>
  <c r="D7878" i="106" s="1"/>
  <c r="F178" i="34"/>
  <c r="B3591" i="106"/>
  <c r="D3591" i="106" s="1"/>
  <c r="D65" i="36"/>
  <c r="K82" i="4"/>
  <c r="B6269" i="106"/>
  <c r="D6269" i="106" s="1"/>
  <c r="E83" i="4"/>
  <c r="B6278" i="106" s="1"/>
  <c r="D6278" i="106" s="1"/>
  <c r="D57" i="36"/>
  <c r="C82" i="4"/>
  <c r="H12" i="118"/>
  <c r="K12" i="118" s="1"/>
  <c r="O11" i="118" s="1"/>
  <c r="O13" i="118" s="1"/>
  <c r="O35" i="118" s="1"/>
  <c r="O37" i="118" s="1"/>
  <c r="B11" i="146"/>
  <c r="F11" i="146" s="1"/>
  <c r="J16" i="37"/>
  <c r="B4269" i="106" s="1"/>
  <c r="D4269" i="106" s="1"/>
  <c r="B1630" i="106"/>
  <c r="D1630" i="106" s="1"/>
  <c r="B6271" i="106"/>
  <c r="D6271" i="106" s="1"/>
  <c r="G83" i="4"/>
  <c r="B6280" i="106" s="1"/>
  <c r="D6280" i="106" s="1"/>
  <c r="B6270" i="106"/>
  <c r="D6270" i="106" s="1"/>
  <c r="F83" i="4"/>
  <c r="B6279" i="106" s="1"/>
  <c r="D6279" i="106" s="1"/>
  <c r="D83" i="4"/>
  <c r="B6277" i="106" s="1"/>
  <c r="D6277" i="106" s="1"/>
  <c r="B6268" i="106"/>
  <c r="D6268" i="106" s="1"/>
  <c r="B6275" i="106" l="1"/>
  <c r="D6275" i="106" s="1"/>
  <c r="K83" i="4"/>
  <c r="B6284" i="106" s="1"/>
  <c r="D6284" i="106" s="1"/>
  <c r="B7879" i="106"/>
  <c r="D7879" i="106" s="1"/>
  <c r="F180" i="34"/>
  <c r="B7880" i="106" s="1"/>
  <c r="D7880" i="106" s="1"/>
  <c r="C12" i="146"/>
  <c r="D29" i="36"/>
  <c r="J24" i="24" s="1"/>
  <c r="B6267" i="106"/>
  <c r="D6267" i="106" s="1"/>
  <c r="C83" i="4"/>
  <c r="B6276" i="106" s="1"/>
  <c r="D6276"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<sst xmlns="http://schemas.openxmlformats.org/spreadsheetml/2006/main" count="5223" uniqueCount="2122">
  <si>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</si>
  <si>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</si>
  <si>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</si>
  <si>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</si>
  <si>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</si>
  <si>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</si>
  <si>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</si>
  <si>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</si>
  <si>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</si>
  <si>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</si>
  <si>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</si>
  <si>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</si>
  <si>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</si>
  <si>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</si>
  <si>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</si>
  <si>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</si>
  <si>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</si>
  <si>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</si>
  <si>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</si>
  <si>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</si>
  <si>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</si>
  <si>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</si>
  <si>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</si>
  <si>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</si>
  <si>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</si>
  <si>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</si>
  <si>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</si>
  <si>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</si>
  <si>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</si>
  <si>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</si>
  <si>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</si>
  <si>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</si>
  <si>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</si>
  <si>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</si>
  <si>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</si>
  <si>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</si>
  <si>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</si>
  <si>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</si>
  <si>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</si>
  <si>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</si>
  <si>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</si>
  <si>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</si>
  <si>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</si>
  <si>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</si>
  <si>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</si>
  <si>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</si>
  <si>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</si>
  <si>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</si>
  <si>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</si>
  <si>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</si>
  <si>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</si>
  <si>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</si>
  <si>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</si>
  <si>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</si>
  <si>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</si>
  <si>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</si>
  <si>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</si>
  <si>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</si>
  <si>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</si>
  <si>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</si>
  <si>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</si>
  <si>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</si>
  <si>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</si>
  <si>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</si>
  <si>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</si>
  <si>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</si>
  <si>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</si>
  <si>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</si>
  <si>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</si>
  <si>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</si>
  <si>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</si>
  <si>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</si>
  <si>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</si>
  <si>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</si>
  <si>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</si>
  <si>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</si>
  <si>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</si>
  <si>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</si>
  <si>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</si>
  <si>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</si>
  <si>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</si>
  <si>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</si>
  <si>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</si>
  <si>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</si>
  <si>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</si>
  <si>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</si>
  <si>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</si>
  <si>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</si>
  <si>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</si>
  <si>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</si>
  <si>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</si>
  <si>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</si>
  <si>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</si>
  <si>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</si>
  <si>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</si>
  <si>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</si>
  <si>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</si>
  <si>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</si>
  <si>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</si>
  <si>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</si>
  <si>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</si>
  <si>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</si>
  <si>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</si>
  <si>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</si>
  <si>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</si>
  <si>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</si>
  <si>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</si>
  <si>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</si>
  <si>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</si>
  <si>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</si>
  <si>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</si>
  <si>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</si>
  <si>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</si>
  <si>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</si>
  <si>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</si>
  <si>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</si>
  <si>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</si>
  <si>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</si>
  <si>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</si>
  <si>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</si>
  <si>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</si>
  <si>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</si>
  <si>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</si>
  <si>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</si>
  <si>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</si>
  <si>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</si>
  <si>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</si>
  <si>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</si>
  <si>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</si>
  <si>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</si>
  <si>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</si>
  <si>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</si>
  <si>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</si>
  <si>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</si>
  <si>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</si>
  <si>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</si>
  <si>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</si>
  <si>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</si>
  <si>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</si>
  <si>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</si>
  <si>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</si>
  <si>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</si>
  <si>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</si>
  <si>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</si>
  <si>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</si>
  <si>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</si>
  <si>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</si>
  <si>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</si>
  <si>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</si>
  <si>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</si>
  <si>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</si>
  <si>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</si>
  <si>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</si>
  <si>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</si>
  <si>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</si>
  <si>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</si>
  <si>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</si>
  <si>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</si>
  <si>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</si>
  <si>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</si>
  <si>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</si>
  <si>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</si>
  <si>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</si>
  <si>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</si>
  <si>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</si>
  <si>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</si>
  <si>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</si>
  <si>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</si>
  <si>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</si>
  <si>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</si>
  <si>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</si>
  <si>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</si>
  <si>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</si>
  <si>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</si>
  <si>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</si>
  <si>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</si>
  <si>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</si>
  <si>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</si>
  <si>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</si>
  <si>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</si>
  <si>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</si>
  <si>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</si>
  <si>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</si>
  <si>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</si>
  <si>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</si>
  <si>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</si>
  <si>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</si>
  <si>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</si>
  <si>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</si>
  <si>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</si>
  <si>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</si>
  <si>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</si>
  <si>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</si>
  <si>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</si>
  <si>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</si>
  <si>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</si>
  <si>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</si>
  <si>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</si>
  <si>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</si>
  <si>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</si>
  <si>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</si>
  <si>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</si>
  <si>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</si>
  <si>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</si>
  <si>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</si>
  <si>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</si>
  <si>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</si>
  <si>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</si>
  <si>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</si>
  <si>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</si>
  <si>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</si>
  <si>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</si>
  <si>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</si>
  <si>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</si>
  <si>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</si>
  <si>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</si>
  <si>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</si>
  <si>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</si>
  <si>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</si>
  <si>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</si>
  <si>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</si>
  <si>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</si>
  <si>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</si>
  <si>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</si>
  <si>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</si>
  <si>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</si>
  <si>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</si>
  <si>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</si>
  <si>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</si>
  <si>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</si>
  <si>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</si>
  <si>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</si>
  <si>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</si>
  <si>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</si>
  <si>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</si>
  <si>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</si>
  <si>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</si>
  <si>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</si>
  <si>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</si>
  <si>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</si>
  <si>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</si>
  <si>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</si>
  <si>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</si>
  <si>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</si>
  <si>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</si>
  <si>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</si>
  <si>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</si>
  <si>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</si>
  <si>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</si>
  <si>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</si>
  <si>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</si>
  <si>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</si>
  <si>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</si>
  <si>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</si>
  <si>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</si>
  <si>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</si>
  <si>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</si>
  <si>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</si>
  <si>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</si>
  <si>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</si>
  <si>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</si>
  <si>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</si>
  <si>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</si>
  <si>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</si>
  <si>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</si>
  <si>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</si>
  <si>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</si>
  <si>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</si>
  <si>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</si>
  <si>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</si>
  <si>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</si>
  <si>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</si>
  <si>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</si>
  <si>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</si>
  <si>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</si>
  <si>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</si>
  <si>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</si>
  <si>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</si>
  <si>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</si>
  <si>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</si>
  <si>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</si>
  <si>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</si>
  <si>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</si>
  <si>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</si>
  <si>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</si>
  <si>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</si>
  <si>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</si>
  <si>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</si>
  <si>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</si>
  <si>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</si>
  <si>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</si>
  <si>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</si>
  <si>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</si>
  <si>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</si>
  <si>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</si>
  <si>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</si>
  <si>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</si>
  <si>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</si>
  <si>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</si>
  <si>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</si>
  <si>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</si>
  <si>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</si>
  <si>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</si>
  <si>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</si>
  <si>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</si>
  <si>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</si>
  <si>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</si>
  <si>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</si>
  <si>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</si>
  <si>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</si>
  <si>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</si>
  <si>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</si>
  <si>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</si>
  <si>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</si>
  <si>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</si>
  <si>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</si>
  <si>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</si>
  <si>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</si>
  <si>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</si>
  <si>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</si>
  <si>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</si>
  <si>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</si>
  <si>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</si>
  <si>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</si>
  <si>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</si>
  <si>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</si>
  <si>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</si>
  <si>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</si>
  <si>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</si>
  <si>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</si>
  <si>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</si>
  <si>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</si>
  <si>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</si>
  <si>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</si>
  <si>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</si>
  <si>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</si>
  <si>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</si>
  <si>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</si>
  <si>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</si>
  <si>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</si>
  <si>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</si>
  <si>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</si>
  <si>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</si>
  <si>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</si>
  <si>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</si>
  <si>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</si>
  <si>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</si>
  <si>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</si>
  <si>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</si>
  <si>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</si>
  <si>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</si>
  <si>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</si>
  <si>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</si>
  <si>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</si>
  <si>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</si>
  <si>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</si>
  <si>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</si>
  <si>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</si>
  <si>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</si>
  <si>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</si>
  <si>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</si>
  <si>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</si>
  <si>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</si>
  <si>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</si>
  <si>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</si>
  <si>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</si>
  <si>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</si>
  <si>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</si>
  <si>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</si>
  <si>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</si>
  <si>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</si>
  <si>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</si>
  <si>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</si>
  <si>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</si>
  <si>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</si>
  <si>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</si>
  <si>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</si>
  <si>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</si>
  <si>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</si>
  <si>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</si>
  <si>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</si>
  <si>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</si>
  <si>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</si>
  <si>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</si>
  <si>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</si>
  <si>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</si>
  <si>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</si>
  <si>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</si>
  <si>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</si>
  <si>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</si>
  <si>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</si>
  <si>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</si>
  <si>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</si>
  <si>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</si>
  <si>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</si>
  <si>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</si>
  <si>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</si>
  <si>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</si>
  <si>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</si>
  <si>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</si>
  <si>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</si>
  <si>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</si>
  <si>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</si>
  <si>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</si>
  <si>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</si>
  <si>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</si>
  <si>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</si>
  <si>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</si>
  <si>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</si>
  <si>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</si>
  <si>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</si>
  <si>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</si>
  <si>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</si>
  <si>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</si>
  <si>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</si>
  <si>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</si>
  <si>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</si>
  <si>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</si>
  <si>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</si>
  <si>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</si>
  <si>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</si>
  <si>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</si>
  <si>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</si>
  <si>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</si>
  <si>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</si>
  <si>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</si>
  <si>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</si>
  <si>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</si>
  <si>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</si>
  <si>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</si>
  <si>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</si>
  <si>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</si>
  <si>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</si>
  <si>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</si>
  <si>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</si>
  <si>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</si>
  <si>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</si>
  <si>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</si>
  <si>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</si>
  <si>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</si>
  <si>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</si>
  <si>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</si>
  <si>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</si>
  <si>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</si>
  <si>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</si>
  <si>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</si>
  <si>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</si>
  <si>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</si>
  <si>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</si>
  <si>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</si>
  <si>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</si>
  <si>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</si>
  <si>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</si>
  <si>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</si>
  <si>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</si>
  <si>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</si>
  <si>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</si>
  <si>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</si>
  <si>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</si>
  <si>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</si>
  <si>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</si>
  <si>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</si>
  <si>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</si>
  <si>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</si>
  <si>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</si>
  <si>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</si>
  <si>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</si>
  <si>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</si>
  <si>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</si>
  <si>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</si>
  <si>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</si>
  <si>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</si>
  <si>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</si>
  <si>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</si>
  <si>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</si>
  <si>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</si>
  <si>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</si>
  <si>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</si>
  <si>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</si>
  <si>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</si>
  <si>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</si>
  <si>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</si>
  <si>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</si>
  <si>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</si>
  <si>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</si>
  <si>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</si>
  <si>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</si>
  <si>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</si>
  <si>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</si>
  <si>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</si>
  <si>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</si>
  <si>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</si>
  <si>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</si>
  <si>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</si>
  <si>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</si>
  <si>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</si>
  <si>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</si>
  <si>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</si>
  <si>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</si>
  <si>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</si>
  <si>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</si>
  <si>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</si>
  <si>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</si>
  <si>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</si>
  <si>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</si>
  <si>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</si>
  <si>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</si>
  <si>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</si>
  <si>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</si>
  <si>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</si>
  <si>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</si>
  <si>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</si>
  <si>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</si>
  <si>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</si>
  <si>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</si>
  <si>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</si>
  <si>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</si>
  <si>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</si>
  <si>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</si>
  <si>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</si>
  <si>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</si>
  <si>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</si>
  <si>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</si>
  <si>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</si>
  <si>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</si>
  <si>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</si>
  <si>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</si>
  <si>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</si>
  <si>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</si>
  <si>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</si>
  <si>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</si>
  <si>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</si>
  <si>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</si>
  <si>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</si>
  <si>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</si>
  <si>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</si>
  <si>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</si>
  <si>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</si>
  <si>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</si>
  <si>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</si>
  <si>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</si>
  <si>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</si>
  <si>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</si>
  <si>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</si>
  <si>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</si>
  <si>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</si>
  <si>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</si>
  <si>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</si>
  <si>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</si>
  <si>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</si>
  <si>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</si>
  <si>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</si>
  <si>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</si>
  <si>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</si>
  <si>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</si>
  <si>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</si>
  <si>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</si>
  <si>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</si>
  <si>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</si>
  <si>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</si>
  <si>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</si>
  <si>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</si>
  <si>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</si>
  <si>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</si>
  <si>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</si>
  <si>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</si>
  <si>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</si>
  <si>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</si>
  <si>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</si>
  <si>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</si>
  <si>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</si>
  <si>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</si>
  <si>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</si>
  <si>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</si>
  <si>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</si>
  <si>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</si>
  <si>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</si>
  <si>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</si>
  <si>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</si>
  <si>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</si>
  <si>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</si>
  <si>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</si>
  <si>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</si>
  <si>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</si>
  <si>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</si>
  <si>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</si>
  <si>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</si>
  <si>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</si>
  <si>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</si>
  <si>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</si>
  <si>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</si>
  <si>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</si>
  <si>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</si>
  <si>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</si>
  <si>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</si>
  <si>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</si>
  <si>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</si>
  <si>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</si>
  <si>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</si>
  <si>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</si>
  <si>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</si>
  <si>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</si>
  <si>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</si>
  <si>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</si>
  <si>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</si>
  <si>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</si>
  <si>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</si>
  <si>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</si>
  <si>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</si>
  <si>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</si>
  <si>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</si>
  <si>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</si>
  <si>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</si>
  <si>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</si>
  <si>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</si>
  <si>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</si>
  <si>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</si>
  <si>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</si>
  <si>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</si>
  <si>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</si>
  <si>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</si>
  <si>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</si>
  <si>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</si>
  <si>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</si>
  <si>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</si>
  <si>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</si>
  <si>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</si>
  <si>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</si>
  <si>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</si>
  <si>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</si>
  <si>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</si>
  <si>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</si>
  <si>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</si>
  <si>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</si>
  <si>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</si>
  <si>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</si>
  <si>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</si>
  <si>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</si>
  <si>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</si>
  <si>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</si>
  <si>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</si>
  <si>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</si>
  <si>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</si>
  <si>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</si>
  <si>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</si>
  <si>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</si>
  <si>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</si>
  <si>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</si>
  <si>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</si>
  <si>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</si>
  <si>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</si>
  <si>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</si>
  <si>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</si>
  <si>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</si>
  <si>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</si>
  <si>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</si>
  <si>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</si>
  <si>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</si>
  <si>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</si>
  <si>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</si>
  <si>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</si>
  <si>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</si>
  <si>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</si>
  <si>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</si>
  <si>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</si>
  <si>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</si>
  <si>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</si>
  <si>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</si>
  <si>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</si>
  <si>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</si>
  <si>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</si>
  <si>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</si>
  <si>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</si>
  <si>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</si>
  <si>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</si>
  <si>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</si>
  <si>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</si>
  <si>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</si>
  <si>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</si>
  <si>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</si>
  <si>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</si>
  <si>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</si>
  <si>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</si>
  <si>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</si>
  <si>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</si>
  <si>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</si>
  <si>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</si>
  <si>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</si>
  <si>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</si>
  <si>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</si>
  <si>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</si>
  <si>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</si>
  <si>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</si>
  <si>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</si>
  <si>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</si>
  <si>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</si>
  <si>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</si>
  <si>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</si>
  <si>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</si>
  <si>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</si>
  <si>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</si>
  <si>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</si>
  <si>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</si>
  <si>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</si>
  <si>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</si>
  <si>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</si>
  <si>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</si>
  <si>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</si>
  <si>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</si>
  <si>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</si>
  <si>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</si>
  <si>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</si>
  <si>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</si>
  <si>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</si>
  <si>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</si>
  <si>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</si>
  <si>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</si>
  <si>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</si>
  <si>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</si>
  <si>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</si>
  <si>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</si>
  <si>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</si>
  <si>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</si>
  <si>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</si>
  <si>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</si>
  <si>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</si>
  <si>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</si>
  <si>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</si>
  <si>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</si>
  <si>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</si>
  <si>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</si>
  <si>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</si>
  <si>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</si>
  <si>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</si>
  <si>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</si>
  <si>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</si>
  <si>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</si>
  <si>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</si>
  <si>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</si>
  <si>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</si>
  <si>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</si>
  <si>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</si>
  <si>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</si>
  <si>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</si>
  <si>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</si>
  <si>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</si>
  <si>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</si>
  <si>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</si>
  <si>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</si>
  <si>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</si>
  <si>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</si>
  <si>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</si>
  <si>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</si>
  <si>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</si>
  <si>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</si>
  <si>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</si>
  <si>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</si>
  <si>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</si>
  <si>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</si>
  <si>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</si>
  <si>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</si>
  <si>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</si>
  <si>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</si>
  <si>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</si>
  <si>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</si>
  <si>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</si>
  <si>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</si>
  <si>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</si>
  <si>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</si>
  <si>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</si>
  <si>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</si>
  <si>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</si>
  <si>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</si>
  <si>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</si>
  <si>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</si>
  <si>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</si>
  <si>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</si>
  <si>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</si>
  <si>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</si>
  <si>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</si>
  <si>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</si>
  <si>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</si>
  <si>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</si>
  <si>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</si>
  <si>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</si>
  <si>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</si>
  <si>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</si>
  <si>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</si>
  <si>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</si>
  <si>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</si>
  <si>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</si>
  <si>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</si>
  <si>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</si>
  <si>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</si>
  <si>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</si>
  <si>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</si>
  <si>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</si>
  <si>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</si>
  <si>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</si>
  <si>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</si>
  <si>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</si>
  <si>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</si>
  <si>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</si>
  <si>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</si>
  <si>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</si>
  <si>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</si>
  <si>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</si>
  <si>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</si>
  <si>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</si>
  <si>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</si>
  <si>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</si>
  <si>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</si>
  <si>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</si>
  <si>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</si>
  <si>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</si>
  <si>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</si>
  <si>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</si>
  <si>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</si>
  <si>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</si>
  <si>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</si>
  <si>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</si>
  <si>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</si>
  <si>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</si>
  <si>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</si>
  <si>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</si>
  <si>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</si>
  <si>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</si>
  <si>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</si>
  <si>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</si>
  <si>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</si>
  <si>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</si>
  <si>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</si>
  <si>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</si>
  <si>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</si>
  <si>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</si>
  <si>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</si>
  <si>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</si>
  <si>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</si>
  <si>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</si>
  <si>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</si>
  <si>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</si>
  <si>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</si>
  <si>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</si>
  <si>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</si>
  <si>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</si>
  <si>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</si>
  <si>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</si>
  <si>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</si>
  <si>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</si>
  <si>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</si>
  <si>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</si>
  <si>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</si>
  <si>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</si>
  <si>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</si>
  <si>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</si>
  <si>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</si>
  <si>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</si>
  <si>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</si>
  <si>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</si>
  <si>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</si>
  <si>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</si>
  <si>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</si>
  <si>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</si>
  <si>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</si>
  <si>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</si>
  <si>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</si>
  <si>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</si>
  <si>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</si>
  <si>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</si>
  <si>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</si>
  <si>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</si>
  <si>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</si>
  <si>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</si>
  <si>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</si>
  <si>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</si>
  <si>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</si>
  <si>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</si>
  <si>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</si>
  <si>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</si>
  <si>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</si>
  <si>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</si>
  <si>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</si>
  <si>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</si>
  <si>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</si>
  <si>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</si>
  <si>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</si>
  <si>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</si>
  <si>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</si>
  <si>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</si>
  <si>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</si>
  <si>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</si>
  <si>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</si>
  <si>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</si>
  <si>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</si>
  <si>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</si>
  <si>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</si>
  <si>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</si>
  <si>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</si>
  <si>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</si>
  <si>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</si>
  <si>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</si>
  <si>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</si>
  <si>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</si>
  <si>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</si>
  <si>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</si>
  <si>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</si>
  <si>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</si>
  <si>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</si>
  <si>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</si>
  <si>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</si>
  <si>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</si>
  <si>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</si>
  <si>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</si>
  <si>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</si>
  <si>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</si>
  <si>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</si>
  <si>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</si>
  <si>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</si>
  <si>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</si>
  <si>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</si>
  <si>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</si>
  <si>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</si>
  <si>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</si>
  <si>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</si>
  <si>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</si>
  <si>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</si>
  <si>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</si>
  <si>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</si>
  <si>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</si>
  <si>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</si>
  <si>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</si>
  <si>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</si>
  <si>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</si>
  <si>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</si>
  <si>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</si>
  <si>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</si>
  <si>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</si>
  <si>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</si>
  <si>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</si>
  <si>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</si>
  <si>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</si>
  <si>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</si>
  <si>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</si>
  <si>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</si>
  <si>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</si>
  <si>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</si>
  <si>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</si>
  <si>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</si>
  <si>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</si>
  <si>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</si>
  <si>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</si>
  <si>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</si>
  <si>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</si>
  <si>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</si>
  <si>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</si>
  <si>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</si>
  <si>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</si>
  <si>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</si>
  <si>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</si>
  <si>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</si>
  <si>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</si>
  <si>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</si>
  <si>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</si>
  <si>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</si>
  <si>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</si>
  <si>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</si>
  <si>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</si>
  <si>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</si>
  <si>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</si>
  <si>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</si>
  <si>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</si>
  <si>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</si>
  <si>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</si>
  <si>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</si>
  <si>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</si>
  <si>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</si>
  <si>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</si>
  <si>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</si>
  <si>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</si>
  <si>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</si>
  <si>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</si>
  <si>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</si>
  <si>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</si>
  <si>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</si>
  <si>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</si>
  <si>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</si>
  <si>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</si>
  <si>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</si>
  <si>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</si>
  <si>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</si>
  <si>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</si>
  <si>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</si>
  <si>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</si>
  <si>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</si>
  <si>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</si>
  <si>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</si>
  <si>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</si>
  <si>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</si>
  <si>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</si>
  <si>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</si>
  <si>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</si>
  <si>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</si>
  <si>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</si>
  <si>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</si>
  <si>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</si>
  <si>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</si>
  <si>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</si>
  <si>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</si>
  <si>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</si>
  <si>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</si>
  <si>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</si>
  <si>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</si>
  <si>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</si>
  <si>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</si>
  <si>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</si>
  <si>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</si>
  <si>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</si>
  <si>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</si>
  <si>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</si>
  <si>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</si>
  <si>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</si>
  <si>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</si>
  <si>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</si>
  <si>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</si>
  <si>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</si>
  <si>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</si>
  <si>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</si>
  <si>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</si>
  <si>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</si>
  <si>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</si>
  <si>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</si>
  <si>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</si>
  <si>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</si>
  <si>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</si>
  <si>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</si>
  <si>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</si>
  <si>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</si>
  <si>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</si>
  <si>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</si>
  <si>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</si>
  <si>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</si>
  <si>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</si>
  <si>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</si>
  <si>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</si>
  <si>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</si>
  <si>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</si>
  <si>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</si>
  <si>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</si>
  <si>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</si>
  <si>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</si>
  <si>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</si>
  <si>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</si>
  <si>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</si>
  <si>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</si>
  <si>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</si>
  <si>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</si>
  <si>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</si>
  <si>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</si>
  <si>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</si>
  <si>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</si>
  <si>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</si>
  <si>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</si>
  <si>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</si>
  <si>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</si>
  <si>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</si>
  <si>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</si>
  <si>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</si>
  <si>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</si>
  <si>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</si>
  <si>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</si>
  <si>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</si>
  <si>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</si>
  <si>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</si>
  <si>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</si>
  <si>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</si>
  <si>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</si>
  <si>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</si>
  <si>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</si>
  <si>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</si>
  <si>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</si>
  <si>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</si>
  <si>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</si>
  <si>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</si>
  <si>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</si>
  <si>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</si>
  <si>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</si>
  <si>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</si>
  <si>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</si>
  <si>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</si>
  <si>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</si>
  <si>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</si>
  <si>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</si>
  <si>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</si>
  <si>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</si>
  <si>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</si>
  <si>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</si>
  <si>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</si>
  <si>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</si>
  <si>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</si>
  <si>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</si>
  <si>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</si>
  <si>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</si>
  <si>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</si>
  <si>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</si>
  <si>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</si>
  <si>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</si>
  <si>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</si>
  <si>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</si>
  <si>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</si>
  <si>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</si>
  <si>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</si>
  <si>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</si>
  <si>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</si>
  <si>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</si>
  <si>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</si>
  <si>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</si>
  <si>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</si>
  <si>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</si>
  <si>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</si>
  <si>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</si>
  <si>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</si>
  <si>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</si>
  <si>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</si>
  <si>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</si>
  <si>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</si>
  <si>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</si>
  <si>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</si>
  <si>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</si>
  <si>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</si>
  <si>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</si>
  <si>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</si>
  <si>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</si>
  <si>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</si>
  <si>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</si>
  <si>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</si>
  <si>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</si>
  <si>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</si>
  <si>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</si>
  <si>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</si>
  <si>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</si>
  <si>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</si>
  <si>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</si>
  <si>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</si>
  <si>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</si>
  <si>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</si>
  <si>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</si>
  <si>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</si>
  <si>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</si>
  <si>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</si>
  <si>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</si>
  <si>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</si>
  <si>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</si>
  <si>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</si>
  <si>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</si>
  <si>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</si>
  <si>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</si>
  <si>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</si>
  <si>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</si>
  <si>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</si>
  <si>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</si>
  <si>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</si>
  <si>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</si>
  <si>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</si>
  <si>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</si>
  <si>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</si>
  <si>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</si>
  <si>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</si>
  <si>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</si>
  <si>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</si>
  <si>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</si>
  <si>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</si>
  <si>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</si>
  <si>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</si>
  <si>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</si>
  <si>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</si>
  <si>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</si>
  <si>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</si>
  <si>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</si>
  <si>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</si>
  <si>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</si>
  <si>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</si>
  <si>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</si>
  <si>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</si>
  <si>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</si>
  <si>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</si>
  <si>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</si>
  <si>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</si>
  <si>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</si>
  <si>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</si>
  <si>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</si>
  <si>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</si>
  <si>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</si>
  <si>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</si>
  <si>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</si>
  <si>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</si>
  <si>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</si>
  <si>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</si>
  <si>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</si>
  <si>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</si>
  <si>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</si>
  <si>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</si>
  <si>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</si>
  <si>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</si>
  <si>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</si>
  <si>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</si>
  <si>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</si>
  <si>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</si>
  <si>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</si>
  <si>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</si>
  <si>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</si>
  <si>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</si>
  <si>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</si>
  <si>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</si>
  <si>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</si>
  <si>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</si>
  <si>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</si>
  <si>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</si>
  <si>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</si>
  <si>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</si>
  <si>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</si>
  <si>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</si>
  <si>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</si>
  <si>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</si>
  <si>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</si>
  <si>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</si>
  <si>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</si>
  <si>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</si>
  <si>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</si>
  <si>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</si>
  <si>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</si>
  <si>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</si>
  <si>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</si>
  <si>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</si>
  <si>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</si>
  <si>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</si>
  <si>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</si>
  <si>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</si>
  <si>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</si>
  <si>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</si>
  <si>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</si>
  <si>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</si>
  <si>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</si>
  <si>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</si>
  <si>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</si>
  <si>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</si>
  <si>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</si>
  <si>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</si>
  <si>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</si>
  <si>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</si>
  <si>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</si>
  <si>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</si>
  <si>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</si>
  <si>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</si>
  <si>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</si>
  <si>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</si>
  <si>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</si>
  <si>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</si>
  <si>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</si>
  <si>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</si>
  <si>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</si>
  <si>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</si>
  <si>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</si>
  <si>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</si>
  <si>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</si>
  <si>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</si>
  <si>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</si>
  <si>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</si>
  <si>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</si>
  <si>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</si>
  <si>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</si>
  <si>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</si>
  <si>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</si>
  <si>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</si>
  <si>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</si>
  <si>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</si>
  <si>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</si>
  <si>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</si>
  <si>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</si>
  <si>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</si>
  <si>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</si>
  <si>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</si>
  <si>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</si>
  <si>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</si>
  <si>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</si>
  <si>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</si>
  <si>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</si>
  <si>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</si>
  <si>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</si>
  <si>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</si>
  <si>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</si>
  <si>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</si>
  <si>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</si>
  <si>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</si>
  <si>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</si>
  <si>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</si>
  <si>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</si>
  <si>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</si>
  <si>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</si>
  <si>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</si>
  <si>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</si>
  <si>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</si>
  <si>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</si>
  <si>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</si>
  <si>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</si>
  <si>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</si>
  <si>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</si>
  <si>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</si>
  <si>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</si>
  <si>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</si>
  <si>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</si>
  <si>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</si>
  <si>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</si>
  <si>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</si>
  <si>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</si>
  <si>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</si>
  <si>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</si>
  <si>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</si>
  <si>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</si>
  <si>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</si>
  <si>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</si>
  <si>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</si>
  <si>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</si>
  <si>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</si>
  <si>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</si>
  <si>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</si>
  <si>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</si>
  <si>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</si>
  <si>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</si>
  <si>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</si>
  <si>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</si>
  <si>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</si>
  <si>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</si>
  <si>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</si>
  <si>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</si>
  <si>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</si>
  <si>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</si>
  <si>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</si>
  <si>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</si>
  <si>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</si>
  <si>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</si>
  <si>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</si>
  <si>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</si>
  <si>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</si>
  <si>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</si>
  <si>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</si>
  <si>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</si>
  <si>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</si>
  <si>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</si>
  <si>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</si>
  <si>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</si>
  <si>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</si>
  <si>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</si>
  <si>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</si>
  <si>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</si>
  <si>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</si>
  <si>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</si>
  <si>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</si>
  <si>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</si>
  <si>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</si>
  <si>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</si>
  <si>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</si>
  <si>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</si>
  <si>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</si>
  <si>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</si>
  <si>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</si>
  <si>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</si>
  <si>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</si>
  <si>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</si>
  <si>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</si>
  <si>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</si>
  <si>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</si>
  <si>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</si>
  <si>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</si>
  <si>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</si>
  <si>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</si>
  <si>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</si>
  <si>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</si>
  <si>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</si>
  <si>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</si>
  <si>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</si>
  <si>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</si>
  <si>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</si>
  <si>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</si>
  <si>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</si>
  <si>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</si>
  <si>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</si>
  <si>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</si>
  <si>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</si>
  <si>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</si>
  <si>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</si>
  <si>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</si>
  <si>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</si>
  <si>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</si>
  <si>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</si>
  <si>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</si>
  <si>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</si>
  <si>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</si>
  <si>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</si>
  <si>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</si>
  <si>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</si>
  <si>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</si>
  <si>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</si>
  <si>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</si>
  <si>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</si>
  <si>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</si>
  <si>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</si>
  <si>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</si>
  <si>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</si>
  <si>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</si>
  <si>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</si>
  <si>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</si>
  <si>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</si>
  <si>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</si>
  <si>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</si>
  <si>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</si>
  <si>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</si>
  <si>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</si>
  <si>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</si>
  <si>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</si>
  <si>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</si>
  <si>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</si>
  <si>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</si>
  <si>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</si>
  <si>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</si>
  <si>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</si>
  <si>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</si>
  <si>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</si>
  <si>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</si>
  <si>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</si>
  <si>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</si>
  <si>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</si>
  <si>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</si>
  <si>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</si>
  <si>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</si>
  <si>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</si>
  <si>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</si>
  <si>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</si>
  <si>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</si>
  <si>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</si>
  <si>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</si>
  <si>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</si>
  <si>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</si>
  <si>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</si>
  <si>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</si>
  <si>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</si>
  <si>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</si>
  <si>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</si>
  <si>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</si>
  <si>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</si>
  <si>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</si>
  <si>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</si>
  <si>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</si>
  <si>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</si>
  <si>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</si>
  <si>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</si>
  <si>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</si>
  <si>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</si>
  <si>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</si>
  <si>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</si>
  <si>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</si>
  <si>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</si>
  <si>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</si>
  <si>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</si>
  <si>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</si>
  <si>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</si>
  <si>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</si>
  <si>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</si>
  <si>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</si>
  <si>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</si>
  <si>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</si>
  <si>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</si>
  <si>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</si>
  <si>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</si>
  <si>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</si>
  <si>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</si>
  <si>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</si>
  <si>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</si>
  <si>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</si>
  <si>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</si>
  <si>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</si>
  <si>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</si>
  <si>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</si>
  <si>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</si>
  <si>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</si>
  <si>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</si>
  <si>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</si>
  <si>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</si>
  <si>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</si>
  <si>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</si>
  <si>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</si>
  <si>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</si>
  <si>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</si>
  <si>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</si>
  <si>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</si>
  <si>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</si>
  <si>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</si>
  <si>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</si>
  <si>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</si>
  <si>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</si>
  <si>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</si>
  <si>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</si>
  <si>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</si>
  <si>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</si>
  <si>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</si>
  <si>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</si>
  <si>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</si>
  <si>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</si>
  <si>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</si>
  <si>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</si>
  <si>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</si>
  <si>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</si>
  <si>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</si>
  <si>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</si>
  <si>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</si>
  <si>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</si>
  <si>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</si>
  <si>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</si>
  <si>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</si>
  <si>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</si>
  <si>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</si>
  <si>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</si>
  <si>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</si>
  <si>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</si>
  <si>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</si>
  <si>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</si>
  <si>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</si>
  <si>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</si>
  <si>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</si>
  <si>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</si>
  <si>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</si>
  <si>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</si>
  <si>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</si>
  <si>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</si>
  <si>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</si>
  <si>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</si>
  <si>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</si>
  <si>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</si>
  <si>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</si>
  <si>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</si>
  <si>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</si>
  <si>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</si>
  <si>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</si>
  <si>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</si>
  <si>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</si>
  <si>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</si>
  <si>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</si>
  <si>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</si>
  <si>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</si>
  <si>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</si>
  <si>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</si>
  <si>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</si>
  <si>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</si>
  <si>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</si>
  <si>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</si>
  <si>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</si>
  <si>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</si>
  <si>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</si>
  <si>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</si>
  <si>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</si>
  <si>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</si>
  <si>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</si>
  <si>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</si>
  <si>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</si>
  <si>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</si>
  <si>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</si>
  <si>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</si>
  <si>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</si>
  <si>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</si>
  <si>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</si>
  <si>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</si>
  <si>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</si>
  <si>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</si>
  <si>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</si>
  <si>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</si>
  <si>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</si>
  <si>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</si>
  <si>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</si>
  <si>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</si>
  <si>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</si>
  <si>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</si>
  <si>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</si>
  <si>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</si>
  <si>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</si>
  <si>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</si>
  <si>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</si>
  <si>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</si>
  <si>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</si>
  <si>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</si>
  <si>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</si>
  <si>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</si>
  <si>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</si>
  <si>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</si>
  <si>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</si>
  <si>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</si>
  <si>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</si>
  <si>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</si>
  <si>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</si>
  <si>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</si>
  <si>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</si>
  <si>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</si>
  <si>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</si>
  <si>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</si>
  <si>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</si>
  <si>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</si>
  <si>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</si>
  <si>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</si>
  <si>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</si>
  <si>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</si>
  <si>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</si>
  <si>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</si>
  <si>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</si>
  <si>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</si>
  <si>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</si>
  <si>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</si>
  <si>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</si>
  <si>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</si>
  <si>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</si>
  <si>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</si>
  <si>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</si>
  <si>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</si>
  <si>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</si>
  <si>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</si>
  <si>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</si>
  <si>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</si>
  <si>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</si>
  <si>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</si>
  <si>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</si>
  <si>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</si>
  <si>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</si>
  <si>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</si>
  <si>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</si>
  <si>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</si>
  <si>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</si>
  <si>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</si>
  <si>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</si>
  <si>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</si>
  <si>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</si>
  <si>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</si>
  <si>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</si>
  <si>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</si>
  <si>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</si>
  <si>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</si>
  <si>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</si>
  <si>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</si>
  <si>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</si>
  <si>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</si>
  <si>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</si>
  <si>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</si>
  <si>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</si>
  <si>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</si>
  <si>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</si>
  <si>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</si>
  <si>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</si>
  <si>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</si>
  <si>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</si>
  <si>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</si>
  <si>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</si>
  <si>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</si>
  <si>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</si>
  <si>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</si>
  <si>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</si>
  <si>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</si>
  <si>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</si>
  <si>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</si>
  <si>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</si>
  <si>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</si>
  <si>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</si>
  <si>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</si>
  <si>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</si>
  <si>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</si>
  <si>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</si>
  <si>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</si>
  <si>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</si>
  <si>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</si>
  <si>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</si>
  <si>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</si>
  <si>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</si>
  <si>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</si>
  <si>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</si>
  <si>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</si>
  <si>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</si>
  <si>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</si>
  <si>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</si>
  <si>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</si>
  <si>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</si>
  <si>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</si>
  <si>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</si>
  <si>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</si>
  <si>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</si>
  <si>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</si>
  <si>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</si>
  <si>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</si>
  <si>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</si>
  <si>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</si>
  <si>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</si>
  <si>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</si>
  <si>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</si>
  <si>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</si>
  <si>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</si>
  <si>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</si>
  <si>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</si>
  <si>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</si>
  <si>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</si>
  <si>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</si>
  <si>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</si>
  <si>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</si>
  <si>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</si>
  <si>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</si>
  <si>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</si>
  <si>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</si>
  <si>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</si>
  <si>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</si>
  <si>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</si>
  <si>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</si>
  <si>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</si>
  <si>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</si>
  <si>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</si>
  <si>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</si>
  <si>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</si>
  <si>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</si>
  <si>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</si>
  <si>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</si>
  <si>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</si>
  <si>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</si>
  <si>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</si>
  <si>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</si>
  <si>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</si>
  <si>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</si>
  <si>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</si>
  <si>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</si>
  <si>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</si>
  <si>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</si>
  <si>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</si>
  <si>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</si>
  <si>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</si>
  <si>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</si>
  <si>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</si>
  <si>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</si>
  <si>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</si>
  <si>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</si>
  <si>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</si>
  <si>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</si>
  <si>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</si>
  <si>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</si>
  <si>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</si>
  <si>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</si>
  <si>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</si>
  <si>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</si>
  <si>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</si>
  <si>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</si>
  <si>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</si>
  <si>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</si>
  <si>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</si>
  <si>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</si>
  <si>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</si>
  <si>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</si>
  <si>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</si>
  <si>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</si>
  <si>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</si>
  <si>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</si>
  <si>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</si>
  <si>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</si>
  <si>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</si>
  <si>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</si>
  <si>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</si>
  <si>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</si>
  <si>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</si>
  <si>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</si>
  <si>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</si>
  <si>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</si>
  <si>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</si>
  <si>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</si>
  <si>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</si>
  <si>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</si>
  <si>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</si>
  <si>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</si>
  <si>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</si>
  <si>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</si>
  <si>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</si>
  <si>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</si>
  <si>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</si>
  <si>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</si>
  <si>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</si>
  <si>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</si>
  <si>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</si>
  <si>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</si>
  <si>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</si>
  <si>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</si>
  <si>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</si>
  <si>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</si>
  <si>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</si>
  <si>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</si>
  <si>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</si>
  <si>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</si>
  <si>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</si>
  <si>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</si>
  <si>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</si>
  <si>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</si>
  <si>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</si>
  <si>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</si>
  <si>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</si>
  <si>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</si>
  <si>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</si>
  <si>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</si>
  <si>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</si>
  <si>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</si>
  <si>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</si>
  <si>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</si>
  <si>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</si>
  <si>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</si>
  <si>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</si>
  <si>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</si>
  <si>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</si>
  <si>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</si>
  <si>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</si>
  <si>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</si>
  <si>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</si>
  <si>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</si>
  <si>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</si>
  <si>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</si>
  <si>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</si>
  <si>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</si>
  <si>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</si>
  <si>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</si>
  <si>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</si>
  <si>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</si>
  <si>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</si>
  <si>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</si>
  <si>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</si>
  <si>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</si>
  <si>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</si>
  <si>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</si>
  <si>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</si>
  <si>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</si>
  <si>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</si>
  <si>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</si>
  <si>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</si>
  <si>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</si>
  <si>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</si>
  <si>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</si>
  <si>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</si>
  <si>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</si>
  <si>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</si>
  <si>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</si>
  <si>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</si>
  <si>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</si>
  <si>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</si>
  <si>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</si>
  <si>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</si>
  <si>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</si>
  <si>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</si>
  <si>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</si>
  <si>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</si>
  <si>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</si>
  <si>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</si>
  <si>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</si>
  <si>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</si>
  <si>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</si>
  <si>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</si>
  <si>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</si>
  <si>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</si>
  <si>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</si>
  <si>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</si>
  <si>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</si>
  <si>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</si>
  <si>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</si>
  <si>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</si>
  <si>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</si>
  <si>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</si>
  <si>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</si>
  <si>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</si>
  <si>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</si>
  <si>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</si>
  <si>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</si>
  <si>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</si>
  <si>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</si>
  <si>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</si>
  <si>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</si>
  <si>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</si>
  <si>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</si>
  <si>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</si>
  <si>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</si>
  <si>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</si>
  <si>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</si>
  <si>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</si>
  <si>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</si>
  <si>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</si>
  <si>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</si>
  <si>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</si>
  <si>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</si>
  <si>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</si>
  <si>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</si>
  <si>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</si>
  <si>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</si>
  <si>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</si>
  <si>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</si>
  <si>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</si>
  <si>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</si>
  <si>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</si>
  <si>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</si>
  <si>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</si>
  <si>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</si>
  <si>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</si>
  <si>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</si>
  <si>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</si>
  <si>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</si>
  <si>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</si>
  <si>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</si>
  <si>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</si>
  <si>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</si>
  <si>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</si>
  <si>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</si>
  <si>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</si>
  <si>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</si>
  <si>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</si>
  <si>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</si>
  <si>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</si>
  <si>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</si>
  <si>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</si>
  <si>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</si>
  <si>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</si>
  <si>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</si>
  <si>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</si>
  <si>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</si>
  <si>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</si>
  <si>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</si>
  <si>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</si>
  <si>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</si>
  <si>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</si>
  <si>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</si>
  <si>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</si>
  <si>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</si>
  <si>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</si>
  <si>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</si>
  <si>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</si>
  <si>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</si>
  <si>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</si>
  <si>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</si>
  <si>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</si>
  <si>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</si>
  <si>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</si>
  <si>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</si>
  <si>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</si>
  <si>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</si>
  <si>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</si>
  <si>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</si>
  <si>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</si>
  <si>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</si>
  <si>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</si>
  <si>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</si>
  <si>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</si>
  <si>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</si>
  <si>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</si>
  <si>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</si>
  <si>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</si>
  <si>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</si>
  <si>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</si>
  <si>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</si>
  <si>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</si>
  <si>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</si>
  <si>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</si>
  <si>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</si>
  <si>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</si>
  <si>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</si>
  <si>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</si>
  <si>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</si>
  <si>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</si>
  <si>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</si>
  <si>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</si>
  <si>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</si>
  <si>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</si>
  <si>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</si>
  <si>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</si>
  <si>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</si>
  <si>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</si>
  <si>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</si>
  <si>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</si>
  <si>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</si>
  <si>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</si>
  <si>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</si>
  <si>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</si>
  <si>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</si>
  <si>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</si>
  <si>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</si>
  <si>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</si>
  <si>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</si>
  <si>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</si>
  <si>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</si>
  <si>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</si>
  <si>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</si>
  <si>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</si>
  <si>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</si>
  <si>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</si>
  <si>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</si>
  <si>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</si>
  <si>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</si>
  <si>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</si>
  <si>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</si>
  <si>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</si>
  <si>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</si>
  <si>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</si>
  <si>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</si>
  <si>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</si>
  <si>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</si>
  <si>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</si>
  <si>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</si>
  <si>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</si>
  <si>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</si>
  <si>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</si>
  <si>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</si>
  <si>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</si>
  <si>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</si>
  <si>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</si>
  <si>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</si>
  <si>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</si>
  <si>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</si>
  <si>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</si>
  <si>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</si>
  <si>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</si>
  <si>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</si>
  <si>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</si>
  <si>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</si>
  <si>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</si>
  <si>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</si>
  <si>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</si>
  <si>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</si>
  <si>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</si>
  <si>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</si>
  <si>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</si>
  <si>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</si>
  <si>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</si>
  <si>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</si>
  <si>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</si>
  <si>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</si>
  <si>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</si>
  <si>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</si>
  <si>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</si>
  <si>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</si>
  <si>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</si>
  <si>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</si>
  <si>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</si>
  <si>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</si>
  <si>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</si>
  <si>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</si>
  <si>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</si>
  <si>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</si>
  <si>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</si>
  <si>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</si>
  <si>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</si>
  <si>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</si>
  <si>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</si>
  <si>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</si>
  <si>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Kemper CPA Group LLP</t>
  </si>
  <si>
    <t>Krista McLaren</t>
  </si>
  <si>
    <t>703 W. Main St, PO Box 447</t>
  </si>
  <si>
    <t>Olney</t>
  </si>
  <si>
    <t>IL</t>
  </si>
  <si>
    <t>618-395-2105</t>
  </si>
  <si>
    <t>618-395-7079</t>
  </si>
  <si>
    <t>kmclaren@kempercpa.com</t>
  </si>
  <si>
    <t>Clay</t>
  </si>
  <si>
    <t>607 South Walnut SW</t>
  </si>
  <si>
    <t>Clay City</t>
  </si>
  <si>
    <t>Cathy Croy</t>
  </si>
  <si>
    <t>ccroy@claycityschools.org</t>
  </si>
  <si>
    <t>618-676-1431</t>
  </si>
  <si>
    <t>618-676-1430</t>
  </si>
  <si>
    <t>Part C, Number 23: The Auditor's Report contains a qualified opinion because the financial statements do not include disclosures regarding postemployment health insurance benefits required by the financial reporting provisions of the ISBE.</t>
  </si>
  <si>
    <t>2012 Series Bond</t>
  </si>
  <si>
    <t>2014 Series Bond</t>
  </si>
  <si>
    <t>South Eastern Special Education</t>
  </si>
  <si>
    <t>N/A</t>
  </si>
  <si>
    <t>District personnel do not possess the necessary technical accounting expertise to prevent, detect, or correct potential omissions in the footnotes to the financial statements prepared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</si>
  <si>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</si>
  <si>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 should provide the necessary training to personnel or contract with an outside independent contractor with the knowledge to properly prepare the notes to the financial statements.</t>
  </si>
  <si>
    <t>The District does not intend to correct the finding in the next fiscal year.</t>
  </si>
  <si>
    <t>The District is limited in its ability to segregate certain duties because of its size and number of employees. There is not enough financial flexibility to employ enough individuals to properly segregate these duties. As such, the functions defined above are all handled by a small group within the District.</t>
  </si>
  <si>
    <t>The District should assess its control environment and work to place compensating controls in place. However, relying solely on compensating controls typically means accepting a certain level of risk in the time it takes to detect a breakdown of internal control rather than preventing it before it happens.</t>
  </si>
  <si>
    <t>NONE</t>
  </si>
  <si>
    <t>General Obligation Bond</t>
  </si>
  <si>
    <t>Page 10, Line 74: Other Food Service - Lunch From Prev. YR - $1,202</t>
  </si>
  <si>
    <t>Page 10, Line 81: Other District/School Activity Revenue - Other Pupil Activity Revenue - $1,850</t>
  </si>
  <si>
    <t>Page 10, Line 107: Other Local Revenues - Unit Office Other Revenue - $2,373</t>
  </si>
  <si>
    <t>Page 12, Line 168: Other Restricted Revenue from State Sources - State Library Grant - $750</t>
  </si>
  <si>
    <t>Page 13, Line 220: CTE - Other - VE Perkins Title IIC Secondary Grant - $2,000</t>
  </si>
  <si>
    <t>Page 14, Line 265: Other Restricted Revenue from Federal Sources - REAP Grant - $22,113</t>
  </si>
  <si>
    <t>Operations and Maintenance</t>
  </si>
  <si>
    <t>Page 18, Line 171: Debt Services - Other - Bond Registrar Fees - $700</t>
  </si>
  <si>
    <t>Education - Board of Education Services - Purchased  Services</t>
  </si>
  <si>
    <t>Donohoo, McCally &amp; Associates</t>
  </si>
  <si>
    <t>Tort - Legal Services - Purchased Services</t>
  </si>
  <si>
    <t>Edgenuity</t>
  </si>
  <si>
    <t>Education - Improvement of Instruction Services - Purchased Services</t>
  </si>
  <si>
    <t>Security Alarm Corporation</t>
  </si>
  <si>
    <t>Tort - Risk Management &amp; Claims Services Payments - Purchased Services</t>
  </si>
  <si>
    <t>Education - Regular Programs - Purchased Services</t>
  </si>
  <si>
    <t>Education - Food Services - Food/Purchased Service</t>
  </si>
  <si>
    <t>Bushue Human Resources, Inc.</t>
  </si>
  <si>
    <t>Bushue Background Screening</t>
  </si>
  <si>
    <t>Tort - Educational, Inspectional, Supervisory Services Related to Loss Prevention or Reduction - Purchased Services</t>
  </si>
  <si>
    <t>Sodexo Inc &amp; Affiliates</t>
  </si>
  <si>
    <t>QNS, Inc.</t>
  </si>
  <si>
    <t>Robbins Schwartz Nicholas</t>
  </si>
  <si>
    <t>Page 10, Line 92: Other Textbook Income - Textbook Rentals - $160</t>
  </si>
  <si>
    <t>Page 16, Line 73: Other Support Services - Object 300: Purchased Services - Office Communications - $29,170</t>
  </si>
  <si>
    <t>The District does not currently employ an individual with the necessary knowledge, training, and technical expertise to draft the footnotes to the financial statements in accordance with the financial reporting provisions of the Illinois State Board of Education.</t>
  </si>
  <si>
    <t>In the absence of the necessary knowledge, training, and technical expertise, the District must rely on the auditors to ensure the notes to the financial statements are properly presented in accordance with the financial reporting provisions of the Illinois State Board of Education.</t>
  </si>
  <si>
    <t>The District's personnel have not obtained the necessary knowledge, training, or technical expertise.</t>
  </si>
  <si>
    <t>Lack of segregation of duties over cash disbursements related to payroll.</t>
  </si>
  <si>
    <t>The District does not currently employ enough people to adequately segregate duties related to payroll.</t>
  </si>
  <si>
    <t>The District cannot adequately segregate duties related to payroll cash disbursements.</t>
  </si>
  <si>
    <t>The District does not have sufficient revenues or budget capacity to employ additional staff to be available full-time to segregate duties over this function.</t>
  </si>
  <si>
    <t>The District will work to ensure compensating controls are maintained for this function.</t>
  </si>
  <si>
    <t>Schedule of Ad Valorem Tax Receipts</t>
  </si>
  <si>
    <t>property tax revenue as a result of the 2019 tax levy.</t>
  </si>
  <si>
    <t>Page 23, Line 18: Other - It is expected that the District will have a prior year adjustment of $17,453 (decrease) to total estimated</t>
  </si>
  <si>
    <t>Page 15, Line 41: Other Support Services - Pupils - Object 100: Salaries for Detention Duty - $1,625; Object 200: Employee Benefits for</t>
  </si>
  <si>
    <t>Detention Duty - $9</t>
  </si>
  <si>
    <t>Page 10, Line 107: Other Local Revenues - SESE Classroom Rental - $50,000; Other Local Revenue - $3,230</t>
  </si>
  <si>
    <t>Page 10, Line 107: Other Local Revenues - Trip Reimbursements - $286</t>
  </si>
  <si>
    <t>Page 19, Line 237: Other Support Services - Pupils - Object 200: Employee Benefits for Detention Duty - $82</t>
  </si>
  <si>
    <t xml:space="preserve"> Clay City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</si>
</sst>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179" fontId="65" fillId="0" borderId="0" xfId="3" applyNumberFormat="1" applyFont="1" applyBorder="1" applyProtection="1">
      <protection locked="0"/>
    </xf>
    <xf numFmtId="0" fontId="65" fillId="0" borderId="78" xfId="0" applyFont="1" applyBorder="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142875</xdr:rowOff>
        </xdr:from>
        <xdr:to>
          <xdr:col>1</xdr:col>
          <xdr:colOff>990600</xdr:colOff>
          <xdr:row>8</xdr:row>
          <xdr:rowOff>19050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xdr:row>
          <xdr:rowOff>142875</xdr:rowOff>
        </xdr:from>
        <xdr:to>
          <xdr:col>1</xdr:col>
          <xdr:colOff>2009775</xdr:colOff>
          <xdr:row>8</xdr:row>
          <xdr:rowOff>19050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3</xdr:row>
          <xdr:rowOff>142875</xdr:rowOff>
        </xdr:from>
        <xdr:to>
          <xdr:col>1</xdr:col>
          <xdr:colOff>3028950</xdr:colOff>
          <xdr:row>8</xdr:row>
          <xdr:rowOff>19050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3143250</xdr:colOff>
          <xdr:row>3</xdr:row>
          <xdr:rowOff>142875</xdr:rowOff>
        </xdr:from>
        <xdr:to>
          <xdr:col>2</xdr:col>
          <xdr:colOff>76200</xdr:colOff>
          <xdr:row>8</xdr:row>
          <xdr:rowOff>19050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133350</xdr:rowOff>
        </xdr:from>
        <xdr:to>
          <xdr:col>3</xdr:col>
          <xdr:colOff>495300</xdr:colOff>
          <xdr:row>8</xdr:row>
          <xdr:rowOff>9525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0" t="str">
        <f>"Due to ISBE on "</f>
        <v xml:space="preserve">Due to ISBE on </v>
      </c>
      <c r="B2" s="2123">
        <f>+'AFR20'!F4</f>
        <v>44151</v>
      </c>
      <c r="C2" s="2123"/>
      <c r="D2" s="2124"/>
      <c r="I2" s="2082" t="s">
        <v>2003</v>
      </c>
      <c r="J2" s="2081"/>
      <c r="K2" s="2081"/>
      <c r="L2" s="2081"/>
      <c r="M2" s="2081"/>
      <c r="N2" s="2081"/>
      <c r="O2" s="2081"/>
      <c r="P2" s="2081"/>
      <c r="Q2" s="2081"/>
      <c r="R2" s="2081"/>
      <c r="S2" s="2081"/>
    </row>
    <row r="3" spans="1:32" ht="12" customHeight="1" x14ac:dyDescent="0.2">
      <c r="A3" s="1833"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2051</v>
      </c>
      <c r="C5" s="26" t="s">
        <v>904</v>
      </c>
      <c r="D5" s="81"/>
      <c r="E5" s="81"/>
      <c r="H5" s="38"/>
      <c r="I5" s="2090" t="s">
        <v>675</v>
      </c>
      <c r="J5" s="2089"/>
      <c r="K5" s="2089"/>
      <c r="L5" s="2089"/>
      <c r="M5" s="2089"/>
      <c r="N5" s="2089"/>
      <c r="O5" s="2089"/>
      <c r="P5" s="2089"/>
      <c r="Q5" s="2089"/>
      <c r="R5" s="2089"/>
      <c r="S5" s="2089"/>
      <c r="AF5" s="1826"/>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2051</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12013010026</v>
      </c>
      <c r="B13" s="2102"/>
      <c r="C13" s="2102"/>
      <c r="D13" s="2102"/>
      <c r="E13" s="2102"/>
      <c r="F13" s="2102"/>
      <c r="G13" s="2102"/>
      <c r="H13" s="2103"/>
      <c r="I13" s="31"/>
      <c r="J13" s="30"/>
      <c r="K13" s="28"/>
      <c r="L13" s="30"/>
      <c r="M13" s="30"/>
      <c r="N13" s="30"/>
      <c r="O13" s="30"/>
      <c r="P13" s="30"/>
      <c r="Q13" s="30"/>
      <c r="R13" s="30"/>
      <c r="S13" s="30"/>
      <c r="T13" s="2107" t="s">
        <v>2052</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2060</v>
      </c>
      <c r="B15" s="2105"/>
      <c r="C15" s="2105"/>
      <c r="D15" s="2105"/>
      <c r="E15" s="2105"/>
      <c r="F15" s="2105"/>
      <c r="G15" s="2105"/>
      <c r="H15" s="2106"/>
      <c r="T15" s="2111" t="s">
        <v>2053</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2121</v>
      </c>
      <c r="B17" s="2075"/>
      <c r="C17" s="2075"/>
      <c r="D17" s="2075"/>
      <c r="E17" s="2075"/>
      <c r="F17" s="2075"/>
      <c r="G17" s="2075"/>
      <c r="H17" s="2100"/>
      <c r="T17" s="2118" t="s">
        <v>2054</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2061</v>
      </c>
      <c r="B19" s="2060"/>
      <c r="C19" s="2060"/>
      <c r="D19" s="2060"/>
      <c r="E19" s="2060"/>
      <c r="F19" s="2060"/>
      <c r="G19" s="2060"/>
      <c r="H19" s="2040"/>
      <c r="I19" s="30"/>
      <c r="J19" s="96"/>
      <c r="K19" s="40"/>
      <c r="L19" s="38"/>
      <c r="M19" s="109" t="s">
        <v>312</v>
      </c>
      <c r="P19" s="27"/>
      <c r="Q19" s="27"/>
      <c r="R19" s="27"/>
      <c r="S19" s="31"/>
      <c r="T19" s="2104" t="s">
        <v>2055</v>
      </c>
      <c r="U19" s="2039"/>
      <c r="V19" s="2039"/>
      <c r="W19" s="2040"/>
      <c r="X19" s="2116" t="s">
        <v>2056</v>
      </c>
      <c r="Y19" s="2117"/>
      <c r="Z19" s="2114">
        <v>62450</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2062</v>
      </c>
      <c r="B21" s="2039"/>
      <c r="C21" s="2039"/>
      <c r="D21" s="2039"/>
      <c r="E21" s="2039"/>
      <c r="F21" s="2039"/>
      <c r="G21" s="2039"/>
      <c r="H21" s="2040"/>
      <c r="I21" s="2094" t="s">
        <v>673</v>
      </c>
      <c r="J21" s="2089"/>
      <c r="K21" s="2089"/>
      <c r="L21" s="2089"/>
      <c r="M21" s="2089"/>
      <c r="N21" s="2089"/>
      <c r="O21" s="2089"/>
      <c r="P21" s="2089"/>
      <c r="Q21" s="2089"/>
      <c r="R21" s="2089"/>
      <c r="S21" s="2095"/>
      <c r="T21" s="2129" t="s">
        <v>2057</v>
      </c>
      <c r="U21" s="2130"/>
      <c r="V21" s="2130"/>
      <c r="W21" s="2130"/>
      <c r="X21" s="2135" t="s">
        <v>2058</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91"/>
      <c r="B23" s="2092"/>
      <c r="C23" s="2092"/>
      <c r="D23" s="2092"/>
      <c r="E23" s="2092"/>
      <c r="F23" s="2092"/>
      <c r="G23" s="2092"/>
      <c r="H23" s="2093"/>
      <c r="T23" s="2074">
        <v>65.032562999999996</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62824</v>
      </c>
      <c r="B25" s="2039"/>
      <c r="C25" s="2039"/>
      <c r="D25" s="2039"/>
      <c r="E25" s="2039"/>
      <c r="F25" s="2039"/>
      <c r="G25" s="2039"/>
      <c r="H25" s="2040"/>
      <c r="I25" s="110"/>
      <c r="J25" s="2063"/>
      <c r="K25" s="2063"/>
      <c r="L25" s="2063"/>
      <c r="M25" s="2063"/>
      <c r="N25" s="2063"/>
      <c r="O25" s="2063"/>
      <c r="P25" s="2063"/>
      <c r="Q25" s="2063"/>
      <c r="R25" s="2063"/>
      <c r="S25" s="2064"/>
      <c r="T25" s="2125" t="s">
        <v>2059</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9" t="s">
        <v>1494</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2063</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2064</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2065</v>
      </c>
      <c r="B42" s="2058"/>
      <c r="C42" s="2059"/>
      <c r="D42" s="2057" t="s">
        <v>2066</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61"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44"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2067</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7" t="s">
        <v>1989</v>
      </c>
      <c r="B88" s="2188"/>
      <c r="C88" s="2188"/>
      <c r="D88" s="2189"/>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2052</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R19" sqref="R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32683788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2.087E-2</v>
      </c>
      <c r="E10" s="333" t="s">
        <v>998</v>
      </c>
      <c r="F10" s="332">
        <v>4.9699999999999996E-3</v>
      </c>
      <c r="G10" s="333" t="s">
        <v>998</v>
      </c>
      <c r="H10" s="332">
        <v>1.99E-3</v>
      </c>
      <c r="I10" s="333" t="s">
        <v>999</v>
      </c>
      <c r="J10" s="1423">
        <f>ROUND(D10+F10+H10,5)</f>
        <v>2.7830000000000001E-2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2935788</v>
      </c>
      <c r="E16" s="1546"/>
      <c r="F16" s="1545">
        <f>SUM('Acct Summary 7-8'!C17,'Acct Summary 7-8'!D17,'Acct Summary 7-8'!F17)</f>
        <v>2500920</v>
      </c>
      <c r="G16" s="1546"/>
      <c r="H16" s="1545">
        <f>SUM(D16-F16)</f>
        <v>434868</v>
      </c>
      <c r="I16" s="1547"/>
      <c r="J16" s="1545">
        <f>SUM('Acct Summary 7-8'!C81,'Acct Summary 7-8'!D81,'Acct Summary 7-8'!F81,'Acct Summary 7-8'!I81)</f>
        <v>2347388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4510362.7439999999</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665100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F21" sqref="F2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Clay City CUSD 10</v>
      </c>
      <c r="E7" s="368"/>
      <c r="G7" s="247"/>
      <c r="H7" s="364"/>
      <c r="I7" s="364"/>
      <c r="J7" s="364"/>
      <c r="K7" s="364"/>
      <c r="L7" s="307"/>
      <c r="M7" s="307"/>
      <c r="N7" s="307"/>
      <c r="O7" s="307"/>
      <c r="P7" s="307"/>
    </row>
    <row r="8" spans="1:18" ht="12.75" x14ac:dyDescent="0.2">
      <c r="A8" s="307"/>
      <c r="B8" s="307"/>
      <c r="C8" s="366" t="s">
        <v>1115</v>
      </c>
      <c r="D8" s="369">
        <f>COVER!A13</f>
        <v>12013010026</v>
      </c>
      <c r="E8" s="370"/>
      <c r="G8" s="307"/>
      <c r="H8" s="307"/>
      <c r="I8" s="307"/>
      <c r="J8" s="307"/>
      <c r="K8" s="307"/>
      <c r="L8" s="307"/>
      <c r="M8" s="307"/>
      <c r="N8" s="307"/>
      <c r="O8" s="307"/>
      <c r="P8" s="307"/>
    </row>
    <row r="9" spans="1:18" ht="12.75" x14ac:dyDescent="0.2">
      <c r="A9" s="307"/>
      <c r="B9" s="307"/>
      <c r="C9" s="366" t="s">
        <v>708</v>
      </c>
      <c r="D9" s="371" t="str">
        <f>COVER!A15</f>
        <v>Clay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2347388</v>
      </c>
      <c r="I12" s="380"/>
      <c r="J12" s="380"/>
      <c r="K12" s="1558">
        <f>TRUNC((H12/H13*100000),5)/100000</f>
        <v>0.79957680859999991</v>
      </c>
      <c r="L12" s="381"/>
      <c r="M12" s="337" t="s">
        <v>1134</v>
      </c>
      <c r="N12" s="337"/>
      <c r="O12" s="1561">
        <v>0.35</v>
      </c>
      <c r="P12" s="213"/>
      <c r="Q12" s="213"/>
    </row>
    <row r="13" spans="1:18" s="382" customFormat="1" ht="12.75" x14ac:dyDescent="0.2">
      <c r="A13" s="213"/>
      <c r="B13" s="377"/>
      <c r="C13" s="2207" t="s">
        <v>1313</v>
      </c>
      <c r="D13" s="2208"/>
      <c r="E13" s="213"/>
      <c r="F13" s="383" t="s">
        <v>788</v>
      </c>
      <c r="G13" s="378"/>
      <c r="H13" s="1550">
        <f>SUM('Acct Summary 7-8'!C8+'Acct Summary 7-8'!D8+'Acct Summary 7-8'!F8+'Acct Summary 7-8'!I8)+H14</f>
        <v>2935788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2500920</v>
      </c>
      <c r="I17" s="380"/>
      <c r="J17" s="389"/>
      <c r="K17" s="1558">
        <f>TRUNC((H17/H18*100000),5)/100000</f>
        <v>0.85187350040000009</v>
      </c>
      <c r="L17" s="381"/>
      <c r="M17" s="390" t="s">
        <v>1161</v>
      </c>
      <c r="O17" s="1564" t="str">
        <f>IF(AND(O16="2", J20 &gt; 2),"1",IF(AND(O16 = "1", J20 &gt; 2),"2",IF(AND(O16="1", J20 &gt;1),"1","0")))</f>
        <v>0</v>
      </c>
      <c r="P17" s="213"/>
    </row>
    <row r="18" spans="1:18" s="382" customFormat="1" ht="11.25" x14ac:dyDescent="0.2">
      <c r="A18" s="213"/>
      <c r="B18" s="377"/>
      <c r="C18" s="2207" t="s">
        <v>1306</v>
      </c>
      <c r="D18" s="2208"/>
      <c r="E18" s="213"/>
      <c r="F18" s="391" t="s">
        <v>789</v>
      </c>
      <c r="G18" s="378"/>
      <c r="H18" s="1550">
        <f>SUM('Acct Summary 7-8'!C8+'Acct Summary 7-8'!D8+'Acct Summary 7-8'!F8+'Acct Summary 7-8'!I8)+H19</f>
        <v>2935788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4" t="s">
        <v>1395</v>
      </c>
      <c r="D24" s="2204"/>
      <c r="E24" s="213"/>
      <c r="F24" s="213" t="s">
        <v>442</v>
      </c>
      <c r="G24" s="378"/>
      <c r="H24" s="1550">
        <f>SUM('Assets-Liab 5-6'!C4+'Assets-Liab 5-6'!D4+'Assets-Liab 5-6'!F4+'Assets-Liab 5-6'!I4+'Assets-Liab 5-6'!C5+'Assets-Liab 5-6'!D5+'Assets-Liab 5-6'!F5+'Assets-Liab 5-6'!I5)</f>
        <v>2347388</v>
      </c>
      <c r="I24" s="394"/>
      <c r="J24" s="394"/>
      <c r="K24" s="1554">
        <f>TRUNC(((H24/H25*100000)/100000),2)</f>
        <v>337.89</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6947</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773151.34702999995</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665100</v>
      </c>
      <c r="I32" s="392"/>
      <c r="J32" s="392"/>
      <c r="K32" s="1554">
        <f>TRUNC(100-((((H32/H33*100))*100)/100),2)</f>
        <v>85.25</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4510362.7439999999</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pane="bottomLeft" activeCell="O27" sqref="O2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5"/>
      <c r="D3" s="1306"/>
      <c r="E3" s="1306"/>
      <c r="F3" s="1306"/>
      <c r="G3" s="1306"/>
      <c r="H3" s="1306"/>
      <c r="I3" s="1306"/>
      <c r="J3" s="1306"/>
      <c r="K3" s="1306"/>
      <c r="L3" s="1306"/>
      <c r="M3" s="1307"/>
      <c r="N3" s="1308"/>
    </row>
    <row r="4" spans="1:14" ht="13.5" customHeight="1" x14ac:dyDescent="0.2">
      <c r="A4" s="427" t="s">
        <v>1632</v>
      </c>
      <c r="B4" s="428"/>
      <c r="C4" s="1571">
        <v>2268861</v>
      </c>
      <c r="D4" s="1572">
        <v>17168</v>
      </c>
      <c r="E4" s="1572">
        <v>108074</v>
      </c>
      <c r="F4" s="1572">
        <v>61359</v>
      </c>
      <c r="G4" s="1572">
        <v>223201</v>
      </c>
      <c r="H4" s="1572"/>
      <c r="I4" s="1572"/>
      <c r="J4" s="1573">
        <v>39122</v>
      </c>
      <c r="K4" s="1572">
        <v>67969</v>
      </c>
      <c r="L4" s="1572">
        <v>92797</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2268861</v>
      </c>
      <c r="D13" s="1586">
        <f t="shared" ref="D13:L13" si="0">SUM(D4:D12)</f>
        <v>17168</v>
      </c>
      <c r="E13" s="1586">
        <f t="shared" si="0"/>
        <v>108074</v>
      </c>
      <c r="F13" s="1586">
        <f t="shared" si="0"/>
        <v>61359</v>
      </c>
      <c r="G13" s="1586">
        <f t="shared" si="0"/>
        <v>223201</v>
      </c>
      <c r="H13" s="1586">
        <f t="shared" si="0"/>
        <v>0</v>
      </c>
      <c r="I13" s="1586">
        <f t="shared" si="0"/>
        <v>0</v>
      </c>
      <c r="J13" s="1586">
        <f t="shared" si="0"/>
        <v>39122</v>
      </c>
      <c r="K13" s="1586">
        <f t="shared" si="0"/>
        <v>67969</v>
      </c>
      <c r="L13" s="1586">
        <f t="shared" si="0"/>
        <v>92797</v>
      </c>
      <c r="M13" s="1574"/>
      <c r="N13" s="1575"/>
    </row>
    <row r="14" spans="1:14" ht="18" customHeight="1" thickTop="1" x14ac:dyDescent="0.2">
      <c r="A14" s="2216" t="s">
        <v>146</v>
      </c>
      <c r="B14" s="2217"/>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33070</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8870517</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1017668</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f>207784+424792</f>
        <v>632576</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10650</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f>E4</f>
        <v>108074</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557026</v>
      </c>
    </row>
    <row r="23" spans="1:14" ht="13.5" customHeight="1" thickBot="1" x14ac:dyDescent="0.25">
      <c r="A23" s="1425" t="s">
        <v>638</v>
      </c>
      <c r="B23" s="1428"/>
      <c r="C23" s="1574"/>
      <c r="D23" s="1574"/>
      <c r="E23" s="1574"/>
      <c r="F23" s="1574"/>
      <c r="G23" s="1574"/>
      <c r="H23" s="1574"/>
      <c r="I23" s="1574"/>
      <c r="J23" s="1574"/>
      <c r="K23" s="1574"/>
      <c r="L23" s="1574"/>
      <c r="M23" s="1593">
        <f>SUM(M15:M22)</f>
        <v>10564481</v>
      </c>
      <c r="N23" s="1593">
        <f>SUM(N21:N22)</f>
        <v>665100</v>
      </c>
    </row>
    <row r="24" spans="1:14" ht="18" customHeight="1" thickTop="1" x14ac:dyDescent="0.2">
      <c r="A24" s="2218" t="s">
        <v>594</v>
      </c>
      <c r="B24" s="2219"/>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92797</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92797</v>
      </c>
      <c r="M34" s="1574"/>
      <c r="N34" s="1584"/>
    </row>
    <row r="35" spans="1:14" ht="18" customHeight="1" thickTop="1" x14ac:dyDescent="0.2">
      <c r="A35" s="2220" t="s">
        <v>526</v>
      </c>
      <c r="B35" s="2221"/>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665100</v>
      </c>
    </row>
    <row r="37" spans="1:14" ht="13.5" thickBot="1" x14ac:dyDescent="0.25">
      <c r="A37" s="1425" t="s">
        <v>648</v>
      </c>
      <c r="B37" s="1428"/>
      <c r="C37" s="1581"/>
      <c r="D37" s="1581"/>
      <c r="E37" s="1581"/>
      <c r="F37" s="1581"/>
      <c r="G37" s="1581"/>
      <c r="H37" s="1581"/>
      <c r="I37" s="1581"/>
      <c r="J37" s="1581"/>
      <c r="K37" s="1581"/>
      <c r="L37" s="1584"/>
      <c r="M37" s="1574"/>
      <c r="N37" s="1593">
        <f>SUM(N36:N36)</f>
        <v>665100</v>
      </c>
    </row>
    <row r="38" spans="1:14" s="307" customFormat="1" ht="13.5" customHeight="1" thickTop="1" x14ac:dyDescent="0.2">
      <c r="A38" s="438" t="s">
        <v>417</v>
      </c>
      <c r="B38" s="432">
        <v>714</v>
      </c>
      <c r="C38" s="1572">
        <v>14813</v>
      </c>
      <c r="D38" s="1572">
        <v>50000</v>
      </c>
      <c r="E38" s="1572"/>
      <c r="F38" s="1572"/>
      <c r="G38" s="1572"/>
      <c r="H38" s="1572"/>
      <c r="I38" s="1572"/>
      <c r="J38" s="1573"/>
      <c r="K38" s="1572"/>
      <c r="L38" s="1585"/>
      <c r="M38" s="1603"/>
      <c r="N38" s="1603"/>
    </row>
    <row r="39" spans="1:14" s="307" customFormat="1" ht="13.5" customHeight="1" x14ac:dyDescent="0.2">
      <c r="A39" s="438" t="s">
        <v>339</v>
      </c>
      <c r="B39" s="432">
        <v>730</v>
      </c>
      <c r="C39" s="1572">
        <v>2254048</v>
      </c>
      <c r="D39" s="1572">
        <v>-32832</v>
      </c>
      <c r="E39" s="1572">
        <v>108074</v>
      </c>
      <c r="F39" s="1572">
        <v>61359</v>
      </c>
      <c r="G39" s="1572">
        <v>223201</v>
      </c>
      <c r="H39" s="1572"/>
      <c r="I39" s="1572"/>
      <c r="J39" s="1573">
        <v>39122</v>
      </c>
      <c r="K39" s="1572">
        <v>67969</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10564481</v>
      </c>
      <c r="N40" s="1603"/>
    </row>
    <row r="41" spans="1:14" ht="13.5" customHeight="1" thickBot="1" x14ac:dyDescent="0.25">
      <c r="A41" s="1425" t="s">
        <v>650</v>
      </c>
      <c r="B41" s="1404"/>
      <c r="C41" s="1593">
        <f>(SUM(C34,C37,C38,C39))</f>
        <v>2268861</v>
      </c>
      <c r="D41" s="1593">
        <f t="shared" ref="D41:L41" si="2">SUM(D34,D37,D38:D39)</f>
        <v>17168</v>
      </c>
      <c r="E41" s="1593">
        <f t="shared" si="2"/>
        <v>108074</v>
      </c>
      <c r="F41" s="1593">
        <f t="shared" si="2"/>
        <v>61359</v>
      </c>
      <c r="G41" s="1593">
        <f t="shared" si="2"/>
        <v>223201</v>
      </c>
      <c r="H41" s="1593">
        <f t="shared" si="2"/>
        <v>0</v>
      </c>
      <c r="I41" s="1593">
        <f t="shared" si="2"/>
        <v>0</v>
      </c>
      <c r="J41" s="1593">
        <f t="shared" si="2"/>
        <v>39122</v>
      </c>
      <c r="K41" s="1593">
        <f t="shared" si="2"/>
        <v>67969</v>
      </c>
      <c r="L41" s="1593">
        <f t="shared" si="2"/>
        <v>92797</v>
      </c>
      <c r="M41" s="1593">
        <f>SUM(M40)</f>
        <v>10564481</v>
      </c>
      <c r="N41" s="1593">
        <f>SUM(N37)</f>
        <v>665100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pane="bottomLeft" activeCell="A91" sqref="A9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0"/>
      <c r="D3" s="1311"/>
      <c r="E3" s="1311"/>
      <c r="F3" s="1311"/>
      <c r="G3" s="1311"/>
      <c r="H3" s="1311"/>
      <c r="I3" s="1311"/>
      <c r="J3" s="1311"/>
      <c r="K3" s="1312"/>
      <c r="L3" s="446"/>
    </row>
    <row r="4" spans="1:13" ht="15.75" customHeight="1" x14ac:dyDescent="0.2">
      <c r="A4" s="1536" t="s">
        <v>1482</v>
      </c>
      <c r="B4" s="1537">
        <v>1000</v>
      </c>
      <c r="C4" s="1605">
        <f>'Revenues 9-14'!C109</f>
        <v>826354</v>
      </c>
      <c r="D4" s="1605">
        <f>'Revenues 9-14'!D109</f>
        <v>202752</v>
      </c>
      <c r="E4" s="1605">
        <f>'Revenues 9-14'!E109</f>
        <v>298626</v>
      </c>
      <c r="F4" s="1605">
        <f>'Revenues 9-14'!F109</f>
        <v>60622</v>
      </c>
      <c r="G4" s="1605">
        <f>'Revenues 9-14'!G109</f>
        <v>39035</v>
      </c>
      <c r="H4" s="1605">
        <f>'Revenues 9-14'!H109</f>
        <v>0</v>
      </c>
      <c r="I4" s="1605">
        <f>'Revenues 9-14'!I109</f>
        <v>15055</v>
      </c>
      <c r="J4" s="1605">
        <f>'Revenues 9-14'!J109</f>
        <v>215496</v>
      </c>
      <c r="K4" s="1605">
        <f>'Revenues 9-14'!K109</f>
        <v>15870</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1405356</v>
      </c>
      <c r="D6" s="1606">
        <f>'Revenues 9-14'!D170</f>
        <v>50000</v>
      </c>
      <c r="E6" s="1606">
        <f>'Revenues 9-14'!E170</f>
        <v>0</v>
      </c>
      <c r="F6" s="1606">
        <f>'Revenues 9-14'!F170</f>
        <v>97937</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277712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2509422</v>
      </c>
      <c r="D8" s="1593">
        <f t="shared" ref="D8:K8" si="0">SUM(D4:D7)</f>
        <v>252752</v>
      </c>
      <c r="E8" s="1593">
        <f t="shared" si="0"/>
        <v>298626</v>
      </c>
      <c r="F8" s="1593">
        <f t="shared" si="0"/>
        <v>158559</v>
      </c>
      <c r="G8" s="1593">
        <f t="shared" si="0"/>
        <v>39035</v>
      </c>
      <c r="H8" s="1593">
        <f t="shared" si="0"/>
        <v>0</v>
      </c>
      <c r="I8" s="1593">
        <f t="shared" si="0"/>
        <v>15055</v>
      </c>
      <c r="J8" s="1593">
        <f t="shared" si="0"/>
        <v>215496</v>
      </c>
      <c r="K8" s="1593">
        <f t="shared" si="0"/>
        <v>15870</v>
      </c>
      <c r="L8" s="325"/>
    </row>
    <row r="9" spans="1:13" ht="15.75" thickTop="1" x14ac:dyDescent="0.2">
      <c r="A9" s="449" t="s">
        <v>1634</v>
      </c>
      <c r="B9" s="450">
        <v>3998</v>
      </c>
      <c r="C9" s="1585">
        <v>982627</v>
      </c>
      <c r="D9" s="1612"/>
      <c r="E9" s="1585"/>
      <c r="F9" s="1585"/>
      <c r="G9" s="1613"/>
      <c r="H9" s="1585"/>
      <c r="I9" s="1608" t="s">
        <v>1159</v>
      </c>
      <c r="J9" s="1582"/>
      <c r="K9" s="1585"/>
      <c r="L9" s="325"/>
    </row>
    <row r="10" spans="1:13" s="452" customFormat="1" ht="13.5" thickBot="1" x14ac:dyDescent="0.25">
      <c r="A10" s="1425" t="s">
        <v>1163</v>
      </c>
      <c r="B10" s="1406"/>
      <c r="C10" s="1593">
        <f>SUM(C8:C9)</f>
        <v>3492049</v>
      </c>
      <c r="D10" s="1593">
        <f t="shared" ref="D10:K10" si="1">SUM(D8:D9)</f>
        <v>252752</v>
      </c>
      <c r="E10" s="1593">
        <f t="shared" si="1"/>
        <v>298626</v>
      </c>
      <c r="F10" s="1593">
        <f t="shared" si="1"/>
        <v>158559</v>
      </c>
      <c r="G10" s="1593">
        <f t="shared" si="1"/>
        <v>39035</v>
      </c>
      <c r="H10" s="1593">
        <f t="shared" si="1"/>
        <v>0</v>
      </c>
      <c r="I10" s="1593">
        <f t="shared" si="1"/>
        <v>15055</v>
      </c>
      <c r="J10" s="1593">
        <f t="shared" si="1"/>
        <v>215496</v>
      </c>
      <c r="K10" s="1593">
        <f t="shared" si="1"/>
        <v>15870</v>
      </c>
      <c r="L10" s="451"/>
    </row>
    <row r="11" spans="1:13" s="452" customFormat="1" ht="16.7" customHeight="1" thickTop="1" x14ac:dyDescent="0.2">
      <c r="A11" s="2216" t="s">
        <v>1166</v>
      </c>
      <c r="B11" s="2217"/>
      <c r="C11" s="1601"/>
      <c r="D11" s="1602"/>
      <c r="E11" s="1602"/>
      <c r="F11" s="1602"/>
      <c r="G11" s="1602"/>
      <c r="H11" s="1602"/>
      <c r="I11" s="1602"/>
      <c r="J11" s="1602"/>
      <c r="K11" s="1614"/>
      <c r="L11" s="451"/>
    </row>
    <row r="12" spans="1:13" ht="15.75" customHeight="1" x14ac:dyDescent="0.2">
      <c r="A12" s="1313" t="s">
        <v>453</v>
      </c>
      <c r="B12" s="1315">
        <v>1000</v>
      </c>
      <c r="C12" s="1605">
        <f>'Expenditures 15-22'!K33</f>
        <v>1293684</v>
      </c>
      <c r="D12" s="1615" t="s">
        <v>1159</v>
      </c>
      <c r="E12" s="1574" t="s">
        <v>1159</v>
      </c>
      <c r="F12" s="1574" t="s">
        <v>1159</v>
      </c>
      <c r="G12" s="1605">
        <f>'Expenditures 15-22'!K229</f>
        <v>28424</v>
      </c>
      <c r="H12" s="1616"/>
      <c r="I12" s="1574" t="s">
        <v>1159</v>
      </c>
      <c r="J12" s="1574" t="s">
        <v>1159</v>
      </c>
      <c r="K12" s="1616" t="s">
        <v>1159</v>
      </c>
      <c r="L12" s="325"/>
    </row>
    <row r="13" spans="1:13" ht="15.75" customHeight="1" x14ac:dyDescent="0.2">
      <c r="A13" s="1313" t="s">
        <v>454</v>
      </c>
      <c r="B13" s="1315">
        <v>2000</v>
      </c>
      <c r="C13" s="1606">
        <f>'Expenditures 15-22'!K74</f>
        <v>671086</v>
      </c>
      <c r="D13" s="1606">
        <f>'Expenditures 15-22'!K129</f>
        <v>249031</v>
      </c>
      <c r="E13" s="1575" t="s">
        <v>1159</v>
      </c>
      <c r="F13" s="1606">
        <f>'Expenditures 15-22'!K184</f>
        <v>114960</v>
      </c>
      <c r="G13" s="1606">
        <f>'Expenditures 15-22'!K279</f>
        <v>42192</v>
      </c>
      <c r="H13" s="1606">
        <f>'Expenditures 15-22'!K303</f>
        <v>0</v>
      </c>
      <c r="I13" s="1574" t="s">
        <v>1159</v>
      </c>
      <c r="J13" s="1606">
        <f>'Expenditures 15-22'!K330</f>
        <v>222303</v>
      </c>
      <c r="K13" s="1617">
        <f>'Expenditures 15-22'!K352</f>
        <v>0</v>
      </c>
      <c r="L13" s="325"/>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172159</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291122</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2136929</v>
      </c>
      <c r="D17" s="1593">
        <f t="shared" si="2"/>
        <v>249031</v>
      </c>
      <c r="E17" s="1593">
        <f t="shared" si="2"/>
        <v>291122</v>
      </c>
      <c r="F17" s="1593">
        <f t="shared" si="2"/>
        <v>114960</v>
      </c>
      <c r="G17" s="1593">
        <f t="shared" si="2"/>
        <v>70616</v>
      </c>
      <c r="H17" s="1593">
        <f t="shared" si="2"/>
        <v>0</v>
      </c>
      <c r="I17" s="1574"/>
      <c r="J17" s="1593">
        <f>SUM(J12:J16)</f>
        <v>222303</v>
      </c>
      <c r="K17" s="1593">
        <f>SUM(K12:K16)</f>
        <v>0</v>
      </c>
      <c r="L17" s="325"/>
    </row>
    <row r="18" spans="1:12" ht="15" customHeight="1" thickTop="1" x14ac:dyDescent="0.2">
      <c r="A18" s="1429" t="s">
        <v>1635</v>
      </c>
      <c r="B18" s="1430">
        <v>4180</v>
      </c>
      <c r="C18" s="1605">
        <f t="shared" ref="C18:H18" si="3">C9</f>
        <v>982627</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3119556</v>
      </c>
      <c r="D19" s="1593">
        <f t="shared" si="4"/>
        <v>249031</v>
      </c>
      <c r="E19" s="1593">
        <f t="shared" si="4"/>
        <v>291122</v>
      </c>
      <c r="F19" s="1593">
        <f t="shared" si="4"/>
        <v>114960</v>
      </c>
      <c r="G19" s="1593">
        <f t="shared" si="4"/>
        <v>70616</v>
      </c>
      <c r="H19" s="1593">
        <f t="shared" si="4"/>
        <v>0</v>
      </c>
      <c r="I19" s="1574"/>
      <c r="J19" s="1593">
        <f>SUM(J17:J18)</f>
        <v>222303</v>
      </c>
      <c r="K19" s="1593">
        <f>SUM(K17:K18)</f>
        <v>0</v>
      </c>
      <c r="L19" s="325"/>
    </row>
    <row r="20" spans="1:12" ht="16.5" thickTop="1" thickBot="1" x14ac:dyDescent="0.25">
      <c r="A20" s="2232" t="s">
        <v>1636</v>
      </c>
      <c r="B20" s="2233"/>
      <c r="C20" s="1621">
        <f>C8-C17</f>
        <v>372493</v>
      </c>
      <c r="D20" s="1621">
        <f t="shared" ref="D20:K20" si="5">D8-D17</f>
        <v>3721</v>
      </c>
      <c r="E20" s="1621">
        <f t="shared" si="5"/>
        <v>7504</v>
      </c>
      <c r="F20" s="1621">
        <f t="shared" si="5"/>
        <v>43599</v>
      </c>
      <c r="G20" s="1621">
        <f t="shared" si="5"/>
        <v>-31581</v>
      </c>
      <c r="H20" s="1621">
        <f t="shared" si="5"/>
        <v>0</v>
      </c>
      <c r="I20" s="1621">
        <f t="shared" si="5"/>
        <v>15055</v>
      </c>
      <c r="J20" s="1621">
        <f t="shared" si="5"/>
        <v>-6807</v>
      </c>
      <c r="K20" s="1621">
        <f t="shared" si="5"/>
        <v>15870</v>
      </c>
      <c r="L20" s="325"/>
    </row>
    <row r="21" spans="1:12" ht="16.7" customHeight="1" thickTop="1" x14ac:dyDescent="0.2">
      <c r="A21" s="2244" t="s">
        <v>591</v>
      </c>
      <c r="B21" s="2245"/>
      <c r="C21" s="1601"/>
      <c r="D21" s="1602"/>
      <c r="E21" s="1602"/>
      <c r="F21" s="1602"/>
      <c r="G21" s="1602"/>
      <c r="H21" s="1602"/>
      <c r="I21" s="1602"/>
      <c r="J21" s="1602"/>
      <c r="K21" s="1614"/>
      <c r="L21" s="453"/>
    </row>
    <row r="22" spans="1:12" ht="15.75" customHeight="1" collapsed="1" x14ac:dyDescent="0.2">
      <c r="A22" s="2240" t="s">
        <v>592</v>
      </c>
      <c r="B22" s="2241"/>
      <c r="C22" s="1581"/>
      <c r="D22" s="1581"/>
      <c r="E22" s="1581"/>
      <c r="F22" s="1581"/>
      <c r="G22" s="1581"/>
      <c r="H22" s="1581"/>
      <c r="I22" s="1581"/>
      <c r="J22" s="1581"/>
      <c r="K22" s="1581"/>
      <c r="L22" s="325"/>
    </row>
    <row r="23" spans="1:12" s="433" customFormat="1" ht="15.75" customHeight="1" x14ac:dyDescent="0.2">
      <c r="A23" s="2236" t="s">
        <v>290</v>
      </c>
      <c r="B23" s="2237"/>
      <c r="C23" s="1584"/>
      <c r="D23" s="1581"/>
      <c r="E23" s="1581"/>
      <c r="F23" s="1581"/>
      <c r="G23" s="1581"/>
      <c r="H23" s="1581"/>
      <c r="I23" s="1581"/>
      <c r="J23" s="1581"/>
      <c r="K23" s="1581"/>
      <c r="L23" s="453"/>
    </row>
    <row r="24" spans="1:12" s="433" customFormat="1" ht="13.5" customHeight="1" x14ac:dyDescent="0.2">
      <c r="A24" s="1259" t="s">
        <v>1637</v>
      </c>
      <c r="B24" s="454">
        <v>7110</v>
      </c>
      <c r="C24" s="1573">
        <v>15055</v>
      </c>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v>68657</v>
      </c>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8" t="s">
        <v>974</v>
      </c>
      <c r="B32" s="2239"/>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6" t="s">
        <v>371</v>
      </c>
      <c r="B44" s="2247"/>
      <c r="C44" s="1623">
        <f>SUM(C24:C43)</f>
        <v>15055</v>
      </c>
      <c r="D44" s="1623">
        <f t="shared" ref="D44:K44" si="6">SUM(D24:D43)</f>
        <v>68657</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0" t="s">
        <v>108</v>
      </c>
      <c r="B45" s="2241"/>
      <c r="C45" s="1624"/>
      <c r="D45" s="1624"/>
      <c r="E45" s="1624"/>
      <c r="F45" s="1624"/>
      <c r="G45" s="1624"/>
      <c r="H45" s="1624"/>
      <c r="I45" s="1624"/>
      <c r="J45" s="1624"/>
      <c r="K45" s="1624"/>
      <c r="L45" s="325"/>
    </row>
    <row r="46" spans="1:12" s="433" customFormat="1" ht="15.75" customHeight="1" x14ac:dyDescent="0.2">
      <c r="A46" s="2248" t="s">
        <v>109</v>
      </c>
      <c r="B46" s="2249"/>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15055</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68657</v>
      </c>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2" t="s">
        <v>437</v>
      </c>
      <c r="B76" s="2223"/>
      <c r="C76" s="1623">
        <f t="shared" ref="C76:K76" si="7">SUM(C47:C75)</f>
        <v>68657</v>
      </c>
      <c r="D76" s="1623">
        <f t="shared" si="7"/>
        <v>0</v>
      </c>
      <c r="E76" s="1623">
        <f t="shared" si="7"/>
        <v>0</v>
      </c>
      <c r="F76" s="1623">
        <f t="shared" si="7"/>
        <v>0</v>
      </c>
      <c r="G76" s="1623">
        <f t="shared" si="7"/>
        <v>0</v>
      </c>
      <c r="H76" s="1623">
        <f t="shared" si="7"/>
        <v>0</v>
      </c>
      <c r="I76" s="1623">
        <f t="shared" si="7"/>
        <v>15055</v>
      </c>
      <c r="J76" s="1623">
        <f t="shared" si="7"/>
        <v>0</v>
      </c>
      <c r="K76" s="1623">
        <f t="shared" si="7"/>
        <v>0</v>
      </c>
      <c r="L76" s="453"/>
    </row>
    <row r="77" spans="1:12" ht="14.25" thickTop="1" thickBot="1" x14ac:dyDescent="0.25">
      <c r="A77" s="2224" t="s">
        <v>1167</v>
      </c>
      <c r="B77" s="2225"/>
      <c r="C77" s="1623">
        <f t="shared" ref="C77:K77" si="8">C44-C76</f>
        <v>-53602</v>
      </c>
      <c r="D77" s="1623">
        <f t="shared" si="8"/>
        <v>68657</v>
      </c>
      <c r="E77" s="1623">
        <f t="shared" si="8"/>
        <v>0</v>
      </c>
      <c r="F77" s="1623">
        <f t="shared" si="8"/>
        <v>0</v>
      </c>
      <c r="G77" s="1623">
        <f t="shared" si="8"/>
        <v>0</v>
      </c>
      <c r="H77" s="1623">
        <f t="shared" si="8"/>
        <v>0</v>
      </c>
      <c r="I77" s="1623">
        <f t="shared" si="8"/>
        <v>-15055</v>
      </c>
      <c r="J77" s="1623">
        <f t="shared" si="8"/>
        <v>0</v>
      </c>
      <c r="K77" s="1623">
        <f t="shared" si="8"/>
        <v>0</v>
      </c>
      <c r="L77" s="325"/>
    </row>
    <row r="78" spans="1:12" ht="21.75" customHeight="1" thickTop="1" thickBot="1" x14ac:dyDescent="0.25">
      <c r="A78" s="2228" t="s">
        <v>593</v>
      </c>
      <c r="B78" s="2229"/>
      <c r="C78" s="1628">
        <f t="shared" ref="C78:K78" si="9">C20+C77</f>
        <v>318891</v>
      </c>
      <c r="D78" s="1628">
        <f t="shared" si="9"/>
        <v>72378</v>
      </c>
      <c r="E78" s="1628">
        <f t="shared" si="9"/>
        <v>7504</v>
      </c>
      <c r="F78" s="1628">
        <f t="shared" si="9"/>
        <v>43599</v>
      </c>
      <c r="G78" s="1628">
        <f t="shared" si="9"/>
        <v>-31581</v>
      </c>
      <c r="H78" s="1628">
        <f t="shared" si="9"/>
        <v>0</v>
      </c>
      <c r="I78" s="1628">
        <f t="shared" si="9"/>
        <v>0</v>
      </c>
      <c r="J78" s="1628">
        <f t="shared" si="9"/>
        <v>-6807</v>
      </c>
      <c r="K78" s="1628">
        <f t="shared" si="9"/>
        <v>15870</v>
      </c>
      <c r="L78" s="457"/>
    </row>
    <row r="79" spans="1:12" ht="13.5" thickTop="1" x14ac:dyDescent="0.2">
      <c r="A79" s="1843" t="str">
        <f>"Fund Balances - July 1, "&amp;'AFR20'!E2-1</f>
        <v>Fund Balances - July 1, 2019</v>
      </c>
      <c r="B79" s="458"/>
      <c r="C79" s="1582">
        <v>1949970</v>
      </c>
      <c r="D79" s="1629">
        <v>-55210</v>
      </c>
      <c r="E79" s="1629">
        <v>100570</v>
      </c>
      <c r="F79" s="1629">
        <v>17760</v>
      </c>
      <c r="G79" s="1629">
        <v>254782</v>
      </c>
      <c r="H79" s="1629">
        <v>0</v>
      </c>
      <c r="I79" s="1629">
        <v>0</v>
      </c>
      <c r="J79" s="1629">
        <v>45929</v>
      </c>
      <c r="K79" s="1629">
        <v>52099</v>
      </c>
      <c r="L79" s="325"/>
    </row>
    <row r="80" spans="1:12" x14ac:dyDescent="0.2">
      <c r="A80" s="2234" t="s">
        <v>1772</v>
      </c>
      <c r="B80" s="2235"/>
      <c r="C80" s="1573"/>
      <c r="D80" s="1573"/>
      <c r="E80" s="1573"/>
      <c r="F80" s="1573"/>
      <c r="G80" s="1573"/>
      <c r="H80" s="1573"/>
      <c r="I80" s="1573"/>
      <c r="J80" s="1573"/>
      <c r="K80" s="1573"/>
      <c r="L80" s="325"/>
    </row>
    <row r="81" spans="1:12" ht="13.5" thickBot="1" x14ac:dyDescent="0.25">
      <c r="A81" s="2226" t="str">
        <f>"Fund Balances - June 30, "&amp;'AFR20'!E2</f>
        <v>Fund Balances - June 30, 2020</v>
      </c>
      <c r="B81" s="2227"/>
      <c r="C81" s="1593">
        <f>(SUM(C78:C80))</f>
        <v>2268861</v>
      </c>
      <c r="D81" s="1593">
        <f>SUM(D78:D80)</f>
        <v>17168</v>
      </c>
      <c r="E81" s="1593">
        <f t="shared" ref="E81:K81" si="10">SUM(E78:E80)</f>
        <v>108074</v>
      </c>
      <c r="F81" s="1593">
        <f t="shared" si="10"/>
        <v>61359</v>
      </c>
      <c r="G81" s="1593">
        <f t="shared" si="10"/>
        <v>223201</v>
      </c>
      <c r="H81" s="1593">
        <f t="shared" si="10"/>
        <v>0</v>
      </c>
      <c r="I81" s="1593">
        <f t="shared" si="10"/>
        <v>0</v>
      </c>
      <c r="J81" s="1593">
        <f t="shared" si="10"/>
        <v>39122</v>
      </c>
      <c r="K81" s="1593">
        <f t="shared" si="10"/>
        <v>67969</v>
      </c>
      <c r="L81" s="325"/>
    </row>
    <row r="82" spans="1:12" ht="0.75" customHeight="1" thickTop="1" thickBot="1" x14ac:dyDescent="0.25">
      <c r="A82" s="459" t="s">
        <v>340</v>
      </c>
      <c r="B82" s="460"/>
      <c r="C82" s="461">
        <f>(C81-C79)</f>
        <v>318891</v>
      </c>
      <c r="D82" s="461">
        <f t="shared" ref="D82:K82" si="11">(D81-D79)</f>
        <v>72378</v>
      </c>
      <c r="E82" s="461">
        <f t="shared" si="11"/>
        <v>7504</v>
      </c>
      <c r="F82" s="461">
        <f t="shared" si="11"/>
        <v>43599</v>
      </c>
      <c r="G82" s="461">
        <f t="shared" si="11"/>
        <v>-31581</v>
      </c>
      <c r="H82" s="461">
        <f t="shared" si="11"/>
        <v>0</v>
      </c>
      <c r="I82" s="461">
        <f t="shared" si="11"/>
        <v>0</v>
      </c>
      <c r="J82" s="461">
        <f t="shared" si="11"/>
        <v>-6807</v>
      </c>
      <c r="K82" s="461">
        <f t="shared" si="11"/>
        <v>15870</v>
      </c>
    </row>
    <row r="83" spans="1:12" ht="14.25" hidden="1" thickTop="1" thickBot="1" x14ac:dyDescent="0.25">
      <c r="A83" s="462" t="s">
        <v>341</v>
      </c>
      <c r="B83" s="428"/>
      <c r="C83" s="463">
        <f>C82/C81</f>
        <v>0.14055113997728375</v>
      </c>
      <c r="D83" s="463">
        <f t="shared" ref="D83:K83" si="12">D82/D81</f>
        <v>4.2158667287977636</v>
      </c>
      <c r="E83" s="463">
        <f t="shared" si="12"/>
        <v>6.9433906397468395E-2</v>
      </c>
      <c r="F83" s="463">
        <f t="shared" si="12"/>
        <v>0.71055590866865492</v>
      </c>
      <c r="G83" s="463">
        <f t="shared" si="12"/>
        <v>-0.141491301562269</v>
      </c>
      <c r="H83" s="463" t="e">
        <f t="shared" si="12"/>
        <v>#DIV/0!</v>
      </c>
      <c r="I83" s="463" t="e">
        <f t="shared" si="12"/>
        <v>#DIV/0!</v>
      </c>
      <c r="J83" s="463">
        <f t="shared" si="12"/>
        <v>-0.17399417207709217</v>
      </c>
      <c r="K83" s="463">
        <f t="shared" si="12"/>
        <v>0.23348879636304787</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41" activePane="bottomLeft" state="frozen"/>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616777</v>
      </c>
      <c r="D5" s="1585">
        <v>147761</v>
      </c>
      <c r="E5" s="1572">
        <v>293478</v>
      </c>
      <c r="F5" s="1630">
        <v>59105</v>
      </c>
      <c r="G5" s="1572">
        <v>10110</v>
      </c>
      <c r="H5" s="1572"/>
      <c r="I5" s="1572">
        <v>14789</v>
      </c>
      <c r="J5" s="1573">
        <v>212198</v>
      </c>
      <c r="K5" s="1572">
        <v>14789</v>
      </c>
    </row>
    <row r="6" spans="1:12" ht="15" x14ac:dyDescent="0.2">
      <c r="A6" s="427" t="s">
        <v>1643</v>
      </c>
      <c r="B6" s="429">
        <v>1130</v>
      </c>
      <c r="C6" s="1572">
        <v>14813</v>
      </c>
      <c r="D6" s="1572"/>
      <c r="E6" s="1579"/>
      <c r="F6" s="1579"/>
      <c r="G6" s="1574"/>
      <c r="H6" s="1574"/>
      <c r="I6" s="1574"/>
      <c r="J6" s="1574"/>
      <c r="K6" s="1574"/>
    </row>
    <row r="7" spans="1:12" x14ac:dyDescent="0.2">
      <c r="A7" s="427" t="s">
        <v>110</v>
      </c>
      <c r="B7" s="471">
        <v>1140</v>
      </c>
      <c r="C7" s="1572">
        <v>11827</v>
      </c>
      <c r="D7" s="1572"/>
      <c r="E7" s="1574"/>
      <c r="F7" s="1573"/>
      <c r="G7" s="1573"/>
      <c r="H7" s="1573"/>
      <c r="I7" s="1574"/>
      <c r="J7" s="1574"/>
      <c r="K7" s="1574"/>
    </row>
    <row r="8" spans="1:12" x14ac:dyDescent="0.2">
      <c r="A8" s="427" t="s">
        <v>410</v>
      </c>
      <c r="B8" s="429">
        <v>1150</v>
      </c>
      <c r="C8" s="1579"/>
      <c r="D8" s="1579"/>
      <c r="E8" s="1581"/>
      <c r="F8" s="1581"/>
      <c r="G8" s="1585">
        <v>10110</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643417</v>
      </c>
      <c r="D12" s="1632">
        <f t="shared" si="0"/>
        <v>147761</v>
      </c>
      <c r="E12" s="1632">
        <f t="shared" si="0"/>
        <v>293478</v>
      </c>
      <c r="F12" s="1632">
        <f t="shared" si="0"/>
        <v>59105</v>
      </c>
      <c r="G12" s="1632">
        <f t="shared" si="0"/>
        <v>20220</v>
      </c>
      <c r="H12" s="1632">
        <f t="shared" si="0"/>
        <v>0</v>
      </c>
      <c r="I12" s="1632">
        <f t="shared" si="0"/>
        <v>14789</v>
      </c>
      <c r="J12" s="1632">
        <f t="shared" si="0"/>
        <v>212198</v>
      </c>
      <c r="K12" s="1593">
        <f t="shared" si="0"/>
        <v>14789</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4286</v>
      </c>
      <c r="D14" s="1572">
        <v>978</v>
      </c>
      <c r="E14" s="1572">
        <v>1943</v>
      </c>
      <c r="F14" s="1572">
        <v>392</v>
      </c>
      <c r="G14" s="1572">
        <v>134</v>
      </c>
      <c r="H14" s="1572"/>
      <c r="I14" s="1572">
        <v>98</v>
      </c>
      <c r="J14" s="1573">
        <v>1405</v>
      </c>
      <c r="K14" s="1572">
        <v>98</v>
      </c>
    </row>
    <row r="15" spans="1:12" ht="12.75" customHeight="1" x14ac:dyDescent="0.2">
      <c r="A15" s="427" t="s">
        <v>95</v>
      </c>
      <c r="B15" s="429">
        <v>1220</v>
      </c>
      <c r="C15" s="1631">
        <v>889</v>
      </c>
      <c r="D15" s="1572">
        <v>203</v>
      </c>
      <c r="E15" s="1572">
        <v>403</v>
      </c>
      <c r="F15" s="1572">
        <v>81</v>
      </c>
      <c r="G15" s="1572">
        <v>28</v>
      </c>
      <c r="H15" s="1572"/>
      <c r="I15" s="1572">
        <v>20</v>
      </c>
      <c r="J15" s="1573">
        <v>291</v>
      </c>
      <c r="K15" s="1572">
        <v>20</v>
      </c>
    </row>
    <row r="16" spans="1:12" ht="15" customHeight="1" x14ac:dyDescent="0.2">
      <c r="A16" s="427" t="s">
        <v>1644</v>
      </c>
      <c r="B16" s="471">
        <v>1230</v>
      </c>
      <c r="C16" s="1631">
        <v>88215</v>
      </c>
      <c r="D16" s="1572"/>
      <c r="E16" s="1572"/>
      <c r="F16" s="1572"/>
      <c r="G16" s="1572">
        <v>15224</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93390</v>
      </c>
      <c r="D18" s="1634">
        <f t="shared" ref="D18:K18" si="1">SUM(D14:D17)</f>
        <v>1181</v>
      </c>
      <c r="E18" s="1634">
        <f t="shared" si="1"/>
        <v>2346</v>
      </c>
      <c r="F18" s="1634">
        <f t="shared" si="1"/>
        <v>473</v>
      </c>
      <c r="G18" s="1634">
        <f t="shared" si="1"/>
        <v>15386</v>
      </c>
      <c r="H18" s="1634">
        <f t="shared" si="1"/>
        <v>0</v>
      </c>
      <c r="I18" s="1634">
        <f t="shared" si="1"/>
        <v>118</v>
      </c>
      <c r="J18" s="1634">
        <f t="shared" si="1"/>
        <v>1696</v>
      </c>
      <c r="K18" s="1635">
        <f t="shared" si="1"/>
        <v>118</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43081</v>
      </c>
      <c r="D65" s="1572">
        <v>580</v>
      </c>
      <c r="E65" s="1572">
        <v>2802</v>
      </c>
      <c r="F65" s="1573">
        <v>758</v>
      </c>
      <c r="G65" s="1572">
        <v>3429</v>
      </c>
      <c r="H65" s="1572"/>
      <c r="I65" s="1572">
        <v>148</v>
      </c>
      <c r="J65" s="1573">
        <v>1602</v>
      </c>
      <c r="K65" s="1572">
        <v>963</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43081</v>
      </c>
      <c r="D67" s="1593">
        <f t="shared" ref="D67:K67" si="2">SUM(D65:D66)</f>
        <v>580</v>
      </c>
      <c r="E67" s="1593">
        <f t="shared" si="2"/>
        <v>2802</v>
      </c>
      <c r="F67" s="1593">
        <f t="shared" si="2"/>
        <v>758</v>
      </c>
      <c r="G67" s="1593">
        <f t="shared" si="2"/>
        <v>3429</v>
      </c>
      <c r="H67" s="1593">
        <f t="shared" si="2"/>
        <v>0</v>
      </c>
      <c r="I67" s="1593">
        <f t="shared" si="2"/>
        <v>148</v>
      </c>
      <c r="J67" s="1593">
        <f t="shared" si="2"/>
        <v>1602</v>
      </c>
      <c r="K67" s="1593">
        <f t="shared" si="2"/>
        <v>963</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27097</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v>1202</v>
      </c>
      <c r="D74" s="1574"/>
      <c r="E74" s="1574"/>
      <c r="F74" s="1574"/>
      <c r="G74" s="1574"/>
      <c r="H74" s="1574"/>
      <c r="I74" s="1574"/>
      <c r="J74" s="1574"/>
      <c r="K74" s="1574"/>
    </row>
    <row r="75" spans="1:11" ht="12.75" customHeight="1" thickBot="1" x14ac:dyDescent="0.25">
      <c r="A75" s="1405" t="s">
        <v>544</v>
      </c>
      <c r="B75" s="1406"/>
      <c r="C75" s="1593">
        <f>SUM(C69:C74)</f>
        <v>28299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4574</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450</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v>1850</v>
      </c>
      <c r="D81" s="1572"/>
      <c r="E81" s="1574"/>
      <c r="F81" s="1574"/>
      <c r="G81" s="1574"/>
      <c r="H81" s="1574"/>
      <c r="I81" s="1574"/>
      <c r="J81" s="1574"/>
      <c r="K81" s="1574"/>
    </row>
    <row r="82" spans="1:11" ht="12.75" customHeight="1" thickBot="1" x14ac:dyDescent="0.25">
      <c r="A82" s="1405" t="s">
        <v>239</v>
      </c>
      <c r="B82" s="1406"/>
      <c r="C82" s="1632">
        <f>SUM(C77:C81)</f>
        <v>6874</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6300</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v>1300</v>
      </c>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v>160</v>
      </c>
      <c r="D92" s="1574"/>
      <c r="E92" s="1574"/>
      <c r="F92" s="1574"/>
      <c r="G92" s="1574"/>
      <c r="H92" s="1574"/>
      <c r="I92" s="1574"/>
      <c r="J92" s="1574"/>
      <c r="K92" s="1574"/>
    </row>
    <row r="93" spans="1:11" ht="12.75" customHeight="1" thickBot="1" x14ac:dyDescent="0.25">
      <c r="A93" s="1405" t="s">
        <v>241</v>
      </c>
      <c r="B93" s="1406"/>
      <c r="C93" s="1593">
        <f>SUM(C84:C92)</f>
        <v>7760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1160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2373</v>
      </c>
      <c r="D107" s="1572">
        <v>53230</v>
      </c>
      <c r="E107" s="1572"/>
      <c r="F107" s="1572">
        <v>286</v>
      </c>
      <c r="G107" s="1572"/>
      <c r="H107" s="1572"/>
      <c r="I107" s="1572"/>
      <c r="J107" s="1573"/>
      <c r="K107" s="1572"/>
    </row>
    <row r="108" spans="1:12" ht="12.75" customHeight="1" thickBot="1" x14ac:dyDescent="0.25">
      <c r="A108" s="1405" t="s">
        <v>484</v>
      </c>
      <c r="B108" s="1407"/>
      <c r="C108" s="1632">
        <f>SUM(C95:C107)</f>
        <v>3533</v>
      </c>
      <c r="D108" s="1632">
        <f t="shared" ref="D108:K108" si="3">SUM(D95:D107)</f>
        <v>53230</v>
      </c>
      <c r="E108" s="1632">
        <f t="shared" si="3"/>
        <v>0</v>
      </c>
      <c r="F108" s="1632">
        <f t="shared" si="3"/>
        <v>286</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826354</v>
      </c>
      <c r="D109" s="1640">
        <f t="shared" si="4"/>
        <v>202752</v>
      </c>
      <c r="E109" s="1640">
        <f t="shared" si="4"/>
        <v>298626</v>
      </c>
      <c r="F109" s="1640">
        <f t="shared" si="4"/>
        <v>60622</v>
      </c>
      <c r="G109" s="1640">
        <f t="shared" si="4"/>
        <v>39035</v>
      </c>
      <c r="H109" s="1640">
        <f t="shared" si="4"/>
        <v>0</v>
      </c>
      <c r="I109" s="1640">
        <f t="shared" si="4"/>
        <v>15055</v>
      </c>
      <c r="J109" s="1640">
        <f t="shared" si="4"/>
        <v>215496</v>
      </c>
      <c r="K109" s="1628">
        <f t="shared" si="4"/>
        <v>15870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1289879</v>
      </c>
      <c r="D117" s="1585"/>
      <c r="E117" s="1572"/>
      <c r="F117" s="1585"/>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1289879</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6677</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6677</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11008</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v>3867</v>
      </c>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14875</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1262</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1677</v>
      </c>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93010</v>
      </c>
      <c r="G152" s="1573"/>
      <c r="H152" s="1574"/>
      <c r="I152" s="1574"/>
      <c r="J152" s="1574"/>
      <c r="K152" s="1574"/>
    </row>
    <row r="153" spans="1:11" ht="12.75" customHeight="1" x14ac:dyDescent="0.2">
      <c r="A153" s="427" t="s">
        <v>1048</v>
      </c>
      <c r="B153" s="478">
        <v>3510</v>
      </c>
      <c r="C153" s="1631"/>
      <c r="D153" s="1572"/>
      <c r="E153" s="1639"/>
      <c r="F153" s="1572">
        <v>4927</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97937</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v>90236</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v>50000</v>
      </c>
      <c r="E167" s="1616"/>
      <c r="F167" s="1616"/>
      <c r="G167" s="1574"/>
      <c r="H167" s="1626"/>
      <c r="I167" s="1574"/>
      <c r="J167" s="1574"/>
      <c r="K167" s="1625"/>
    </row>
    <row r="168" spans="1:11" ht="14.25" thickTop="1" thickBot="1" x14ac:dyDescent="0.25">
      <c r="A168" s="1269" t="s">
        <v>70</v>
      </c>
      <c r="B168" s="484">
        <v>3999</v>
      </c>
      <c r="C168" s="1653">
        <v>750</v>
      </c>
      <c r="D168" s="1654"/>
      <c r="E168" s="1654"/>
      <c r="F168" s="1654"/>
      <c r="G168" s="1655"/>
      <c r="H168" s="1656"/>
      <c r="I168" s="1655"/>
      <c r="J168" s="1655"/>
      <c r="K168" s="1656"/>
    </row>
    <row r="169" spans="1:11" ht="12.75" customHeight="1" thickTop="1" thickBot="1" x14ac:dyDescent="0.25">
      <c r="A169" s="2250" t="s">
        <v>395</v>
      </c>
      <c r="B169" s="2251"/>
      <c r="C169" s="1657">
        <f t="shared" ref="C169:K169" si="6">SUM(C132,C141,C145,C146:C150,C155,C156:C167,C168)</f>
        <v>115477</v>
      </c>
      <c r="D169" s="1657">
        <f t="shared" si="6"/>
        <v>50000</v>
      </c>
      <c r="E169" s="1657">
        <f t="shared" si="6"/>
        <v>0</v>
      </c>
      <c r="F169" s="1657">
        <f t="shared" si="6"/>
        <v>97937</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1405356</v>
      </c>
      <c r="D170" s="1640">
        <f t="shared" si="7"/>
        <v>50000</v>
      </c>
      <c r="E170" s="1640">
        <f t="shared" si="7"/>
        <v>0</v>
      </c>
      <c r="F170" s="1640">
        <f t="shared" si="7"/>
        <v>97937</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2" t="s">
        <v>1475</v>
      </c>
      <c r="B172" s="2253"/>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6" t="s">
        <v>1646</v>
      </c>
      <c r="B175" s="2257"/>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0" t="s">
        <v>1645</v>
      </c>
      <c r="B176" s="2261"/>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8" t="s">
        <v>780</v>
      </c>
      <c r="B181" s="2259"/>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4" t="s">
        <v>1780</v>
      </c>
      <c r="B182" s="2255"/>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64981</v>
      </c>
      <c r="D191" s="1574"/>
      <c r="E191" s="1639"/>
      <c r="F191" s="1574"/>
      <c r="G191" s="1663"/>
      <c r="H191" s="1574"/>
      <c r="I191" s="1574"/>
      <c r="J191" s="1574"/>
      <c r="K191" s="1574"/>
    </row>
    <row r="192" spans="1:11" ht="12.75" customHeight="1" x14ac:dyDescent="0.2">
      <c r="A192" s="427" t="s">
        <v>1038</v>
      </c>
      <c r="B192" s="429">
        <v>4215</v>
      </c>
      <c r="C192" s="1631">
        <v>811</v>
      </c>
      <c r="D192" s="1574"/>
      <c r="E192" s="1639"/>
      <c r="F192" s="1574"/>
      <c r="G192" s="1663"/>
      <c r="H192" s="1574"/>
      <c r="I192" s="1574"/>
      <c r="J192" s="1574"/>
      <c r="K192" s="1574"/>
    </row>
    <row r="193" spans="1:11" ht="12.75" customHeight="1" x14ac:dyDescent="0.2">
      <c r="A193" s="427" t="s">
        <v>1050</v>
      </c>
      <c r="B193" s="429">
        <v>4220</v>
      </c>
      <c r="C193" s="1631">
        <v>23553</v>
      </c>
      <c r="D193" s="1574"/>
      <c r="E193" s="1639"/>
      <c r="F193" s="1574"/>
      <c r="G193" s="1663"/>
      <c r="H193" s="1574"/>
      <c r="I193" s="1574"/>
      <c r="J193" s="1574"/>
      <c r="K193" s="1574"/>
    </row>
    <row r="194" spans="1:11" ht="12.75" customHeight="1" x14ac:dyDescent="0.2">
      <c r="A194" s="427" t="s">
        <v>1434</v>
      </c>
      <c r="B194" s="429">
        <v>4225</v>
      </c>
      <c r="C194" s="1631">
        <v>8943</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98288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63558</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63558</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8690</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8690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109</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74540</v>
      </c>
      <c r="D213" s="1572"/>
      <c r="E213" s="1574"/>
      <c r="F213" s="1572"/>
      <c r="G213" s="1572"/>
      <c r="H213" s="1574"/>
      <c r="I213" s="1574"/>
      <c r="J213" s="1574"/>
      <c r="K213" s="1574"/>
    </row>
    <row r="214" spans="1:11" ht="12.75" customHeight="1" x14ac:dyDescent="0.2">
      <c r="A214" s="427" t="s">
        <v>1045</v>
      </c>
      <c r="B214" s="429">
        <v>4625</v>
      </c>
      <c r="C214" s="1631"/>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74649</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v>2000</v>
      </c>
      <c r="D220" s="1572"/>
      <c r="E220" s="1574"/>
      <c r="F220" s="1574"/>
      <c r="G220" s="1572"/>
      <c r="H220" s="1574"/>
      <c r="I220" s="1574"/>
      <c r="J220" s="1574"/>
      <c r="K220" s="1574"/>
    </row>
    <row r="221" spans="1:11" ht="12.75" customHeight="1" thickBot="1" x14ac:dyDescent="0.25">
      <c r="A221" s="1414" t="s">
        <v>1076</v>
      </c>
      <c r="B221" s="1415"/>
      <c r="C221" s="1632">
        <f>SUM(C219:C220)</f>
        <v>2000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4153</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4261</v>
      </c>
      <c r="D263" s="1650"/>
      <c r="E263" s="1574"/>
      <c r="F263" s="1650"/>
      <c r="G263" s="1650"/>
      <c r="H263" s="1574"/>
      <c r="I263" s="1574"/>
      <c r="J263" s="1574"/>
      <c r="K263" s="1574"/>
    </row>
    <row r="264" spans="1:11" ht="12.75" customHeight="1" thickTop="1" thickBot="1" x14ac:dyDescent="0.25">
      <c r="A264" s="427" t="s">
        <v>374</v>
      </c>
      <c r="B264" s="429">
        <v>4992</v>
      </c>
      <c r="C264" s="1649"/>
      <c r="D264" s="1650"/>
      <c r="E264" s="1574"/>
      <c r="F264" s="1650"/>
      <c r="G264" s="1650"/>
      <c r="H264" s="1574"/>
      <c r="I264" s="1574"/>
      <c r="J264" s="1574"/>
      <c r="K264" s="1574"/>
    </row>
    <row r="265" spans="1:11" s="489" customFormat="1" ht="12.75" customHeight="1" thickTop="1" thickBot="1" x14ac:dyDescent="0.25">
      <c r="A265" s="479" t="s">
        <v>75</v>
      </c>
      <c r="B265" s="475">
        <v>4998</v>
      </c>
      <c r="C265" s="1649">
        <v>22113</v>
      </c>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277712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277712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2509422</v>
      </c>
      <c r="D268" s="1640">
        <f t="shared" si="12"/>
        <v>252752</v>
      </c>
      <c r="E268" s="1640">
        <f t="shared" si="12"/>
        <v>298626</v>
      </c>
      <c r="F268" s="1640">
        <f t="shared" si="12"/>
        <v>158559</v>
      </c>
      <c r="G268" s="1640">
        <f t="shared" si="12"/>
        <v>39035</v>
      </c>
      <c r="H268" s="1640">
        <f t="shared" si="12"/>
        <v>0</v>
      </c>
      <c r="I268" s="1640">
        <f t="shared" si="12"/>
        <v>15055</v>
      </c>
      <c r="J268" s="1640">
        <f t="shared" si="12"/>
        <v>215496</v>
      </c>
      <c r="K268" s="1628">
        <f t="shared" si="12"/>
        <v>15870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67"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0" activePane="bottomLeft" state="frozen"/>
      <selection pane="bottomLeft" activeCell="E63" sqref="E63: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673352</v>
      </c>
      <c r="D5" s="1572">
        <v>51813</v>
      </c>
      <c r="E5" s="1572">
        <v>52675</v>
      </c>
      <c r="F5" s="1572">
        <v>20604</v>
      </c>
      <c r="G5" s="1572">
        <v>7967</v>
      </c>
      <c r="H5" s="1572">
        <v>6019</v>
      </c>
      <c r="I5" s="1573"/>
      <c r="J5" s="1573"/>
      <c r="K5" s="1671">
        <f>SUM(C5:J5)</f>
        <v>812430</v>
      </c>
      <c r="L5" s="1572">
        <v>818000</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73454</v>
      </c>
      <c r="D7" s="1573">
        <v>4739</v>
      </c>
      <c r="E7" s="1573">
        <v>1503</v>
      </c>
      <c r="F7" s="1573">
        <v>3098</v>
      </c>
      <c r="G7" s="1573">
        <v>2753</v>
      </c>
      <c r="H7" s="1573"/>
      <c r="I7" s="1573"/>
      <c r="J7" s="1573"/>
      <c r="K7" s="1671">
        <f t="shared" ref="K7:K32" si="0">SUM(C7:J7)</f>
        <v>85547</v>
      </c>
      <c r="L7" s="1572">
        <v>88250</v>
      </c>
    </row>
    <row r="8" spans="1:14" x14ac:dyDescent="0.2">
      <c r="A8" s="1273" t="s">
        <v>163</v>
      </c>
      <c r="B8" s="503">
        <v>1200</v>
      </c>
      <c r="C8" s="1572">
        <v>174509</v>
      </c>
      <c r="D8" s="1572">
        <v>14075</v>
      </c>
      <c r="E8" s="1572">
        <v>596</v>
      </c>
      <c r="F8" s="1572">
        <v>5314</v>
      </c>
      <c r="G8" s="1572"/>
      <c r="H8" s="1572">
        <v>1600</v>
      </c>
      <c r="I8" s="1573"/>
      <c r="J8" s="1573"/>
      <c r="K8" s="1671">
        <f t="shared" si="0"/>
        <v>196094</v>
      </c>
      <c r="L8" s="1572">
        <v>221900</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33110</v>
      </c>
      <c r="D10" s="1572">
        <v>832</v>
      </c>
      <c r="E10" s="1572">
        <v>6032</v>
      </c>
      <c r="F10" s="1572">
        <v>22170</v>
      </c>
      <c r="G10" s="1572">
        <v>952</v>
      </c>
      <c r="H10" s="1572"/>
      <c r="I10" s="1573"/>
      <c r="J10" s="1573"/>
      <c r="K10" s="1671">
        <f t="shared" si="0"/>
        <v>63096</v>
      </c>
      <c r="L10" s="1572">
        <v>68600</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v>33515</v>
      </c>
      <c r="D13" s="1572">
        <v>4455</v>
      </c>
      <c r="E13" s="1572">
        <v>3064</v>
      </c>
      <c r="F13" s="1572">
        <v>2781</v>
      </c>
      <c r="G13" s="1572"/>
      <c r="H13" s="1572">
        <v>7</v>
      </c>
      <c r="I13" s="1573"/>
      <c r="J13" s="1573"/>
      <c r="K13" s="1671">
        <f t="shared" si="0"/>
        <v>43822</v>
      </c>
      <c r="L13" s="1572">
        <v>49885</v>
      </c>
    </row>
    <row r="14" spans="1:14" x14ac:dyDescent="0.2">
      <c r="A14" s="1273" t="s">
        <v>957</v>
      </c>
      <c r="B14" s="503">
        <v>1500</v>
      </c>
      <c r="C14" s="1572">
        <v>64032</v>
      </c>
      <c r="D14" s="1572">
        <v>1397</v>
      </c>
      <c r="E14" s="1572">
        <v>8469</v>
      </c>
      <c r="F14" s="1572">
        <v>6772</v>
      </c>
      <c r="G14" s="1572"/>
      <c r="H14" s="1572">
        <v>4507</v>
      </c>
      <c r="I14" s="1573"/>
      <c r="J14" s="1573"/>
      <c r="K14" s="1671">
        <f t="shared" si="0"/>
        <v>85177</v>
      </c>
      <c r="L14" s="1572">
        <v>89350</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v>7161</v>
      </c>
      <c r="D17" s="1573">
        <v>114</v>
      </c>
      <c r="E17" s="1573">
        <v>75</v>
      </c>
      <c r="F17" s="1573">
        <v>168</v>
      </c>
      <c r="G17" s="1573"/>
      <c r="H17" s="1573"/>
      <c r="I17" s="1573"/>
      <c r="J17" s="1573"/>
      <c r="K17" s="1671">
        <f t="shared" si="0"/>
        <v>7518</v>
      </c>
      <c r="L17" s="1572">
        <v>7590</v>
      </c>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1059133</v>
      </c>
      <c r="D33" s="1673">
        <f t="shared" ref="D33:L33" si="1">SUM(D5:D32)</f>
        <v>77425</v>
      </c>
      <c r="E33" s="1673">
        <f t="shared" si="1"/>
        <v>72414</v>
      </c>
      <c r="F33" s="1673">
        <f t="shared" si="1"/>
        <v>60907</v>
      </c>
      <c r="G33" s="1673">
        <f t="shared" si="1"/>
        <v>11672</v>
      </c>
      <c r="H33" s="1673">
        <f t="shared" si="1"/>
        <v>12133</v>
      </c>
      <c r="I33" s="1673">
        <f t="shared" si="1"/>
        <v>0</v>
      </c>
      <c r="J33" s="1673">
        <f t="shared" si="1"/>
        <v>0</v>
      </c>
      <c r="K33" s="1673">
        <f t="shared" si="1"/>
        <v>1293684</v>
      </c>
      <c r="L33" s="1673">
        <f t="shared" si="1"/>
        <v>1343575</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v>21240</v>
      </c>
      <c r="F36" s="1585"/>
      <c r="G36" s="1585"/>
      <c r="H36" s="1585"/>
      <c r="I36" s="1573"/>
      <c r="J36" s="1573"/>
      <c r="K36" s="1671">
        <f t="shared" ref="K36:K41" si="2">SUM(C36:J36)</f>
        <v>21240</v>
      </c>
      <c r="L36" s="1572">
        <v>21500</v>
      </c>
    </row>
    <row r="37" spans="1:14" x14ac:dyDescent="0.2">
      <c r="A37" s="1273" t="s">
        <v>1081</v>
      </c>
      <c r="B37" s="503">
        <v>2120</v>
      </c>
      <c r="C37" s="1572">
        <v>41808</v>
      </c>
      <c r="D37" s="1572">
        <v>1256</v>
      </c>
      <c r="E37" s="1572"/>
      <c r="F37" s="1572">
        <v>21</v>
      </c>
      <c r="G37" s="1572"/>
      <c r="H37" s="1572"/>
      <c r="I37" s="1573"/>
      <c r="J37" s="1573"/>
      <c r="K37" s="1671">
        <f t="shared" si="2"/>
        <v>43085</v>
      </c>
      <c r="L37" s="1572">
        <v>43455</v>
      </c>
    </row>
    <row r="38" spans="1:14" x14ac:dyDescent="0.2">
      <c r="A38" s="1273" t="s">
        <v>196</v>
      </c>
      <c r="B38" s="503">
        <v>2130</v>
      </c>
      <c r="C38" s="1572">
        <v>113</v>
      </c>
      <c r="D38" s="1572">
        <v>1</v>
      </c>
      <c r="E38" s="1572">
        <v>85</v>
      </c>
      <c r="F38" s="1572">
        <v>423</v>
      </c>
      <c r="G38" s="1572"/>
      <c r="H38" s="1572"/>
      <c r="I38" s="1573"/>
      <c r="J38" s="1573"/>
      <c r="K38" s="1671">
        <f t="shared" si="2"/>
        <v>622</v>
      </c>
      <c r="L38" s="1572">
        <v>26360</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v>19925</v>
      </c>
      <c r="D40" s="1572">
        <v>300</v>
      </c>
      <c r="E40" s="1572"/>
      <c r="F40" s="1572"/>
      <c r="G40" s="1572"/>
      <c r="H40" s="1572"/>
      <c r="I40" s="1573"/>
      <c r="J40" s="1573"/>
      <c r="K40" s="1671">
        <f t="shared" si="2"/>
        <v>20225</v>
      </c>
      <c r="L40" s="1572"/>
    </row>
    <row r="41" spans="1:14" x14ac:dyDescent="0.2">
      <c r="A41" s="1273" t="s">
        <v>1650</v>
      </c>
      <c r="B41" s="503">
        <v>2190</v>
      </c>
      <c r="C41" s="1572">
        <v>1625</v>
      </c>
      <c r="D41" s="1572">
        <v>9</v>
      </c>
      <c r="E41" s="1572"/>
      <c r="F41" s="1572"/>
      <c r="G41" s="1572"/>
      <c r="H41" s="1572"/>
      <c r="I41" s="1573"/>
      <c r="J41" s="1573"/>
      <c r="K41" s="1671">
        <f t="shared" si="2"/>
        <v>1634</v>
      </c>
      <c r="L41" s="1572">
        <v>1710</v>
      </c>
    </row>
    <row r="42" spans="1:14" ht="12.75" customHeight="1" thickBot="1" x14ac:dyDescent="0.25">
      <c r="A42" s="1379" t="s">
        <v>556</v>
      </c>
      <c r="B42" s="1380" t="s">
        <v>711</v>
      </c>
      <c r="C42" s="1673">
        <f>SUM(C36:C41)</f>
        <v>63471</v>
      </c>
      <c r="D42" s="1673">
        <f t="shared" ref="D42:L42" si="3">SUM(D36:D41)</f>
        <v>1566</v>
      </c>
      <c r="E42" s="1673">
        <f t="shared" si="3"/>
        <v>21325</v>
      </c>
      <c r="F42" s="1673">
        <f t="shared" si="3"/>
        <v>444</v>
      </c>
      <c r="G42" s="1673">
        <f t="shared" si="3"/>
        <v>0</v>
      </c>
      <c r="H42" s="1673">
        <f t="shared" si="3"/>
        <v>0</v>
      </c>
      <c r="I42" s="1673">
        <f t="shared" si="3"/>
        <v>0</v>
      </c>
      <c r="J42" s="1673">
        <f t="shared" si="3"/>
        <v>0</v>
      </c>
      <c r="K42" s="1673">
        <f t="shared" si="3"/>
        <v>86806</v>
      </c>
      <c r="L42" s="1673">
        <f t="shared" si="3"/>
        <v>93025</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c r="D44" s="1585"/>
      <c r="E44" s="1585">
        <v>16177</v>
      </c>
      <c r="F44" s="1585">
        <v>2671</v>
      </c>
      <c r="G44" s="1585"/>
      <c r="H44" s="1585">
        <v>6775</v>
      </c>
      <c r="I44" s="1573"/>
      <c r="J44" s="1573"/>
      <c r="K44" s="1677">
        <f>SUM(C44:J44)</f>
        <v>25623</v>
      </c>
      <c r="L44" s="1585">
        <v>26525</v>
      </c>
    </row>
    <row r="45" spans="1:14" x14ac:dyDescent="0.2">
      <c r="A45" s="1273" t="s">
        <v>810</v>
      </c>
      <c r="B45" s="503">
        <v>2220</v>
      </c>
      <c r="C45" s="1572">
        <v>34874</v>
      </c>
      <c r="D45" s="1572">
        <v>2877</v>
      </c>
      <c r="E45" s="1572">
        <v>275</v>
      </c>
      <c r="F45" s="1572">
        <v>2027</v>
      </c>
      <c r="G45" s="1572"/>
      <c r="H45" s="1572">
        <v>4371</v>
      </c>
      <c r="I45" s="1573"/>
      <c r="J45" s="1573"/>
      <c r="K45" s="1677">
        <f>SUM(C45:J45)</f>
        <v>44424</v>
      </c>
      <c r="L45" s="1572">
        <v>69850</v>
      </c>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34874</v>
      </c>
      <c r="D47" s="1673">
        <f t="shared" ref="D47:K47" si="4">SUM(D44:D46)</f>
        <v>2877</v>
      </c>
      <c r="E47" s="1673">
        <f t="shared" si="4"/>
        <v>16452</v>
      </c>
      <c r="F47" s="1673">
        <f t="shared" si="4"/>
        <v>4698</v>
      </c>
      <c r="G47" s="1673">
        <f t="shared" si="4"/>
        <v>0</v>
      </c>
      <c r="H47" s="1673">
        <f t="shared" si="4"/>
        <v>11146</v>
      </c>
      <c r="I47" s="1673">
        <f t="shared" si="4"/>
        <v>0</v>
      </c>
      <c r="J47" s="1673">
        <f t="shared" si="4"/>
        <v>0</v>
      </c>
      <c r="K47" s="1673">
        <f t="shared" si="4"/>
        <v>70047</v>
      </c>
      <c r="L47" s="1673">
        <f>SUM(L44:L46)</f>
        <v>96375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592</v>
      </c>
      <c r="D49" s="1585"/>
      <c r="E49" s="1585">
        <v>9081</v>
      </c>
      <c r="F49" s="1585">
        <v>2940</v>
      </c>
      <c r="G49" s="1585"/>
      <c r="H49" s="1585">
        <v>2210</v>
      </c>
      <c r="I49" s="1573"/>
      <c r="J49" s="1573"/>
      <c r="K49" s="1677">
        <f>SUM(C49:J49)</f>
        <v>14823</v>
      </c>
      <c r="L49" s="1585">
        <v>19450</v>
      </c>
    </row>
    <row r="50" spans="1:14" x14ac:dyDescent="0.2">
      <c r="A50" s="1273" t="s">
        <v>813</v>
      </c>
      <c r="B50" s="503">
        <v>2320</v>
      </c>
      <c r="C50" s="1572">
        <v>62017</v>
      </c>
      <c r="D50" s="1572">
        <v>2837</v>
      </c>
      <c r="E50" s="1572">
        <v>2608</v>
      </c>
      <c r="F50" s="1572">
        <v>207</v>
      </c>
      <c r="G50" s="1572"/>
      <c r="H50" s="1572">
        <v>880</v>
      </c>
      <c r="I50" s="1573"/>
      <c r="J50" s="1573"/>
      <c r="K50" s="1677">
        <f>SUM(C50:J50)</f>
        <v>68549</v>
      </c>
      <c r="L50" s="1572">
        <v>72700</v>
      </c>
    </row>
    <row r="51" spans="1:14" x14ac:dyDescent="0.2">
      <c r="A51" s="1273" t="s">
        <v>42</v>
      </c>
      <c r="B51" s="503">
        <v>2330</v>
      </c>
      <c r="C51" s="1572">
        <v>73123</v>
      </c>
      <c r="D51" s="1572">
        <v>3431</v>
      </c>
      <c r="E51" s="1572"/>
      <c r="F51" s="1572"/>
      <c r="G51" s="1572"/>
      <c r="H51" s="1572"/>
      <c r="I51" s="1573"/>
      <c r="J51" s="1573"/>
      <c r="K51" s="1677">
        <f>SUM(C51:J51)</f>
        <v>76554</v>
      </c>
      <c r="L51" s="1572">
        <v>80500</v>
      </c>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135732</v>
      </c>
      <c r="D53" s="1673">
        <f t="shared" ref="D53:L53" si="5">SUM(D49:D52)</f>
        <v>6268</v>
      </c>
      <c r="E53" s="1673">
        <f t="shared" si="5"/>
        <v>11689</v>
      </c>
      <c r="F53" s="1673">
        <f t="shared" si="5"/>
        <v>3147</v>
      </c>
      <c r="G53" s="1673">
        <f t="shared" si="5"/>
        <v>0</v>
      </c>
      <c r="H53" s="1673">
        <f t="shared" si="5"/>
        <v>3090</v>
      </c>
      <c r="I53" s="1673">
        <f t="shared" si="5"/>
        <v>0</v>
      </c>
      <c r="J53" s="1673">
        <f t="shared" si="5"/>
        <v>0</v>
      </c>
      <c r="K53" s="1673">
        <f t="shared" si="5"/>
        <v>159926</v>
      </c>
      <c r="L53" s="1673">
        <f t="shared" si="5"/>
        <v>172650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135755</v>
      </c>
      <c r="D55" s="1585">
        <v>8809</v>
      </c>
      <c r="E55" s="1585">
        <v>548</v>
      </c>
      <c r="F55" s="1585">
        <v>149</v>
      </c>
      <c r="G55" s="1585"/>
      <c r="H55" s="1585">
        <v>399</v>
      </c>
      <c r="I55" s="1573"/>
      <c r="J55" s="1573"/>
      <c r="K55" s="1677">
        <f>SUM(C55:J55)</f>
        <v>145660</v>
      </c>
      <c r="L55" s="1585">
        <v>155125</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135755</v>
      </c>
      <c r="D57" s="1678">
        <f t="shared" ref="D57:K57" si="6">SUM(D55:D56)</f>
        <v>8809</v>
      </c>
      <c r="E57" s="1678">
        <f t="shared" si="6"/>
        <v>548</v>
      </c>
      <c r="F57" s="1678">
        <f t="shared" si="6"/>
        <v>149</v>
      </c>
      <c r="G57" s="1678">
        <f t="shared" si="6"/>
        <v>0</v>
      </c>
      <c r="H57" s="1678">
        <f t="shared" si="6"/>
        <v>399</v>
      </c>
      <c r="I57" s="1678">
        <f t="shared" si="6"/>
        <v>0</v>
      </c>
      <c r="J57" s="1678">
        <f t="shared" si="6"/>
        <v>0</v>
      </c>
      <c r="K57" s="1678">
        <f t="shared" si="6"/>
        <v>145660</v>
      </c>
      <c r="L57" s="1673">
        <f>SUM(L55:L56)</f>
        <v>155125</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48125</v>
      </c>
      <c r="D60" s="1572">
        <v>1502</v>
      </c>
      <c r="E60" s="1572">
        <v>1022</v>
      </c>
      <c r="F60" s="1572">
        <v>1136</v>
      </c>
      <c r="G60" s="1572"/>
      <c r="H60" s="1572">
        <v>4470</v>
      </c>
      <c r="I60" s="1573"/>
      <c r="J60" s="1573"/>
      <c r="K60" s="1677">
        <f t="shared" si="7"/>
        <v>56255</v>
      </c>
      <c r="L60" s="1572">
        <v>60405</v>
      </c>
      <c r="M60" s="501"/>
      <c r="N60" s="501"/>
    </row>
    <row r="61" spans="1:14" s="321" customFormat="1" x14ac:dyDescent="0.2">
      <c r="A61" s="1273" t="s">
        <v>195</v>
      </c>
      <c r="B61" s="503">
        <v>2540</v>
      </c>
      <c r="C61" s="1572"/>
      <c r="D61" s="1572"/>
      <c r="E61" s="1572"/>
      <c r="F61" s="1572"/>
      <c r="G61" s="1572"/>
      <c r="H61" s="1572"/>
      <c r="I61" s="1573"/>
      <c r="J61" s="1573"/>
      <c r="K61" s="1677">
        <f t="shared" si="7"/>
        <v>0</v>
      </c>
      <c r="L61" s="1572"/>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c r="D63" s="1572"/>
      <c r="E63" s="1572">
        <v>112949</v>
      </c>
      <c r="F63" s="1572">
        <v>1081</v>
      </c>
      <c r="G63" s="1572">
        <v>9192</v>
      </c>
      <c r="H63" s="1572"/>
      <c r="I63" s="1573"/>
      <c r="J63" s="1573"/>
      <c r="K63" s="1677">
        <f t="shared" si="7"/>
        <v>123222</v>
      </c>
      <c r="L63" s="1572">
        <v>120400</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48125</v>
      </c>
      <c r="D65" s="1673">
        <f t="shared" ref="D65:L65" si="8">SUM(D59:D64)</f>
        <v>1502</v>
      </c>
      <c r="E65" s="1673">
        <f t="shared" si="8"/>
        <v>113971</v>
      </c>
      <c r="F65" s="1673">
        <f t="shared" si="8"/>
        <v>2217</v>
      </c>
      <c r="G65" s="1673">
        <f t="shared" si="8"/>
        <v>9192</v>
      </c>
      <c r="H65" s="1673">
        <f t="shared" si="8"/>
        <v>4470</v>
      </c>
      <c r="I65" s="1673">
        <f t="shared" si="8"/>
        <v>0</v>
      </c>
      <c r="J65" s="1673">
        <f t="shared" si="8"/>
        <v>0</v>
      </c>
      <c r="K65" s="1673">
        <f t="shared" si="8"/>
        <v>179477</v>
      </c>
      <c r="L65" s="1673">
        <f t="shared" si="8"/>
        <v>180805</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v>29170</v>
      </c>
      <c r="F73" s="1648"/>
      <c r="G73" s="1648"/>
      <c r="H73" s="1648"/>
      <c r="I73" s="1626"/>
      <c r="J73" s="1626"/>
      <c r="K73" s="1673">
        <f>SUM(C73:J73)</f>
        <v>29170</v>
      </c>
      <c r="L73" s="1650">
        <v>29000</v>
      </c>
      <c r="M73" s="501"/>
      <c r="N73" s="501"/>
    </row>
    <row r="74" spans="1:14" ht="12.75" customHeight="1" thickTop="1" thickBot="1" x14ac:dyDescent="0.25">
      <c r="A74" s="1379" t="s">
        <v>806</v>
      </c>
      <c r="B74" s="1383">
        <v>2000</v>
      </c>
      <c r="C74" s="1680">
        <f>SUM(C42,C47,C53,C57,C65,C72,C73)</f>
        <v>417957</v>
      </c>
      <c r="D74" s="1680">
        <f t="shared" ref="D74:K74" si="10">SUM(D42,D47,D53,D57,D65,D72,D73)</f>
        <v>21022</v>
      </c>
      <c r="E74" s="1680">
        <f t="shared" si="10"/>
        <v>193155</v>
      </c>
      <c r="F74" s="1680">
        <f t="shared" si="10"/>
        <v>10655</v>
      </c>
      <c r="G74" s="1680">
        <f t="shared" si="10"/>
        <v>9192</v>
      </c>
      <c r="H74" s="1680">
        <f t="shared" si="10"/>
        <v>19105</v>
      </c>
      <c r="I74" s="1680">
        <f t="shared" si="10"/>
        <v>0</v>
      </c>
      <c r="J74" s="1680">
        <f t="shared" si="10"/>
        <v>0</v>
      </c>
      <c r="K74" s="1680">
        <f t="shared" si="10"/>
        <v>671086</v>
      </c>
      <c r="L74" s="1680">
        <f>SUM(L42,L47,L53,L57,L65,L72,L73)</f>
        <v>726980</v>
      </c>
    </row>
    <row r="75" spans="1:14" s="254" customFormat="1" ht="15.75" customHeight="1" thickTop="1" thickBot="1" x14ac:dyDescent="0.25">
      <c r="A75" s="1347" t="s">
        <v>47</v>
      </c>
      <c r="B75" s="1348" t="s">
        <v>571</v>
      </c>
      <c r="C75" s="1648"/>
      <c r="D75" s="1648"/>
      <c r="E75" s="1648"/>
      <c r="F75" s="1648"/>
      <c r="G75" s="1648"/>
      <c r="H75" s="1648"/>
      <c r="I75" s="1626"/>
      <c r="J75" s="1626"/>
      <c r="K75" s="1673">
        <f>SUM(C75:J75)</f>
        <v>0</v>
      </c>
      <c r="L75" s="1650"/>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7391</v>
      </c>
      <c r="F78" s="1672"/>
      <c r="G78" s="1672"/>
      <c r="H78" s="1681"/>
      <c r="I78" s="1581"/>
      <c r="J78" s="1581"/>
      <c r="K78" s="1671">
        <f t="shared" ref="K78:K83" si="11">SUM(C78:J78)</f>
        <v>7391</v>
      </c>
      <c r="L78" s="1585">
        <v>9500</v>
      </c>
    </row>
    <row r="79" spans="1:14" x14ac:dyDescent="0.2">
      <c r="A79" s="1273" t="s">
        <v>301</v>
      </c>
      <c r="B79" s="503">
        <v>4120</v>
      </c>
      <c r="C79" s="1672"/>
      <c r="D79" s="1672"/>
      <c r="E79" s="1572"/>
      <c r="F79" s="1672"/>
      <c r="G79" s="1672"/>
      <c r="H79" s="1572">
        <v>164768</v>
      </c>
      <c r="I79" s="1581"/>
      <c r="J79" s="1581"/>
      <c r="K79" s="1671">
        <f t="shared" si="11"/>
        <v>164768</v>
      </c>
      <c r="L79" s="1572">
        <v>180000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7391</v>
      </c>
      <c r="F84" s="1672"/>
      <c r="G84" s="1672"/>
      <c r="H84" s="1673">
        <f>SUM(H78:H83)</f>
        <v>164768</v>
      </c>
      <c r="I84" s="1581"/>
      <c r="J84" s="1581"/>
      <c r="K84" s="1673">
        <f>SUM(K78:K83)</f>
        <v>172159</v>
      </c>
      <c r="L84" s="1673">
        <f>SUM(L78:L83)</f>
        <v>189500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c r="I86" s="1581"/>
      <c r="J86" s="1581"/>
      <c r="K86" s="1680">
        <f t="shared" ref="K86:K98" si="12">H86</f>
        <v>0</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7391</v>
      </c>
      <c r="F102" s="1672"/>
      <c r="G102" s="1672"/>
      <c r="H102" s="1680">
        <f>SUM(H84,H92,H100,H101)</f>
        <v>164768</v>
      </c>
      <c r="I102" s="1581"/>
      <c r="J102" s="1581"/>
      <c r="K102" s="1680">
        <f>SUM(K84,K92,K100,K101)</f>
        <v>172159</v>
      </c>
      <c r="L102" s="1680">
        <f>SUM(L84,L92,L100,L101)</f>
        <v>189500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1477090</v>
      </c>
      <c r="D114" s="1673">
        <f t="shared" ref="D114:K114" si="13">SUM(D33,D74,D75,D102,D112,D113)</f>
        <v>98447</v>
      </c>
      <c r="E114" s="1673">
        <f t="shared" si="13"/>
        <v>272960</v>
      </c>
      <c r="F114" s="1673">
        <f t="shared" si="13"/>
        <v>71562</v>
      </c>
      <c r="G114" s="1673">
        <f t="shared" si="13"/>
        <v>20864</v>
      </c>
      <c r="H114" s="1673">
        <f>SUM(H33,H74,H75,H102,H112,H113)</f>
        <v>196006</v>
      </c>
      <c r="I114" s="1673">
        <f t="shared" si="13"/>
        <v>0</v>
      </c>
      <c r="J114" s="1673">
        <f t="shared" si="13"/>
        <v>0</v>
      </c>
      <c r="K114" s="1673">
        <f t="shared" si="13"/>
        <v>2136929</v>
      </c>
      <c r="L114" s="1673">
        <f>SUM(L33,L74,L75,L102,L112,L113)</f>
        <v>2260055</v>
      </c>
    </row>
    <row r="115" spans="1:14" ht="13.5" thickTop="1" x14ac:dyDescent="0.2">
      <c r="A115" s="2262" t="s">
        <v>989</v>
      </c>
      <c r="B115" s="2263"/>
      <c r="C115" s="1674"/>
      <c r="D115" s="1674"/>
      <c r="E115" s="1674"/>
      <c r="F115" s="1674"/>
      <c r="G115" s="1674"/>
      <c r="H115" s="1674"/>
      <c r="I115" s="1674"/>
      <c r="J115" s="1674"/>
      <c r="K115" s="1688">
        <f>'Revenues 9-14'!C268-'Expenditures 15-22'!K114</f>
        <v>372493</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7" t="s">
        <v>293</v>
      </c>
      <c r="B117" s="2268"/>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75195</v>
      </c>
      <c r="D124" s="1572">
        <v>5590</v>
      </c>
      <c r="E124" s="1572">
        <v>29694</v>
      </c>
      <c r="F124" s="1572">
        <v>124367</v>
      </c>
      <c r="G124" s="1572">
        <v>14185</v>
      </c>
      <c r="H124" s="1572"/>
      <c r="I124" s="1573"/>
      <c r="J124" s="1573"/>
      <c r="K124" s="1673">
        <f>SUM(C124:J124)</f>
        <v>249031</v>
      </c>
      <c r="L124" s="1572">
        <v>279900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75195</v>
      </c>
      <c r="D127" s="1673">
        <f t="shared" ref="D127:L127" si="14">SUM(D122:D126)</f>
        <v>5590</v>
      </c>
      <c r="E127" s="1673">
        <f t="shared" si="14"/>
        <v>29694</v>
      </c>
      <c r="F127" s="1673">
        <f t="shared" si="14"/>
        <v>124367</v>
      </c>
      <c r="G127" s="1673">
        <f t="shared" si="14"/>
        <v>14185</v>
      </c>
      <c r="H127" s="1673">
        <f t="shared" si="14"/>
        <v>0</v>
      </c>
      <c r="I127" s="1673">
        <f t="shared" si="14"/>
        <v>0</v>
      </c>
      <c r="J127" s="1673">
        <f t="shared" si="14"/>
        <v>0</v>
      </c>
      <c r="K127" s="1673">
        <f t="shared" si="14"/>
        <v>249031</v>
      </c>
      <c r="L127" s="1673">
        <f t="shared" si="14"/>
        <v>279900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75195</v>
      </c>
      <c r="D129" s="1680">
        <f t="shared" ref="D129:L129" si="15">SUM(D120,D127,D128)</f>
        <v>5590</v>
      </c>
      <c r="E129" s="1680">
        <f t="shared" si="15"/>
        <v>29694</v>
      </c>
      <c r="F129" s="1680">
        <f t="shared" si="15"/>
        <v>124367</v>
      </c>
      <c r="G129" s="1680">
        <f t="shared" si="15"/>
        <v>14185</v>
      </c>
      <c r="H129" s="1680">
        <f t="shared" si="15"/>
        <v>0</v>
      </c>
      <c r="I129" s="1680">
        <f t="shared" si="15"/>
        <v>0</v>
      </c>
      <c r="J129" s="1680">
        <f t="shared" si="15"/>
        <v>0</v>
      </c>
      <c r="K129" s="1680">
        <f t="shared" si="15"/>
        <v>249031</v>
      </c>
      <c r="L129" s="1680">
        <f t="shared" si="15"/>
        <v>279900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9" t="s">
        <v>616</v>
      </c>
      <c r="B151" s="2259"/>
      <c r="C151" s="1673">
        <f>SUM(C129,C130,C139,C149,C150)</f>
        <v>75195</v>
      </c>
      <c r="D151" s="1673">
        <f t="shared" ref="D151:K151" si="16">SUM(D129,D130,D139,D149,D150)</f>
        <v>5590</v>
      </c>
      <c r="E151" s="1673">
        <f t="shared" si="16"/>
        <v>29694</v>
      </c>
      <c r="F151" s="1673">
        <f t="shared" si="16"/>
        <v>124367</v>
      </c>
      <c r="G151" s="1673">
        <f t="shared" si="16"/>
        <v>14185</v>
      </c>
      <c r="H151" s="1673">
        <f t="shared" si="16"/>
        <v>0</v>
      </c>
      <c r="I151" s="1673">
        <f t="shared" si="16"/>
        <v>0</v>
      </c>
      <c r="J151" s="1673">
        <f t="shared" si="16"/>
        <v>0</v>
      </c>
      <c r="K151" s="1673">
        <f t="shared" si="16"/>
        <v>249031</v>
      </c>
      <c r="L151" s="1673">
        <f>SUM(L129,L130,L139,L149,L150)</f>
        <v>279900</v>
      </c>
    </row>
    <row r="152" spans="1:14" ht="12.75" customHeight="1" thickTop="1" x14ac:dyDescent="0.2">
      <c r="A152" s="2282" t="s">
        <v>1168</v>
      </c>
      <c r="B152" s="2283"/>
      <c r="C152" s="1674"/>
      <c r="D152" s="1674"/>
      <c r="E152" s="1674"/>
      <c r="F152" s="1674"/>
      <c r="G152" s="1674"/>
      <c r="H152" s="1674"/>
      <c r="I152" s="1674"/>
      <c r="J152" s="1672"/>
      <c r="K152" s="1688">
        <f>'Revenues 9-14'!D268-'Expenditures 15-22'!K151</f>
        <v>3721</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7" t="s">
        <v>617</v>
      </c>
      <c r="B154" s="2269"/>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24322</v>
      </c>
      <c r="I169" s="1672"/>
      <c r="J169" s="1672"/>
      <c r="K169" s="1671">
        <f>SUM(C169:H169)</f>
        <v>24322</v>
      </c>
      <c r="L169" s="1694">
        <v>24325</v>
      </c>
    </row>
    <row r="170" spans="1:14" ht="33.75" customHeight="1" x14ac:dyDescent="0.2">
      <c r="A170" s="543" t="s">
        <v>1651</v>
      </c>
      <c r="B170" s="545" t="s">
        <v>31</v>
      </c>
      <c r="C170" s="1672"/>
      <c r="D170" s="1672"/>
      <c r="E170" s="1672"/>
      <c r="F170" s="1672"/>
      <c r="G170" s="1672"/>
      <c r="H170" s="1645">
        <v>266100</v>
      </c>
      <c r="I170" s="1672"/>
      <c r="J170" s="1672"/>
      <c r="K170" s="1671">
        <f>SUM(C170:J170)</f>
        <v>266100</v>
      </c>
      <c r="L170" s="1645">
        <v>266100</v>
      </c>
    </row>
    <row r="171" spans="1:14" ht="15.75" customHeight="1" x14ac:dyDescent="0.2">
      <c r="A171" s="507" t="s">
        <v>761</v>
      </c>
      <c r="B171" s="546" t="s">
        <v>84</v>
      </c>
      <c r="C171" s="1672"/>
      <c r="D171" s="1672"/>
      <c r="E171" s="1572"/>
      <c r="F171" s="1672"/>
      <c r="G171" s="1672"/>
      <c r="H171" s="1645">
        <v>700</v>
      </c>
      <c r="I171" s="1581"/>
      <c r="J171" s="1672"/>
      <c r="K171" s="1671">
        <f>SUM(C171:J171)</f>
        <v>700</v>
      </c>
      <c r="L171" s="1645">
        <v>700</v>
      </c>
    </row>
    <row r="172" spans="1:14" ht="12.75" customHeight="1" thickBot="1" x14ac:dyDescent="0.25">
      <c r="A172" s="1379" t="s">
        <v>633</v>
      </c>
      <c r="B172" s="1380" t="s">
        <v>489</v>
      </c>
      <c r="C172" s="1672"/>
      <c r="D172" s="1672"/>
      <c r="E172" s="1680">
        <f>SUM(E168,E169,E170,E171)</f>
        <v>0</v>
      </c>
      <c r="F172" s="1672"/>
      <c r="G172" s="1672"/>
      <c r="H172" s="1680">
        <f>SUM(H168,H169,H170,H171)</f>
        <v>291122</v>
      </c>
      <c r="I172" s="1683"/>
      <c r="J172" s="1672"/>
      <c r="K172" s="1680">
        <f>SUM(K168,K169,K170,K171)</f>
        <v>291122</v>
      </c>
      <c r="L172" s="1680">
        <f>SUM(L168,L169,L170,L171)</f>
        <v>291125</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291122</v>
      </c>
      <c r="I174" s="1683"/>
      <c r="J174" s="1672"/>
      <c r="K174" s="1680">
        <f>SUM(K160,K172,K173)</f>
        <v>291122</v>
      </c>
      <c r="L174" s="1680">
        <f>SUM(L160,L172,L173)</f>
        <v>291125</v>
      </c>
    </row>
    <row r="175" spans="1:14" ht="13.5" thickTop="1" x14ac:dyDescent="0.2">
      <c r="A175" s="2262" t="s">
        <v>989</v>
      </c>
      <c r="B175" s="2263"/>
      <c r="C175" s="1672"/>
      <c r="D175" s="1672"/>
      <c r="E175" s="1672"/>
      <c r="F175" s="1672"/>
      <c r="G175" s="1672"/>
      <c r="H175" s="1674"/>
      <c r="I175" s="1672"/>
      <c r="J175" s="1672"/>
      <c r="K175" s="1688">
        <f>'Revenues 9-14'!E268-'Expenditures 15-22'!K174</f>
        <v>7504</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65831</v>
      </c>
      <c r="D182" s="1572">
        <v>7513</v>
      </c>
      <c r="E182" s="1572">
        <v>3397</v>
      </c>
      <c r="F182" s="1572">
        <v>20844</v>
      </c>
      <c r="G182" s="1572">
        <v>17301</v>
      </c>
      <c r="H182" s="1572">
        <v>74</v>
      </c>
      <c r="I182" s="1573"/>
      <c r="J182" s="1573"/>
      <c r="K182" s="1671">
        <f>SUM(C182:J182)</f>
        <v>114960</v>
      </c>
      <c r="L182" s="1572">
        <v>135300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65831</v>
      </c>
      <c r="D184" s="1680">
        <f t="shared" ref="D184:J184" si="17">SUM(D180,D182,D183)</f>
        <v>7513</v>
      </c>
      <c r="E184" s="1680">
        <f t="shared" si="17"/>
        <v>3397</v>
      </c>
      <c r="F184" s="1680">
        <f t="shared" si="17"/>
        <v>20844</v>
      </c>
      <c r="G184" s="1680">
        <f t="shared" si="17"/>
        <v>17301</v>
      </c>
      <c r="H184" s="1680">
        <f t="shared" si="17"/>
        <v>74</v>
      </c>
      <c r="I184" s="1680">
        <f t="shared" si="17"/>
        <v>0</v>
      </c>
      <c r="J184" s="1680">
        <f t="shared" si="17"/>
        <v>0</v>
      </c>
      <c r="K184" s="1680">
        <f>SUM(K180,K182,K183)</f>
        <v>114960</v>
      </c>
      <c r="L184" s="1680">
        <f>SUM(L180, L182:L183)</f>
        <v>135300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65831</v>
      </c>
      <c r="D210" s="1673">
        <f>SUM(D184,D185)</f>
        <v>7513</v>
      </c>
      <c r="E210" s="1673">
        <f>SUM(E184,E185,E196)</f>
        <v>3397</v>
      </c>
      <c r="F210" s="1673">
        <f>SUM(F184,F185)</f>
        <v>20844</v>
      </c>
      <c r="G210" s="1673">
        <f>SUM(G184,G185)</f>
        <v>17301</v>
      </c>
      <c r="H210" s="1673">
        <f>SUM(H184,H185,H196,H208,H209)</f>
        <v>74</v>
      </c>
      <c r="I210" s="1673">
        <f>SUM(I184,I185)</f>
        <v>0</v>
      </c>
      <c r="J210" s="1673">
        <f>SUM(J184,J185)</f>
        <v>0</v>
      </c>
      <c r="K210" s="1671">
        <f>SUM(K184,K185,K196,K208,K209)</f>
        <v>114960</v>
      </c>
      <c r="L210" s="1673">
        <f>SUM(L184,L185,L196,L208,L209)</f>
        <v>135300</v>
      </c>
    </row>
    <row r="211" spans="1:14" ht="13.5" thickTop="1" x14ac:dyDescent="0.2">
      <c r="A211" s="2262" t="s">
        <v>989</v>
      </c>
      <c r="B211" s="2263"/>
      <c r="C211" s="1674"/>
      <c r="D211" s="1674"/>
      <c r="E211" s="1674"/>
      <c r="F211" s="1674"/>
      <c r="G211" s="1674"/>
      <c r="H211" s="1674"/>
      <c r="I211" s="1672"/>
      <c r="J211" s="1672"/>
      <c r="K211" s="1688">
        <f>'Revenues 9-14'!F268-'Expenditures 15-22'!K210</f>
        <v>43599</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4" t="s">
        <v>959</v>
      </c>
      <c r="B213" s="2285"/>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11904</v>
      </c>
      <c r="E215" s="1672"/>
      <c r="F215" s="1672"/>
      <c r="G215" s="1672"/>
      <c r="H215" s="1672"/>
      <c r="I215" s="1672"/>
      <c r="J215" s="1672"/>
      <c r="K215" s="1671">
        <f>D215</f>
        <v>11904</v>
      </c>
      <c r="L215" s="1572">
        <v>12500</v>
      </c>
    </row>
    <row r="216" spans="1:14" x14ac:dyDescent="0.2">
      <c r="A216" s="1273" t="s">
        <v>162</v>
      </c>
      <c r="B216" s="503" t="s">
        <v>961</v>
      </c>
      <c r="C216" s="1672"/>
      <c r="D216" s="1573">
        <v>2582</v>
      </c>
      <c r="E216" s="1672"/>
      <c r="F216" s="1672"/>
      <c r="G216" s="1672"/>
      <c r="H216" s="1672"/>
      <c r="I216" s="1672"/>
      <c r="J216" s="1672"/>
      <c r="K216" s="1671">
        <f t="shared" ref="K216:K228" si="19">D216</f>
        <v>2582</v>
      </c>
      <c r="L216" s="1572">
        <v>2900</v>
      </c>
    </row>
    <row r="217" spans="1:14" x14ac:dyDescent="0.2">
      <c r="A217" s="1273" t="s">
        <v>163</v>
      </c>
      <c r="B217" s="503">
        <v>1200</v>
      </c>
      <c r="C217" s="1672"/>
      <c r="D217" s="1572">
        <v>7183</v>
      </c>
      <c r="E217" s="1672"/>
      <c r="F217" s="1672"/>
      <c r="G217" s="1672"/>
      <c r="H217" s="1672"/>
      <c r="I217" s="1672"/>
      <c r="J217" s="1672"/>
      <c r="K217" s="1671">
        <f t="shared" si="19"/>
        <v>7183</v>
      </c>
      <c r="L217" s="1572">
        <v>8250</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3357</v>
      </c>
      <c r="E219" s="1672"/>
      <c r="F219" s="1672"/>
      <c r="G219" s="1672"/>
      <c r="H219" s="1672"/>
      <c r="I219" s="1672"/>
      <c r="J219" s="1672"/>
      <c r="K219" s="1671">
        <f t="shared" si="19"/>
        <v>3357</v>
      </c>
      <c r="L219" s="1572">
        <v>4000</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v>533</v>
      </c>
      <c r="E222" s="1672"/>
      <c r="F222" s="1672"/>
      <c r="G222" s="1672"/>
      <c r="H222" s="1672"/>
      <c r="I222" s="1672"/>
      <c r="J222" s="1672"/>
      <c r="K222" s="1671">
        <f t="shared" si="19"/>
        <v>533</v>
      </c>
      <c r="L222" s="1572">
        <v>600</v>
      </c>
    </row>
    <row r="223" spans="1:14" x14ac:dyDescent="0.2">
      <c r="A223" s="1273" t="s">
        <v>957</v>
      </c>
      <c r="B223" s="503">
        <v>1500</v>
      </c>
      <c r="C223" s="1672"/>
      <c r="D223" s="1572">
        <v>2761</v>
      </c>
      <c r="E223" s="1672"/>
      <c r="F223" s="1672"/>
      <c r="G223" s="1672"/>
      <c r="H223" s="1672"/>
      <c r="I223" s="1672"/>
      <c r="J223" s="1672"/>
      <c r="K223" s="1671">
        <f t="shared" si="19"/>
        <v>2761</v>
      </c>
      <c r="L223" s="1572">
        <v>3000</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v>104</v>
      </c>
      <c r="E226" s="1672"/>
      <c r="F226" s="1672"/>
      <c r="G226" s="1672"/>
      <c r="H226" s="1672"/>
      <c r="I226" s="1672"/>
      <c r="J226" s="1672"/>
      <c r="K226" s="1671">
        <f t="shared" si="19"/>
        <v>104</v>
      </c>
      <c r="L226" s="1572">
        <v>125</v>
      </c>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28424</v>
      </c>
      <c r="E229" s="1672"/>
      <c r="F229" s="1672"/>
      <c r="G229" s="1672"/>
      <c r="H229" s="1672"/>
      <c r="I229" s="1672"/>
      <c r="J229" s="1672"/>
      <c r="K229" s="1673">
        <f>SUM(K215:K228)</f>
        <v>28424</v>
      </c>
      <c r="L229" s="1673">
        <f>SUM(L215:L228)</f>
        <v>31375</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v>606</v>
      </c>
      <c r="E233" s="1672"/>
      <c r="F233" s="1672"/>
      <c r="G233" s="1672"/>
      <c r="H233" s="1672"/>
      <c r="I233" s="1672"/>
      <c r="J233" s="1672"/>
      <c r="K233" s="1671">
        <f t="shared" si="20"/>
        <v>606</v>
      </c>
      <c r="L233" s="1572">
        <v>650</v>
      </c>
    </row>
    <row r="234" spans="1:12" x14ac:dyDescent="0.2">
      <c r="A234" s="1273" t="s">
        <v>196</v>
      </c>
      <c r="B234" s="503">
        <v>2130</v>
      </c>
      <c r="C234" s="1672"/>
      <c r="D234" s="1572">
        <v>2837</v>
      </c>
      <c r="E234" s="1672"/>
      <c r="F234" s="1672"/>
      <c r="G234" s="1672"/>
      <c r="H234" s="1672"/>
      <c r="I234" s="1672"/>
      <c r="J234" s="1672"/>
      <c r="K234" s="1671">
        <f t="shared" si="20"/>
        <v>2837</v>
      </c>
      <c r="L234" s="1572">
        <v>3500</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v>289</v>
      </c>
      <c r="E236" s="1672"/>
      <c r="F236" s="1672"/>
      <c r="G236" s="1672"/>
      <c r="H236" s="1672"/>
      <c r="I236" s="1672"/>
      <c r="J236" s="1672"/>
      <c r="K236" s="1671">
        <f t="shared" si="20"/>
        <v>289</v>
      </c>
      <c r="L236" s="1572"/>
    </row>
    <row r="237" spans="1:12" x14ac:dyDescent="0.2">
      <c r="A237" s="1273" t="s">
        <v>164</v>
      </c>
      <c r="B237" s="503">
        <v>2190</v>
      </c>
      <c r="C237" s="1672"/>
      <c r="D237" s="1572">
        <v>82</v>
      </c>
      <c r="E237" s="1672"/>
      <c r="F237" s="1672"/>
      <c r="G237" s="1672"/>
      <c r="H237" s="1672"/>
      <c r="I237" s="1672"/>
      <c r="J237" s="1672"/>
      <c r="K237" s="1671">
        <f t="shared" si="20"/>
        <v>82</v>
      </c>
      <c r="L237" s="1572">
        <v>100</v>
      </c>
    </row>
    <row r="238" spans="1:12" ht="12.75" customHeight="1" thickBot="1" x14ac:dyDescent="0.25">
      <c r="A238" s="1379" t="s">
        <v>556</v>
      </c>
      <c r="B238" s="1382" t="s">
        <v>711</v>
      </c>
      <c r="C238" s="1672"/>
      <c r="D238" s="1673">
        <f>SUM(D232:D237)</f>
        <v>3814</v>
      </c>
      <c r="E238" s="1672"/>
      <c r="F238" s="1672"/>
      <c r="G238" s="1672"/>
      <c r="H238" s="1672"/>
      <c r="I238" s="1672"/>
      <c r="J238" s="1672"/>
      <c r="K238" s="1673">
        <f>SUM(K232:K237)</f>
        <v>3814</v>
      </c>
      <c r="L238" s="1673">
        <f>SUM(L232:L237)</f>
        <v>4250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c r="E240" s="1672"/>
      <c r="F240" s="1672"/>
      <c r="G240" s="1672"/>
      <c r="H240" s="1672"/>
      <c r="I240" s="1672"/>
      <c r="J240" s="1672"/>
      <c r="K240" s="1677">
        <f>D240</f>
        <v>0</v>
      </c>
      <c r="L240" s="1585"/>
    </row>
    <row r="241" spans="1:12" x14ac:dyDescent="0.2">
      <c r="A241" s="1273" t="s">
        <v>810</v>
      </c>
      <c r="B241" s="503">
        <v>2220</v>
      </c>
      <c r="C241" s="1672"/>
      <c r="D241" s="1572">
        <v>506</v>
      </c>
      <c r="E241" s="1672"/>
      <c r="F241" s="1672"/>
      <c r="G241" s="1672"/>
      <c r="H241" s="1672"/>
      <c r="I241" s="1672"/>
      <c r="J241" s="1672"/>
      <c r="K241" s="1677">
        <f>D241</f>
        <v>506</v>
      </c>
      <c r="L241" s="1572">
        <v>550</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506</v>
      </c>
      <c r="E243" s="1672"/>
      <c r="F243" s="1672"/>
      <c r="G243" s="1672"/>
      <c r="H243" s="1672"/>
      <c r="I243" s="1672"/>
      <c r="J243" s="1672"/>
      <c r="K243" s="1673">
        <f>SUM(K240:K242)</f>
        <v>506</v>
      </c>
      <c r="L243" s="1673">
        <f>SUM(L240:L242)</f>
        <v>550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70</v>
      </c>
      <c r="E245" s="1672"/>
      <c r="F245" s="1672"/>
      <c r="G245" s="1672"/>
      <c r="H245" s="1672"/>
      <c r="I245" s="1672"/>
      <c r="J245" s="1672"/>
      <c r="K245" s="1677">
        <f>D245</f>
        <v>70</v>
      </c>
      <c r="L245" s="1585">
        <v>110</v>
      </c>
    </row>
    <row r="246" spans="1:12" x14ac:dyDescent="0.2">
      <c r="A246" s="1273" t="s">
        <v>813</v>
      </c>
      <c r="B246" s="503">
        <v>2320</v>
      </c>
      <c r="C246" s="1672"/>
      <c r="D246" s="1572">
        <v>1710</v>
      </c>
      <c r="E246" s="1672"/>
      <c r="F246" s="1672"/>
      <c r="G246" s="1672"/>
      <c r="H246" s="1672"/>
      <c r="I246" s="1672"/>
      <c r="J246" s="1672"/>
      <c r="K246" s="1677">
        <f t="shared" ref="K246:K256" si="21">D246</f>
        <v>1710</v>
      </c>
      <c r="L246" s="1572">
        <v>1800</v>
      </c>
    </row>
    <row r="247" spans="1:12" x14ac:dyDescent="0.2">
      <c r="A247" s="1273" t="s">
        <v>814</v>
      </c>
      <c r="B247" s="503">
        <v>2330</v>
      </c>
      <c r="C247" s="1672"/>
      <c r="D247" s="1572">
        <v>3015</v>
      </c>
      <c r="E247" s="1672"/>
      <c r="F247" s="1672"/>
      <c r="G247" s="1672"/>
      <c r="H247" s="1672"/>
      <c r="I247" s="1672"/>
      <c r="J247" s="1672"/>
      <c r="K247" s="1677">
        <f t="shared" si="21"/>
        <v>3015</v>
      </c>
      <c r="L247" s="1572">
        <v>3200</v>
      </c>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4795</v>
      </c>
      <c r="E257" s="1672"/>
      <c r="F257" s="1672"/>
      <c r="G257" s="1672"/>
      <c r="H257" s="1672"/>
      <c r="I257" s="1672"/>
      <c r="J257" s="1672"/>
      <c r="K257" s="1673">
        <f>SUM(K245:K256)</f>
        <v>4795</v>
      </c>
      <c r="L257" s="1673">
        <f>SUM(L245:L256)</f>
        <v>5110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6898</v>
      </c>
      <c r="E259" s="1672"/>
      <c r="F259" s="1672"/>
      <c r="G259" s="1672"/>
      <c r="H259" s="1672"/>
      <c r="I259" s="1672"/>
      <c r="J259" s="1672"/>
      <c r="K259" s="1677">
        <f>D259</f>
        <v>6898</v>
      </c>
      <c r="L259" s="1585">
        <v>7000</v>
      </c>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6898</v>
      </c>
      <c r="E261" s="1672"/>
      <c r="F261" s="1672"/>
      <c r="G261" s="1672"/>
      <c r="H261" s="1672"/>
      <c r="I261" s="1672"/>
      <c r="J261" s="1672"/>
      <c r="K261" s="1673">
        <f>SUM(K259:K260)</f>
        <v>6898</v>
      </c>
      <c r="L261" s="1673">
        <f>SUM(L259:L260)</f>
        <v>7000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5944</v>
      </c>
      <c r="E264" s="1672"/>
      <c r="F264" s="1672"/>
      <c r="G264" s="1672"/>
      <c r="H264" s="1672"/>
      <c r="I264" s="1672"/>
      <c r="J264" s="1672"/>
      <c r="K264" s="1677">
        <f t="shared" ref="K264:K269" si="22">D264</f>
        <v>5944</v>
      </c>
      <c r="L264" s="1572">
        <v>6250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10145</v>
      </c>
      <c r="E266" s="1672"/>
      <c r="F266" s="1672"/>
      <c r="G266" s="1672"/>
      <c r="H266" s="1672"/>
      <c r="I266" s="1672"/>
      <c r="J266" s="1672"/>
      <c r="K266" s="1677">
        <f t="shared" si="22"/>
        <v>10145</v>
      </c>
      <c r="L266" s="1572">
        <v>10250</v>
      </c>
    </row>
    <row r="267" spans="1:14" x14ac:dyDescent="0.2">
      <c r="A267" s="1273" t="s">
        <v>947</v>
      </c>
      <c r="B267" s="503">
        <v>2550</v>
      </c>
      <c r="C267" s="1672"/>
      <c r="D267" s="1572">
        <v>10090</v>
      </c>
      <c r="E267" s="1672"/>
      <c r="F267" s="1672"/>
      <c r="G267" s="1672"/>
      <c r="H267" s="1672"/>
      <c r="I267" s="1672"/>
      <c r="J267" s="1672"/>
      <c r="K267" s="1677">
        <f t="shared" si="22"/>
        <v>10090</v>
      </c>
      <c r="L267" s="1572">
        <v>10500</v>
      </c>
    </row>
    <row r="268" spans="1:14" x14ac:dyDescent="0.2">
      <c r="A268" s="1273" t="s">
        <v>100</v>
      </c>
      <c r="B268" s="503">
        <v>2560</v>
      </c>
      <c r="C268" s="1672"/>
      <c r="D268" s="1572"/>
      <c r="E268" s="1672"/>
      <c r="F268" s="1672"/>
      <c r="G268" s="1672"/>
      <c r="H268" s="1672"/>
      <c r="I268" s="1672"/>
      <c r="J268" s="1672"/>
      <c r="K268" s="1677">
        <f t="shared" si="22"/>
        <v>0</v>
      </c>
      <c r="L268" s="1572"/>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26179</v>
      </c>
      <c r="E270" s="1672"/>
      <c r="F270" s="1672"/>
      <c r="G270" s="1672"/>
      <c r="H270" s="1672"/>
      <c r="I270" s="1672"/>
      <c r="J270" s="1672"/>
      <c r="K270" s="1673">
        <f>SUM(K263:K269)</f>
        <v>26179</v>
      </c>
      <c r="L270" s="1673">
        <f>SUM(L263:L269)</f>
        <v>27000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42192</v>
      </c>
      <c r="E279" s="1672"/>
      <c r="F279" s="1672"/>
      <c r="G279" s="1672"/>
      <c r="H279" s="1672"/>
      <c r="I279" s="1672"/>
      <c r="J279" s="1672"/>
      <c r="K279" s="1680">
        <f>SUM(K238,K243,K257,K261,K270,K277,K278)</f>
        <v>42192</v>
      </c>
      <c r="L279" s="1680">
        <f>SUM(L238,L243,L257,L261,L270,L277,L278)</f>
        <v>43910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80" t="s">
        <v>502</v>
      </c>
      <c r="B295" s="2281"/>
      <c r="C295" s="1672"/>
      <c r="D295" s="1673">
        <f>SUM(D229,D279,D280,D285)</f>
        <v>70616</v>
      </c>
      <c r="E295" s="1672"/>
      <c r="F295" s="1672"/>
      <c r="G295" s="1672"/>
      <c r="H295" s="1673">
        <f>H293</f>
        <v>0</v>
      </c>
      <c r="I295" s="1672"/>
      <c r="J295" s="1672"/>
      <c r="K295" s="1673">
        <f>SUM(K229,K279,K280,K285,K293,K294)</f>
        <v>70616</v>
      </c>
      <c r="L295" s="1673">
        <f>SUM(L229,L279,L280,L285,L293,L294)</f>
        <v>75285</v>
      </c>
    </row>
    <row r="296" spans="1:14" ht="13.5" thickTop="1" x14ac:dyDescent="0.2">
      <c r="A296" s="2262" t="s">
        <v>989</v>
      </c>
      <c r="B296" s="2263"/>
      <c r="C296" s="1672"/>
      <c r="D296" s="1674"/>
      <c r="E296" s="1672"/>
      <c r="F296" s="1672"/>
      <c r="G296" s="1672"/>
      <c r="H296" s="1706"/>
      <c r="I296" s="1672"/>
      <c r="J296" s="1672"/>
      <c r="K296" s="1688">
        <f>'Revenues 9-14'!G268-'Expenditures 15-22'!K295</f>
        <v>-31581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2" t="s">
        <v>142</v>
      </c>
      <c r="B298" s="2266"/>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7" t="s">
        <v>275</v>
      </c>
      <c r="B312" s="2278"/>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3" t="s">
        <v>989</v>
      </c>
      <c r="B313" s="2274"/>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6" t="s">
        <v>148</v>
      </c>
      <c r="B315" s="2287"/>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8" t="s">
        <v>892</v>
      </c>
      <c r="B317" s="2287"/>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11240</v>
      </c>
      <c r="F320" s="1573"/>
      <c r="G320" s="1573"/>
      <c r="H320" s="1573"/>
      <c r="I320" s="1573"/>
      <c r="J320" s="1573"/>
      <c r="K320" s="1671">
        <f t="shared" ref="K320:K327" si="24">SUM(C320:J320)</f>
        <v>11240</v>
      </c>
      <c r="L320" s="1573">
        <v>13250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v>4750</v>
      </c>
      <c r="M321" s="539"/>
      <c r="N321" s="539"/>
    </row>
    <row r="322" spans="1:14" s="548" customFormat="1" x14ac:dyDescent="0.2">
      <c r="A322" s="1288" t="s">
        <v>236</v>
      </c>
      <c r="B322" s="567" t="s">
        <v>282</v>
      </c>
      <c r="C322" s="1573"/>
      <c r="D322" s="1573"/>
      <c r="E322" s="1573">
        <v>59874</v>
      </c>
      <c r="F322" s="1573"/>
      <c r="G322" s="1573"/>
      <c r="H322" s="1573"/>
      <c r="I322" s="1573"/>
      <c r="J322" s="1573"/>
      <c r="K322" s="1671">
        <f t="shared" si="24"/>
        <v>59874</v>
      </c>
      <c r="L322" s="1573">
        <v>60000</v>
      </c>
      <c r="M322" s="539"/>
      <c r="N322" s="539"/>
    </row>
    <row r="323" spans="1:14" s="548" customFormat="1" x14ac:dyDescent="0.2">
      <c r="A323" s="1288" t="s">
        <v>697</v>
      </c>
      <c r="B323" s="567" t="s">
        <v>283</v>
      </c>
      <c r="C323" s="1573"/>
      <c r="D323" s="1573"/>
      <c r="E323" s="1573">
        <v>3129</v>
      </c>
      <c r="F323" s="1573"/>
      <c r="G323" s="1573">
        <v>11631</v>
      </c>
      <c r="H323" s="1573"/>
      <c r="I323" s="1573"/>
      <c r="J323" s="1573"/>
      <c r="K323" s="1671">
        <f t="shared" si="24"/>
        <v>14760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v>120732</v>
      </c>
      <c r="D325" s="1573"/>
      <c r="E325" s="1573">
        <v>7936</v>
      </c>
      <c r="F325" s="1573"/>
      <c r="G325" s="1573"/>
      <c r="H325" s="1573"/>
      <c r="I325" s="1573"/>
      <c r="J325" s="1573"/>
      <c r="K325" s="1671">
        <f t="shared" si="24"/>
        <v>128668</v>
      </c>
      <c r="L325" s="1573">
        <v>75425</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v>7761</v>
      </c>
      <c r="F327" s="1573"/>
      <c r="G327" s="1573"/>
      <c r="H327" s="1573"/>
      <c r="I327" s="1573"/>
      <c r="J327" s="1573"/>
      <c r="K327" s="1671">
        <f t="shared" si="24"/>
        <v>7761</v>
      </c>
      <c r="L327" s="1573">
        <v>7800</v>
      </c>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120732</v>
      </c>
      <c r="D330" s="1673">
        <f t="shared" ref="D330:J330" si="25">SUM(D319:D329)</f>
        <v>0</v>
      </c>
      <c r="E330" s="1673">
        <f t="shared" si="25"/>
        <v>89940</v>
      </c>
      <c r="F330" s="1673">
        <f t="shared" si="25"/>
        <v>0</v>
      </c>
      <c r="G330" s="1673">
        <f t="shared" si="25"/>
        <v>11631</v>
      </c>
      <c r="H330" s="1673">
        <f t="shared" si="25"/>
        <v>0</v>
      </c>
      <c r="I330" s="1673">
        <f t="shared" si="25"/>
        <v>0</v>
      </c>
      <c r="J330" s="1673">
        <f t="shared" si="25"/>
        <v>0</v>
      </c>
      <c r="K330" s="1673">
        <f>SUM(K319:K329)</f>
        <v>222303</v>
      </c>
      <c r="L330" s="1673">
        <f>SUM(L319:L329)</f>
        <v>161225</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120732</v>
      </c>
      <c r="D342" s="1673">
        <f>SUM(D330)</f>
        <v>0</v>
      </c>
      <c r="E342" s="1673">
        <f>SUM(E330)</f>
        <v>89940</v>
      </c>
      <c r="F342" s="1673">
        <f>SUM(F330)</f>
        <v>0</v>
      </c>
      <c r="G342" s="1673">
        <f>SUM(G330)</f>
        <v>11631</v>
      </c>
      <c r="H342" s="1673">
        <f>SUM(H330,H334,H340)</f>
        <v>0</v>
      </c>
      <c r="I342" s="1673">
        <f>SUM(I330)</f>
        <v>0</v>
      </c>
      <c r="J342" s="1673">
        <f>SUM(J330)</f>
        <v>0</v>
      </c>
      <c r="K342" s="1673">
        <f>SUM(K330,K334,K340)</f>
        <v>222303</v>
      </c>
      <c r="L342" s="1680">
        <f>SUM(L330,L334,L340,L341)</f>
        <v>161225</v>
      </c>
    </row>
    <row r="343" spans="1:14" ht="12.75" customHeight="1" thickTop="1" x14ac:dyDescent="0.2">
      <c r="A343" s="2275" t="s">
        <v>989</v>
      </c>
      <c r="B343" s="2276"/>
      <c r="C343" s="1672"/>
      <c r="D343" s="1672"/>
      <c r="E343" s="1672"/>
      <c r="F343" s="1672"/>
      <c r="G343" s="1672"/>
      <c r="H343" s="1672"/>
      <c r="I343" s="1672"/>
      <c r="J343" s="1672"/>
      <c r="K343" s="1688">
        <f>'Revenues 9-14'!J268-'Expenditures 15-22'!K342</f>
        <v>-6807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5" t="s">
        <v>960</v>
      </c>
      <c r="B345" s="2266"/>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2" t="s">
        <v>989</v>
      </c>
      <c r="B368" s="2263"/>
      <c r="C368" s="1693"/>
      <c r="D368" s="1693"/>
      <c r="E368" s="1676"/>
      <c r="F368" s="1676"/>
      <c r="G368" s="1676"/>
      <c r="H368" s="1676"/>
      <c r="I368" s="1676"/>
      <c r="J368" s="1675"/>
      <c r="K368" s="1671">
        <f>'Revenues 9-14'!K268-'Expenditures 15-22'!K367</f>
        <v>15870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H19" sqref="H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9"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0"/>
      <c r="B3" s="1293"/>
      <c r="C3" s="1294"/>
      <c r="D3" s="1295" t="s">
        <v>254</v>
      </c>
      <c r="E3" s="1294"/>
      <c r="F3" s="1295" t="s">
        <v>255</v>
      </c>
    </row>
    <row r="4" spans="1:8" ht="13.7" customHeight="1" x14ac:dyDescent="0.2">
      <c r="A4" s="579" t="s">
        <v>1145</v>
      </c>
      <c r="B4" s="1720">
        <f>'Revenues 9-14'!C5</f>
        <v>616777</v>
      </c>
      <c r="C4" s="1721"/>
      <c r="D4" s="1722">
        <f>B4-C4</f>
        <v>616777</v>
      </c>
      <c r="E4" s="1721">
        <v>682078</v>
      </c>
      <c r="F4" s="1722">
        <f>E4-C4</f>
        <v>682078</v>
      </c>
    </row>
    <row r="5" spans="1:8" ht="13.7" customHeight="1" x14ac:dyDescent="0.2">
      <c r="A5" s="579" t="s">
        <v>865</v>
      </c>
      <c r="B5" s="1723">
        <f>'Revenues 9-14'!D5</f>
        <v>147761</v>
      </c>
      <c r="C5" s="1663"/>
      <c r="D5" s="1724">
        <f t="shared" ref="D5:D18" si="0">B5-C5</f>
        <v>147761</v>
      </c>
      <c r="E5" s="1663">
        <v>162406</v>
      </c>
      <c r="F5" s="1724">
        <f>E5-C5</f>
        <v>162406</v>
      </c>
    </row>
    <row r="6" spans="1:8" ht="13.7" customHeight="1" x14ac:dyDescent="0.2">
      <c r="A6" s="579" t="s">
        <v>408</v>
      </c>
      <c r="B6" s="1723">
        <f>'Revenues 9-14'!E5</f>
        <v>293478</v>
      </c>
      <c r="C6" s="1663"/>
      <c r="D6" s="1724">
        <f t="shared" si="0"/>
        <v>293478</v>
      </c>
      <c r="E6" s="1663">
        <v>295658</v>
      </c>
      <c r="F6" s="1724">
        <f t="shared" ref="F6:F18" si="1">E6-C6</f>
        <v>295658</v>
      </c>
    </row>
    <row r="7" spans="1:8" ht="13.7" customHeight="1" x14ac:dyDescent="0.2">
      <c r="A7" s="579" t="s">
        <v>154</v>
      </c>
      <c r="B7" s="1723">
        <f>'Revenues 9-14'!F5</f>
        <v>59105</v>
      </c>
      <c r="C7" s="1663"/>
      <c r="D7" s="1724">
        <f t="shared" si="0"/>
        <v>59105</v>
      </c>
      <c r="E7" s="1663">
        <v>64975</v>
      </c>
      <c r="F7" s="1724">
        <f t="shared" si="1"/>
        <v>64975</v>
      </c>
    </row>
    <row r="8" spans="1:8" ht="13.7" customHeight="1" x14ac:dyDescent="0.2">
      <c r="A8" s="579" t="s">
        <v>1169</v>
      </c>
      <c r="B8" s="1723">
        <f>'Revenues 9-14'!G5</f>
        <v>10110</v>
      </c>
      <c r="C8" s="1663"/>
      <c r="D8" s="1724">
        <f t="shared" si="0"/>
        <v>10110</v>
      </c>
      <c r="E8" s="1663">
        <v>15198</v>
      </c>
      <c r="F8" s="1724">
        <f t="shared" si="1"/>
        <v>15198</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14789</v>
      </c>
      <c r="C10" s="1663"/>
      <c r="D10" s="1724">
        <f t="shared" si="0"/>
        <v>14789</v>
      </c>
      <c r="E10" s="1663">
        <v>16244</v>
      </c>
      <c r="F10" s="1724">
        <f t="shared" si="1"/>
        <v>16244</v>
      </c>
    </row>
    <row r="11" spans="1:8" x14ac:dyDescent="0.2">
      <c r="A11" s="579" t="s">
        <v>406</v>
      </c>
      <c r="B11" s="1723">
        <f>'Revenues 9-14'!J5</f>
        <v>212198</v>
      </c>
      <c r="C11" s="1663"/>
      <c r="D11" s="1724">
        <f t="shared" si="0"/>
        <v>212198</v>
      </c>
      <c r="E11" s="1663">
        <v>202509</v>
      </c>
      <c r="F11" s="1724">
        <f t="shared" si="1"/>
        <v>202509</v>
      </c>
    </row>
    <row r="12" spans="1:8" ht="13.7" customHeight="1" x14ac:dyDescent="0.2">
      <c r="A12" s="579" t="s">
        <v>156</v>
      </c>
      <c r="B12" s="1723">
        <f>'Revenues 9-14'!K5</f>
        <v>14789</v>
      </c>
      <c r="C12" s="1663"/>
      <c r="D12" s="1724">
        <f t="shared" si="0"/>
        <v>14789</v>
      </c>
      <c r="E12" s="1663">
        <v>16244</v>
      </c>
      <c r="F12" s="1724">
        <f t="shared" si="1"/>
        <v>16244</v>
      </c>
    </row>
    <row r="13" spans="1:8" ht="13.7" customHeight="1" x14ac:dyDescent="0.2">
      <c r="A13" s="579" t="s">
        <v>930</v>
      </c>
      <c r="B13" s="1723">
        <f>SUM('Revenues 9-14'!C6:D6)</f>
        <v>14813</v>
      </c>
      <c r="C13" s="1663"/>
      <c r="D13" s="1724">
        <f t="shared" si="0"/>
        <v>14813</v>
      </c>
      <c r="E13" s="1663">
        <v>16244</v>
      </c>
      <c r="F13" s="1724">
        <f t="shared" si="1"/>
        <v>16244</v>
      </c>
    </row>
    <row r="14" spans="1:8" ht="13.7" customHeight="1" x14ac:dyDescent="0.2">
      <c r="A14" s="579" t="s">
        <v>407</v>
      </c>
      <c r="B14" s="1723">
        <f>SUM('Revenues 9-14'!C7:D7,'Revenues 9-14'!F7:H7)</f>
        <v>11827</v>
      </c>
      <c r="C14" s="1663"/>
      <c r="D14" s="1724">
        <f t="shared" si="0"/>
        <v>11827</v>
      </c>
      <c r="E14" s="1663">
        <v>13008</v>
      </c>
      <c r="F14" s="1724">
        <f t="shared" si="1"/>
        <v>13008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10110</v>
      </c>
      <c r="C16" s="1663"/>
      <c r="D16" s="1724">
        <f t="shared" si="0"/>
        <v>10110</v>
      </c>
      <c r="E16" s="1663">
        <v>15198</v>
      </c>
      <c r="F16" s="1724">
        <f t="shared" si="1"/>
        <v>15198</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v>-17453</v>
      </c>
      <c r="F18" s="1724">
        <f t="shared" si="1"/>
        <v>-17453</v>
      </c>
    </row>
    <row r="19" spans="1:6" ht="13.7" customHeight="1" thickBot="1" x14ac:dyDescent="0.25">
      <c r="A19" s="1431" t="s">
        <v>1151</v>
      </c>
      <c r="B19" s="1725">
        <f>SUM(B4:B18)</f>
        <v>1405757</v>
      </c>
      <c r="C19" s="1725">
        <f>SUM(C4:C18)</f>
        <v>0</v>
      </c>
      <c r="D19" s="1725">
        <f>SUM(D4:D18)</f>
        <v>1405757</v>
      </c>
      <c r="E19" s="1725">
        <f>SUM(E4:E18)</f>
        <v>1482309</v>
      </c>
      <c r="F19" s="1725">
        <f>SUM(F4:F18)</f>
        <v>1482309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33" colorId="8" zoomScale="110" zoomScaleNormal="110" workbookViewId="0">
      <selection activeCell="I54" sqref="I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1779</v>
      </c>
      <c r="B2" s="2317"/>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5"/>
      <c r="D4" s="1655"/>
      <c r="E4" s="1655"/>
      <c r="F4" s="1731">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2" t="s">
        <v>627</v>
      </c>
      <c r="B15" s="2303"/>
      <c r="C15" s="1731">
        <f>SUM(C6:C14)</f>
        <v>0</v>
      </c>
      <c r="D15" s="1731">
        <f>SUM(D6:D14)</f>
        <v>0</v>
      </c>
      <c r="E15" s="1731">
        <f>SUM(E6:E14)</f>
        <v>0</v>
      </c>
      <c r="F15" s="1731">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2"/>
      <c r="D17" s="1663"/>
      <c r="E17" s="1732"/>
      <c r="F17" s="1731">
        <f>SUM(C17+D17)-E17</f>
        <v>0</v>
      </c>
    </row>
    <row r="18" spans="1:11" ht="12.75" customHeight="1" thickTop="1" thickBot="1" x14ac:dyDescent="0.25">
      <c r="A18" s="2297" t="s">
        <v>6</v>
      </c>
      <c r="B18" s="2298"/>
      <c r="C18" s="1732"/>
      <c r="D18" s="1663"/>
      <c r="E18" s="1732"/>
      <c r="F18" s="1731">
        <f>SUM(C18+D18)-E18</f>
        <v>0</v>
      </c>
    </row>
    <row r="19" spans="1:11" ht="12.75" customHeight="1" thickTop="1" thickBot="1" x14ac:dyDescent="0.25">
      <c r="A19" s="2297" t="s">
        <v>385</v>
      </c>
      <c r="B19" s="2298"/>
      <c r="C19" s="1732"/>
      <c r="D19" s="1663"/>
      <c r="E19" s="1732"/>
      <c r="F19" s="1731">
        <f>SUM(C19+D19)-E19</f>
        <v>0</v>
      </c>
    </row>
    <row r="20" spans="1:11" ht="12.75" customHeight="1" thickTop="1" thickBot="1" x14ac:dyDescent="0.25">
      <c r="A20" s="2297" t="s">
        <v>445</v>
      </c>
      <c r="B20" s="2298"/>
      <c r="C20" s="1732"/>
      <c r="D20" s="1663"/>
      <c r="E20" s="1732"/>
      <c r="F20" s="1731">
        <f>SUM(C20+D20)-E20</f>
        <v>0</v>
      </c>
    </row>
    <row r="21" spans="1:11" ht="14.25" thickTop="1" thickBot="1" x14ac:dyDescent="0.25">
      <c r="A21" s="2302" t="s">
        <v>628</v>
      </c>
      <c r="B21" s="2303"/>
      <c r="C21" s="1731">
        <f>SUM(C17:C20)</f>
        <v>0</v>
      </c>
      <c r="D21" s="1731">
        <f>SUM(D17:D20)</f>
        <v>0</v>
      </c>
      <c r="E21" s="1731">
        <f>SUM(E17:E20)</f>
        <v>0</v>
      </c>
      <c r="F21" s="1731">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5"/>
      <c r="D23" s="1655"/>
      <c r="E23" s="1655"/>
      <c r="F23" s="1731">
        <f>SUM(C23+D23)-E23</f>
        <v>0</v>
      </c>
      <c r="G23" s="473"/>
    </row>
    <row r="24" spans="1:11" ht="15.75" customHeight="1" thickTop="1" x14ac:dyDescent="0.2">
      <c r="A24" s="2304" t="s">
        <v>2006</v>
      </c>
      <c r="B24" s="2305"/>
      <c r="C24" s="2299"/>
      <c r="D24" s="2300"/>
      <c r="E24" s="2300"/>
      <c r="F24" s="2301"/>
    </row>
    <row r="25" spans="1:11" ht="13.5" thickBot="1" x14ac:dyDescent="0.25">
      <c r="A25" s="2306" t="s">
        <v>2007</v>
      </c>
      <c r="B25" s="2307"/>
      <c r="C25" s="1655"/>
      <c r="D25" s="1655"/>
      <c r="E25" s="1655"/>
      <c r="F25" s="1731">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3"/>
      <c r="D27" s="1663"/>
      <c r="E27" s="1663"/>
      <c r="F27" s="1731">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2068</v>
      </c>
      <c r="B31" s="595">
        <v>41214</v>
      </c>
      <c r="C31" s="1733">
        <v>500000</v>
      </c>
      <c r="D31" s="1734">
        <v>7</v>
      </c>
      <c r="E31" s="1733">
        <v>482300</v>
      </c>
      <c r="F31" s="1733"/>
      <c r="G31" s="1733"/>
      <c r="H31" s="1733"/>
      <c r="I31" s="1735">
        <f>((E31+F31)-H31)+G31</f>
        <v>482300</v>
      </c>
      <c r="J31" s="1733">
        <v>482300</v>
      </c>
      <c r="K31" s="596"/>
    </row>
    <row r="32" spans="1:11" ht="12" customHeight="1" x14ac:dyDescent="0.2">
      <c r="A32" s="594" t="s">
        <v>2069</v>
      </c>
      <c r="B32" s="595">
        <v>41919</v>
      </c>
      <c r="C32" s="1733">
        <v>1444100</v>
      </c>
      <c r="D32" s="1734">
        <v>1</v>
      </c>
      <c r="E32" s="1733">
        <v>448900</v>
      </c>
      <c r="F32" s="1733"/>
      <c r="G32" s="1733"/>
      <c r="H32" s="1733">
        <v>266100</v>
      </c>
      <c r="I32" s="1735">
        <f>((E32+F32)-H32)+G32</f>
        <v>182800</v>
      </c>
      <c r="J32" s="1733">
        <v>74726</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1944100</v>
      </c>
      <c r="D49" s="1741"/>
      <c r="E49" s="1735">
        <f t="shared" ref="E49:J49" si="2">SUM(E31:E48)</f>
        <v>931200</v>
      </c>
      <c r="F49" s="1735">
        <f t="shared" si="2"/>
        <v>0</v>
      </c>
      <c r="G49" s="1735">
        <f t="shared" si="2"/>
        <v>0</v>
      </c>
      <c r="H49" s="1735">
        <f t="shared" si="2"/>
        <v>266100</v>
      </c>
      <c r="I49" s="1735">
        <f t="shared" si="2"/>
        <v>665100</v>
      </c>
      <c r="J49" s="1735">
        <f t="shared" si="2"/>
        <v>557026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t="s">
        <v>2079</v>
      </c>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5"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14" sqref="G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7"/>
      <c r="I1" s="614"/>
      <c r="J1" s="400"/>
    </row>
    <row r="2" spans="1:11" ht="26.25" x14ac:dyDescent="0.2">
      <c r="A2" s="2339" t="s">
        <v>1658</v>
      </c>
      <c r="B2" s="2340"/>
      <c r="C2" s="2340"/>
      <c r="D2" s="2340"/>
      <c r="E2" s="2341"/>
      <c r="F2" s="615" t="s">
        <v>898</v>
      </c>
      <c r="G2" s="616" t="s">
        <v>1655</v>
      </c>
      <c r="H2" s="616" t="s">
        <v>407</v>
      </c>
      <c r="I2" s="616" t="s">
        <v>1148</v>
      </c>
      <c r="J2" s="616" t="s">
        <v>1789</v>
      </c>
      <c r="K2" s="616" t="s">
        <v>137</v>
      </c>
    </row>
    <row r="3" spans="1:11" x14ac:dyDescent="0.2">
      <c r="A3" s="2342" t="str">
        <f>"Cash Basis Fund Balance as of July 1, "&amp;'AFR20'!E2-1</f>
        <v>Cash Basis Fund Balance as of July 1, 2019</v>
      </c>
      <c r="B3" s="2343"/>
      <c r="C3" s="2343"/>
      <c r="D3" s="2343"/>
      <c r="E3" s="2344"/>
      <c r="F3" s="617"/>
      <c r="G3" s="1743"/>
      <c r="H3" s="1743"/>
      <c r="I3" s="1743"/>
      <c r="J3" s="1744"/>
      <c r="K3" s="1744"/>
    </row>
    <row r="4" spans="1:11" x14ac:dyDescent="0.2">
      <c r="A4" s="2345" t="s">
        <v>366</v>
      </c>
      <c r="B4" s="2346"/>
      <c r="C4" s="2346"/>
      <c r="D4" s="2346"/>
      <c r="E4" s="2292"/>
      <c r="F4" s="620"/>
      <c r="G4" s="1745"/>
      <c r="H4" s="1746"/>
      <c r="I4" s="1745"/>
      <c r="J4" s="1747"/>
      <c r="K4" s="1747"/>
    </row>
    <row r="5" spans="1:11" x14ac:dyDescent="0.2">
      <c r="A5" s="2323" t="s">
        <v>1060</v>
      </c>
      <c r="B5" s="2324"/>
      <c r="C5" s="2324"/>
      <c r="D5" s="2324"/>
      <c r="E5" s="2325"/>
      <c r="F5" s="622" t="s">
        <v>843</v>
      </c>
      <c r="G5" s="1748"/>
      <c r="H5" s="1743">
        <v>11827</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v>1160</v>
      </c>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v>1677</v>
      </c>
    </row>
    <row r="10" spans="1:11" x14ac:dyDescent="0.2">
      <c r="A10" s="2323" t="s">
        <v>1790</v>
      </c>
      <c r="B10" s="2324"/>
      <c r="C10" s="2324"/>
      <c r="D10" s="2324"/>
      <c r="E10" s="2326"/>
      <c r="F10" s="633" t="s">
        <v>857</v>
      </c>
      <c r="G10" s="1752"/>
      <c r="H10" s="1753"/>
      <c r="I10" s="1743"/>
      <c r="J10" s="1744"/>
      <c r="K10" s="1744"/>
    </row>
    <row r="11" spans="1:11" x14ac:dyDescent="0.2">
      <c r="A11" s="2323" t="s">
        <v>159</v>
      </c>
      <c r="B11" s="2324"/>
      <c r="C11" s="2324"/>
      <c r="D11" s="2324"/>
      <c r="E11" s="2325"/>
      <c r="F11" s="622" t="s">
        <v>847</v>
      </c>
      <c r="G11" s="1748"/>
      <c r="H11" s="1743"/>
      <c r="I11" s="1743"/>
      <c r="J11" s="1744"/>
      <c r="K11" s="1750"/>
    </row>
    <row r="12" spans="1:11" ht="13.5" thickBot="1" x14ac:dyDescent="0.25">
      <c r="A12" s="2350" t="s">
        <v>899</v>
      </c>
      <c r="B12" s="2351"/>
      <c r="C12" s="2351"/>
      <c r="D12" s="2351"/>
      <c r="E12" s="2352"/>
      <c r="F12" s="1432"/>
      <c r="G12" s="1754">
        <f>SUM(G5:G11)</f>
        <v>0</v>
      </c>
      <c r="H12" s="1754">
        <f>SUM(H5:H11)</f>
        <v>11827</v>
      </c>
      <c r="I12" s="1754">
        <f>SUM(I5:I11)</f>
        <v>0</v>
      </c>
      <c r="J12" s="1754">
        <f>SUM(J5:J11)</f>
        <v>0</v>
      </c>
      <c r="K12" s="1754">
        <f>SUM(K5:K11)</f>
        <v>2837</v>
      </c>
    </row>
    <row r="13" spans="1:11" ht="13.5" thickTop="1" x14ac:dyDescent="0.2">
      <c r="A13" s="2347" t="s">
        <v>367</v>
      </c>
      <c r="B13" s="2348"/>
      <c r="C13" s="2348"/>
      <c r="D13" s="2348"/>
      <c r="E13" s="2349"/>
      <c r="F13" s="634"/>
      <c r="G13" s="1755"/>
      <c r="H13" s="1756"/>
      <c r="I13" s="1757"/>
      <c r="J13" s="1757"/>
      <c r="K13" s="1757"/>
    </row>
    <row r="14" spans="1:11" x14ac:dyDescent="0.2">
      <c r="A14" s="2330" t="s">
        <v>453</v>
      </c>
      <c r="B14" s="2330"/>
      <c r="C14" s="2330"/>
      <c r="D14" s="2330"/>
      <c r="E14" s="2331"/>
      <c r="F14" s="635" t="s">
        <v>849</v>
      </c>
      <c r="G14" s="1752"/>
      <c r="H14" s="1743">
        <v>11827</v>
      </c>
      <c r="I14" s="1748"/>
      <c r="J14" s="1750"/>
      <c r="K14" s="1744">
        <v>2837</v>
      </c>
    </row>
    <row r="15" spans="1:11" x14ac:dyDescent="0.2">
      <c r="A15" s="2324" t="s">
        <v>4</v>
      </c>
      <c r="B15" s="2324"/>
      <c r="C15" s="2324"/>
      <c r="D15" s="2324"/>
      <c r="E15" s="2325"/>
      <c r="F15" s="635" t="s">
        <v>850</v>
      </c>
      <c r="G15" s="1748"/>
      <c r="H15" s="1743"/>
      <c r="I15" s="1743"/>
      <c r="J15" s="1744"/>
      <c r="K15" s="1744"/>
    </row>
    <row r="16" spans="1:11" x14ac:dyDescent="0.2">
      <c r="A16" s="2324" t="s">
        <v>295</v>
      </c>
      <c r="B16" s="2324"/>
      <c r="C16" s="2324"/>
      <c r="D16" s="2324"/>
      <c r="E16" s="2325"/>
      <c r="F16" s="635" t="s">
        <v>917</v>
      </c>
      <c r="G16" s="1749"/>
      <c r="H16" s="1745"/>
      <c r="I16" s="1745"/>
      <c r="J16" s="1747"/>
      <c r="K16" s="1747"/>
    </row>
    <row r="17" spans="1:15" x14ac:dyDescent="0.2">
      <c r="A17" s="2357" t="s">
        <v>929</v>
      </c>
      <c r="B17" s="2357"/>
      <c r="C17" s="2357"/>
      <c r="D17" s="2357"/>
      <c r="E17" s="2358"/>
      <c r="F17" s="636"/>
      <c r="G17" s="1758"/>
      <c r="H17" s="1759"/>
      <c r="I17" s="1759"/>
      <c r="J17" s="1760"/>
      <c r="K17" s="1761"/>
    </row>
    <row r="18" spans="1:15" x14ac:dyDescent="0.2">
      <c r="A18" s="2334" t="s">
        <v>365</v>
      </c>
      <c r="B18" s="2335"/>
      <c r="C18" s="2335"/>
      <c r="D18" s="2335"/>
      <c r="E18" s="2336"/>
      <c r="F18" s="635" t="s">
        <v>926</v>
      </c>
      <c r="G18" s="1752"/>
      <c r="H18" s="1752"/>
      <c r="I18" s="1752"/>
      <c r="J18" s="1744"/>
      <c r="K18" s="1762"/>
    </row>
    <row r="19" spans="1:15" ht="21.75" customHeight="1" x14ac:dyDescent="0.2">
      <c r="A19" s="2332" t="s">
        <v>1786</v>
      </c>
      <c r="B19" s="2332"/>
      <c r="C19" s="2332"/>
      <c r="D19" s="2332"/>
      <c r="E19" s="2333"/>
      <c r="F19" s="635" t="s">
        <v>927</v>
      </c>
      <c r="G19" s="1752"/>
      <c r="H19" s="1752"/>
      <c r="I19" s="1752"/>
      <c r="J19" s="1744"/>
      <c r="K19" s="1762"/>
    </row>
    <row r="20" spans="1:15" x14ac:dyDescent="0.2">
      <c r="A20" s="2334" t="s">
        <v>1791</v>
      </c>
      <c r="B20" s="2335"/>
      <c r="C20" s="2335"/>
      <c r="D20" s="2335"/>
      <c r="E20" s="2336"/>
      <c r="F20" s="635" t="s">
        <v>928</v>
      </c>
      <c r="G20" s="1752"/>
      <c r="H20" s="1752"/>
      <c r="I20" s="1752"/>
      <c r="J20" s="1744"/>
      <c r="K20" s="1762"/>
    </row>
    <row r="21" spans="1:15" ht="13.5" thickBot="1" x14ac:dyDescent="0.25">
      <c r="A21" s="2353" t="s">
        <v>633</v>
      </c>
      <c r="B21" s="2353"/>
      <c r="C21" s="2353"/>
      <c r="D21" s="2353"/>
      <c r="E21" s="2353"/>
      <c r="F21" s="1433"/>
      <c r="G21" s="1759"/>
      <c r="H21" s="1763"/>
      <c r="I21" s="1763"/>
      <c r="J21" s="1764">
        <f>SUM(J18:J20)</f>
        <v>0</v>
      </c>
      <c r="K21" s="1760"/>
    </row>
    <row r="22" spans="1:15" ht="13.5" thickTop="1" x14ac:dyDescent="0.2">
      <c r="A22" s="2324" t="s">
        <v>1792</v>
      </c>
      <c r="B22" s="2324"/>
      <c r="C22" s="2324"/>
      <c r="D22" s="2324"/>
      <c r="E22" s="2325"/>
      <c r="F22" s="635" t="s">
        <v>857</v>
      </c>
      <c r="G22" s="1752"/>
      <c r="H22" s="1743"/>
      <c r="I22" s="1743"/>
      <c r="J22" s="1765"/>
      <c r="K22" s="1744"/>
    </row>
    <row r="23" spans="1:15" ht="13.5" thickBot="1" x14ac:dyDescent="0.25">
      <c r="A23" s="2354" t="s">
        <v>900</v>
      </c>
      <c r="B23" s="2353"/>
      <c r="C23" s="2353"/>
      <c r="D23" s="2353"/>
      <c r="E23" s="2353"/>
      <c r="F23" s="1435"/>
      <c r="G23" s="1754">
        <f>SUM(G14:G16,G21,G22)</f>
        <v>0</v>
      </c>
      <c r="H23" s="1754">
        <f>SUM(H14:H16,H21,H22)</f>
        <v>11827</v>
      </c>
      <c r="I23" s="1754">
        <f>SUM(I14:I16,I21,I22)</f>
        <v>0</v>
      </c>
      <c r="J23" s="1754">
        <f>SUM(J14:J16,J21,J22)</f>
        <v>0</v>
      </c>
      <c r="K23" s="1754">
        <f>SUM(K14:K16,K21,K22)</f>
        <v>2837</v>
      </c>
      <c r="M23" s="1845"/>
      <c r="N23" s="1845"/>
      <c r="O23" s="1845"/>
    </row>
    <row r="24" spans="1:15" ht="14.25" thickTop="1" thickBot="1" x14ac:dyDescent="0.25">
      <c r="A24" s="2355" t="str">
        <f>"Ending Cash Basis Fund Balance as of June 30, "&amp;'AFR20'!E2</f>
        <v>Ending Cash Basis Fund Balance as of June 30, 2020</v>
      </c>
      <c r="B24" s="2356"/>
      <c r="C24" s="2356"/>
      <c r="D24" s="2356"/>
      <c r="E24" s="2356"/>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33070</v>
      </c>
      <c r="D5" s="1769"/>
      <c r="E5" s="1769"/>
      <c r="F5" s="1764">
        <f>(C5+D5)-E5</f>
        <v>33070</v>
      </c>
      <c r="G5" s="676"/>
      <c r="H5" s="680"/>
      <c r="I5" s="680"/>
      <c r="J5" s="680"/>
      <c r="K5" s="637"/>
      <c r="L5" s="1441">
        <f>F5-K5</f>
        <v>33070</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8870517</v>
      </c>
      <c r="D8" s="1770"/>
      <c r="E8" s="1770"/>
      <c r="F8" s="1764">
        <f>(C8+D8)-E8</f>
        <v>8870517</v>
      </c>
      <c r="G8" s="681">
        <v>50</v>
      </c>
      <c r="H8" s="619">
        <v>3953557</v>
      </c>
      <c r="I8" s="619">
        <v>177410</v>
      </c>
      <c r="J8" s="619"/>
      <c r="K8" s="1441">
        <f>(H8+I8)-J8</f>
        <v>4130967</v>
      </c>
      <c r="L8" s="1441">
        <f>F8-K8</f>
        <v>4739550</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1016749</v>
      </c>
      <c r="D10" s="1771">
        <v>919</v>
      </c>
      <c r="E10" s="1771"/>
      <c r="F10" s="1772">
        <f>(C10+D10)-E10</f>
        <v>1017668</v>
      </c>
      <c r="G10" s="681">
        <v>20</v>
      </c>
      <c r="H10" s="683">
        <v>1016479</v>
      </c>
      <c r="I10" s="683">
        <v>46</v>
      </c>
      <c r="J10" s="683"/>
      <c r="K10" s="1441">
        <f>(H10+I10)-J10</f>
        <v>1016525</v>
      </c>
      <c r="L10" s="1441">
        <f>F10-K10</f>
        <v>1143</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1222735</v>
      </c>
      <c r="D12" s="1770">
        <v>35110</v>
      </c>
      <c r="E12" s="1770">
        <v>1050061</v>
      </c>
      <c r="F12" s="1764">
        <f>(C12+D12)-E12</f>
        <v>207784</v>
      </c>
      <c r="G12" s="681">
        <v>10</v>
      </c>
      <c r="H12" s="619">
        <v>1155047</v>
      </c>
      <c r="I12" s="619">
        <v>1357</v>
      </c>
      <c r="J12" s="619">
        <v>1050061</v>
      </c>
      <c r="K12" s="1441">
        <f>(H12+I12)-J12</f>
        <v>106343</v>
      </c>
      <c r="L12" s="1441">
        <f>F12-K12</f>
        <v>101441</v>
      </c>
    </row>
    <row r="13" spans="1:14" ht="14.25" thickTop="1" thickBot="1" x14ac:dyDescent="0.25">
      <c r="A13" s="684" t="s">
        <v>1112</v>
      </c>
      <c r="B13" s="679">
        <v>252</v>
      </c>
      <c r="C13" s="1770">
        <v>407491</v>
      </c>
      <c r="D13" s="1770">
        <v>17301</v>
      </c>
      <c r="E13" s="1770"/>
      <c r="F13" s="1764">
        <f>(C13+D13)-E13</f>
        <v>424792</v>
      </c>
      <c r="G13" s="681">
        <v>5</v>
      </c>
      <c r="H13" s="619">
        <v>109821</v>
      </c>
      <c r="I13" s="619">
        <v>115745</v>
      </c>
      <c r="J13" s="619"/>
      <c r="K13" s="1441">
        <f>(H13+I13)-J13</f>
        <v>225566</v>
      </c>
      <c r="L13" s="1441">
        <f>F13-K13</f>
        <v>199226</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v>10650</v>
      </c>
      <c r="E15" s="1770"/>
      <c r="F15" s="1764">
        <f>(C15+D15)-E15</f>
        <v>10650</v>
      </c>
      <c r="G15" s="685" t="s">
        <v>857</v>
      </c>
      <c r="H15" s="632"/>
      <c r="I15" s="632"/>
      <c r="J15" s="632"/>
      <c r="K15" s="632"/>
      <c r="L15" s="1441">
        <f>F15-K15</f>
        <v>10650</v>
      </c>
    </row>
    <row r="16" spans="1:14" ht="15" customHeight="1" thickTop="1" thickBot="1" x14ac:dyDescent="0.25">
      <c r="A16" s="1437" t="s">
        <v>638</v>
      </c>
      <c r="B16" s="1438">
        <v>200</v>
      </c>
      <c r="C16" s="1764">
        <f>SUM(C3,C5:C6,C8:C10,C12:C15)</f>
        <v>11550562</v>
      </c>
      <c r="D16" s="1764">
        <f>SUM(D3,D5:D6,D8:D10,D12:D15)</f>
        <v>63980</v>
      </c>
      <c r="E16" s="1764">
        <f>SUM(E3,E5:E6,E8:E10,E12:E15)</f>
        <v>1050061</v>
      </c>
      <c r="F16" s="1764">
        <f>SUM(F3,F5:F6,F8:F10,F12:F15)</f>
        <v>10564481</v>
      </c>
      <c r="G16" s="681"/>
      <c r="H16" s="1434">
        <f>SUM(H3,H6,H8:H10,H12:H14,)</f>
        <v>6234904</v>
      </c>
      <c r="I16" s="1434">
        <f>SUM(I3,I6,I8:I10,I12:I14,)</f>
        <v>294558</v>
      </c>
      <c r="J16" s="1434">
        <f>SUM(J3,J6,J8:J10,J12:J14,)</f>
        <v>1050061</v>
      </c>
      <c r="K16" s="1434">
        <f>(H16+I16)-J16</f>
        <v>5479401</v>
      </c>
      <c r="L16" s="1434">
        <f>F16-K16</f>
        <v>5085080</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294558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7" colorId="8" zoomScale="110" zoomScaleNormal="110" workbookViewId="0">
      <selection activeCell="F179" sqref="F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2136929</v>
      </c>
      <c r="G8" s="701"/>
    </row>
    <row r="9" spans="1:9" x14ac:dyDescent="0.2">
      <c r="A9" s="705" t="s">
        <v>457</v>
      </c>
      <c r="B9" s="706" t="s">
        <v>1848</v>
      </c>
      <c r="C9" s="707"/>
      <c r="D9" s="705" t="s">
        <v>498</v>
      </c>
      <c r="E9" s="704"/>
      <c r="F9" s="1774">
        <f>'Expenditures 15-22'!K151</f>
        <v>249031</v>
      </c>
      <c r="G9" s="708"/>
    </row>
    <row r="10" spans="1:9" x14ac:dyDescent="0.2">
      <c r="A10" s="705" t="s">
        <v>496</v>
      </c>
      <c r="B10" s="706" t="s">
        <v>1849</v>
      </c>
      <c r="C10" s="707"/>
      <c r="D10" s="705" t="s">
        <v>498</v>
      </c>
      <c r="E10" s="704"/>
      <c r="F10" s="1774">
        <f>'Expenditures 15-22'!K174</f>
        <v>291122</v>
      </c>
      <c r="G10" s="708"/>
    </row>
    <row r="11" spans="1:9" x14ac:dyDescent="0.2">
      <c r="A11" s="705" t="s">
        <v>458</v>
      </c>
      <c r="B11" s="706" t="s">
        <v>1850</v>
      </c>
      <c r="C11" s="707"/>
      <c r="D11" s="705" t="s">
        <v>498</v>
      </c>
      <c r="E11" s="704"/>
      <c r="F11" s="1774">
        <f>'Expenditures 15-22'!K210</f>
        <v>114960</v>
      </c>
      <c r="G11" s="708"/>
    </row>
    <row r="12" spans="1:9" x14ac:dyDescent="0.2">
      <c r="A12" s="705" t="s">
        <v>459</v>
      </c>
      <c r="B12" s="706" t="s">
        <v>1851</v>
      </c>
      <c r="C12" s="707"/>
      <c r="D12" s="705" t="s">
        <v>498</v>
      </c>
      <c r="E12" s="704"/>
      <c r="F12" s="1774">
        <f>'Expenditures 15-22'!K295</f>
        <v>70616</v>
      </c>
      <c r="G12" s="708"/>
    </row>
    <row r="13" spans="1:9" x14ac:dyDescent="0.2">
      <c r="A13" s="705" t="s">
        <v>106</v>
      </c>
      <c r="B13" s="706" t="s">
        <v>1852</v>
      </c>
      <c r="C13" s="707"/>
      <c r="D13" s="705" t="s">
        <v>498</v>
      </c>
      <c r="E13" s="704"/>
      <c r="F13" s="1774">
        <f>'Expenditures 15-22'!K342</f>
        <v>222303</v>
      </c>
      <c r="G13" s="709"/>
    </row>
    <row r="14" spans="1:9" ht="12" customHeight="1" thickBot="1" x14ac:dyDescent="0.25">
      <c r="A14" s="1442"/>
      <c r="B14" s="1443"/>
      <c r="C14" s="1444"/>
      <c r="D14" s="1445" t="s">
        <v>498</v>
      </c>
      <c r="E14" s="1446" t="s">
        <v>952</v>
      </c>
      <c r="F14" s="1775">
        <f>SUM(F8:F13)</f>
        <v>3084961</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82794</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1">
        <f>'Expenditures 15-22'!K102</f>
        <v>172159</v>
      </c>
      <c r="G53" s="701"/>
    </row>
    <row r="54" spans="1:7" x14ac:dyDescent="0.2">
      <c r="A54" s="705" t="s">
        <v>456</v>
      </c>
      <c r="B54" s="705" t="s">
        <v>1459</v>
      </c>
      <c r="C54" s="724" t="s">
        <v>975</v>
      </c>
      <c r="D54" s="720" t="s">
        <v>1086</v>
      </c>
      <c r="E54" s="704"/>
      <c r="F54" s="1781">
        <f>'Expenditures 15-22'!G114</f>
        <v>20864</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14185</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266100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17301</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2582</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11631</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587616</v>
      </c>
      <c r="G77" s="701"/>
    </row>
    <row r="78" spans="1:9" s="728" customFormat="1" ht="12" customHeight="1" thickTop="1" thickBot="1" x14ac:dyDescent="0.25">
      <c r="A78" s="1449"/>
      <c r="B78" s="1447"/>
      <c r="C78" s="1444"/>
      <c r="D78" s="1448" t="s">
        <v>2012</v>
      </c>
      <c r="E78" s="1446"/>
      <c r="F78" s="1787">
        <f>(F14-F77)</f>
        <v>2497345</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310.39999999999998</v>
      </c>
      <c r="G79" s="733"/>
      <c r="H79" s="705"/>
      <c r="I79" s="705"/>
    </row>
    <row r="80" spans="1:9" s="728" customFormat="1" ht="12" customHeight="1" thickBot="1" x14ac:dyDescent="0.25">
      <c r="A80" s="1451"/>
      <c r="B80" s="1447"/>
      <c r="C80" s="1444"/>
      <c r="D80" s="1448" t="s">
        <v>2013</v>
      </c>
      <c r="E80" s="1446" t="s">
        <v>952</v>
      </c>
      <c r="F80" s="1789">
        <f>IF(F79&gt;0,F78/F79," Complete Line 79")</f>
        <v>8045.5702319587635</v>
      </c>
      <c r="G80" s="705"/>
    </row>
    <row r="81" spans="1:7" s="728" customFormat="1" ht="8.25" customHeight="1" thickTop="1" x14ac:dyDescent="0.2">
      <c r="A81" s="734"/>
      <c r="B81" s="705"/>
      <c r="C81" s="707"/>
      <c r="D81" s="735"/>
      <c r="E81" s="704"/>
      <c r="F81" s="1790"/>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28299</v>
      </c>
      <c r="G95" s="745"/>
    </row>
    <row r="96" spans="1:7" x14ac:dyDescent="0.2">
      <c r="A96" s="741" t="s">
        <v>139</v>
      </c>
      <c r="B96" s="741" t="s">
        <v>174</v>
      </c>
      <c r="C96" s="743">
        <v>1700</v>
      </c>
      <c r="D96" s="751" t="str">
        <f>'Revenues 9-14'!A82</f>
        <v>Total District/School Activity Income</v>
      </c>
      <c r="E96" s="739"/>
      <c r="F96" s="1792">
        <f>SUM('Revenues 9-14'!C82,'Revenues 9-14'!D82)</f>
        <v>6874</v>
      </c>
      <c r="G96" s="745"/>
    </row>
    <row r="97" spans="1:7" x14ac:dyDescent="0.2">
      <c r="A97" s="741" t="s">
        <v>456</v>
      </c>
      <c r="B97" s="741" t="s">
        <v>175</v>
      </c>
      <c r="C97" s="743">
        <f>'Revenues 9-14'!B84</f>
        <v>1811</v>
      </c>
      <c r="D97" s="744" t="str">
        <f>'Revenues 9-14'!A84</f>
        <v>Rentals - Regular Textbooks</v>
      </c>
      <c r="E97" s="739"/>
      <c r="F97" s="1792">
        <f>'Revenues 9-14'!C84</f>
        <v>6300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1300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160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6677</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14875</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1262</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1677</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97937</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1926</v>
      </c>
      <c r="C122" s="761">
        <f>'Revenues 9-14'!B168</f>
        <v>3999</v>
      </c>
      <c r="D122" s="762" t="s">
        <v>540</v>
      </c>
      <c r="E122" s="764"/>
      <c r="F122" s="1792">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98288</v>
      </c>
      <c r="G126" s="763"/>
    </row>
    <row r="127" spans="1:7" x14ac:dyDescent="0.2">
      <c r="A127" s="760" t="s">
        <v>663</v>
      </c>
      <c r="B127" s="760" t="s">
        <v>1931</v>
      </c>
      <c r="C127" s="765">
        <v>4300</v>
      </c>
      <c r="D127" s="766" t="str">
        <f>'Revenues 9-14'!A204</f>
        <v>Total Title I</v>
      </c>
      <c r="E127" s="739"/>
      <c r="F127" s="1792">
        <f>SUM('Revenues 9-14'!C204,'Revenues 9-14'!D204,'Revenues 9-14'!F204,'Revenues 9-14'!G204)</f>
        <v>63558</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8690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74540</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2000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4153</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4261</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22113</v>
      </c>
      <c r="G171" s="760"/>
    </row>
    <row r="172" spans="1:7" x14ac:dyDescent="0.2">
      <c r="A172" s="1528" t="s">
        <v>5</v>
      </c>
      <c r="B172" s="1529" t="s">
        <v>1885</v>
      </c>
      <c r="C172" s="1530">
        <v>3100</v>
      </c>
      <c r="D172" s="1531" t="s">
        <v>1887</v>
      </c>
      <c r="E172" s="739"/>
      <c r="F172" s="1793">
        <v>80622</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574336</v>
      </c>
    </row>
    <row r="176" spans="1:7" ht="12" customHeight="1" x14ac:dyDescent="0.2">
      <c r="A176" s="1442"/>
      <c r="B176" s="1452"/>
      <c r="C176" s="1453"/>
      <c r="D176" s="1454" t="s">
        <v>2014</v>
      </c>
      <c r="E176" s="1455"/>
      <c r="F176" s="1792">
        <f>'PCTC-OEPP 27-28'!F78-F175</f>
        <v>1923009</v>
      </c>
    </row>
    <row r="177" spans="1:9" ht="12" customHeight="1" x14ac:dyDescent="0.2">
      <c r="A177" s="1442"/>
      <c r="B177" s="1452"/>
      <c r="C177" s="1453"/>
      <c r="D177" s="1454" t="s">
        <v>1794</v>
      </c>
      <c r="E177" s="1455"/>
      <c r="F177" s="1792">
        <f>'Cap Outlay Deprec 26'!I18</f>
        <v>294558</v>
      </c>
    </row>
    <row r="178" spans="1:9" ht="12" customHeight="1" x14ac:dyDescent="0.2">
      <c r="A178" s="1442"/>
      <c r="B178" s="1452"/>
      <c r="C178" s="1453"/>
      <c r="D178" s="1454" t="s">
        <v>2015</v>
      </c>
      <c r="E178" s="1455"/>
      <c r="F178" s="1792">
        <f>F176+F177</f>
        <v>2217567</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310.39999999999998</v>
      </c>
      <c r="G179" s="763"/>
      <c r="I179" s="701"/>
    </row>
    <row r="180" spans="1:9" ht="12" customHeight="1" thickBot="1" x14ac:dyDescent="0.25">
      <c r="A180" s="1442"/>
      <c r="B180" s="1456"/>
      <c r="C180" s="1453"/>
      <c r="D180" s="1454" t="s">
        <v>2017</v>
      </c>
      <c r="E180" s="1455" t="s">
        <v>1528</v>
      </c>
      <c r="F180" s="1797">
        <f>F178/F179</f>
        <v>7144.2235824742274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42"/>
  <sheetViews>
    <sheetView showGridLines="0" topLeftCell="A13" zoomScaleNormal="100" workbookViewId="0">
      <selection activeCell="G15" sqref="G15"/>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6" t="s">
        <v>1796</v>
      </c>
      <c r="B6" s="1867"/>
      <c r="C6" s="1868"/>
      <c r="D6" s="1868"/>
      <c r="E6" s="1868"/>
      <c r="F6" s="1869"/>
    </row>
    <row r="7" spans="1:6" ht="47.25" customHeight="1" x14ac:dyDescent="0.25">
      <c r="A7" s="2384" t="s">
        <v>1985</v>
      </c>
      <c r="B7" s="2385"/>
      <c r="C7" s="2385"/>
      <c r="D7" s="2385"/>
      <c r="E7" s="2385"/>
      <c r="F7" s="2386"/>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2" t="s">
        <v>1982</v>
      </c>
      <c r="B12" s="1873"/>
      <c r="C12" s="1874"/>
      <c r="D12" s="1874"/>
      <c r="E12" s="1874"/>
      <c r="F12" s="1875"/>
    </row>
    <row r="13" spans="1:6" ht="17.25" customHeight="1" x14ac:dyDescent="0.25">
      <c r="A13" s="2384" t="s">
        <v>1983</v>
      </c>
      <c r="B13" s="2385"/>
      <c r="C13" s="2385"/>
      <c r="D13" s="2385"/>
      <c r="E13" s="2385"/>
      <c r="F13" s="2386"/>
    </row>
    <row r="14" spans="1:6" ht="15" customHeight="1" x14ac:dyDescent="0.25">
      <c r="A14" s="1872" t="s">
        <v>1800</v>
      </c>
      <c r="B14" s="1873"/>
      <c r="C14" s="1874"/>
      <c r="D14" s="1874"/>
      <c r="E14" s="1874"/>
      <c r="F14" s="1875"/>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ht="30" x14ac:dyDescent="0.25">
      <c r="A18" s="2036" t="s">
        <v>2088</v>
      </c>
      <c r="B18" s="1906">
        <v>102300300</v>
      </c>
      <c r="C18" s="2037" t="s">
        <v>2089</v>
      </c>
      <c r="D18" s="1884">
        <v>5250</v>
      </c>
      <c r="E18" s="1904">
        <f t="shared" ref="E18:E28" si="0">IF(D18&lt;25000,D18,"25,000")</f>
        <v>5250</v>
      </c>
      <c r="F18" s="1904" t="str">
        <f t="shared" ref="F18:F28" si="1">IF(D18&gt;=25000,(D18-E18),"0")</f>
        <v>0</v>
      </c>
      <c r="G18" s="1885"/>
    </row>
    <row r="19" spans="1:7" x14ac:dyDescent="0.25">
      <c r="A19" s="2036" t="s">
        <v>2090</v>
      </c>
      <c r="B19" s="1906">
        <v>802300300</v>
      </c>
      <c r="C19" s="2037" t="s">
        <v>2102</v>
      </c>
      <c r="D19" s="1884">
        <v>7761</v>
      </c>
      <c r="E19" s="1904">
        <f t="shared" si="0"/>
        <v>7761</v>
      </c>
      <c r="F19" s="1904" t="str">
        <f t="shared" si="1"/>
        <v>0</v>
      </c>
    </row>
    <row r="20" spans="1:7" ht="30" x14ac:dyDescent="0.25">
      <c r="A20" s="2036" t="s">
        <v>2092</v>
      </c>
      <c r="B20" s="1906">
        <v>102200300</v>
      </c>
      <c r="C20" s="2037" t="s">
        <v>2091</v>
      </c>
      <c r="D20" s="1884">
        <v>13250</v>
      </c>
      <c r="E20" s="1904">
        <f t="shared" si="0"/>
        <v>13250</v>
      </c>
      <c r="F20" s="1904" t="str">
        <f t="shared" si="1"/>
        <v>0</v>
      </c>
    </row>
    <row r="21" spans="1:7" ht="30" x14ac:dyDescent="0.25">
      <c r="A21" s="2036" t="s">
        <v>2094</v>
      </c>
      <c r="B21" s="1906">
        <v>802300300</v>
      </c>
      <c r="C21" s="2037" t="s">
        <v>2093</v>
      </c>
      <c r="D21" s="1884">
        <v>13979</v>
      </c>
      <c r="E21" s="1904">
        <f t="shared" si="0"/>
        <v>13979</v>
      </c>
      <c r="F21" s="1904" t="str">
        <f t="shared" si="1"/>
        <v>0</v>
      </c>
    </row>
    <row r="22" spans="1:7" x14ac:dyDescent="0.25">
      <c r="A22" s="2036" t="s">
        <v>2095</v>
      </c>
      <c r="B22" s="1906">
        <v>101000300</v>
      </c>
      <c r="C22" s="2037" t="s">
        <v>2101</v>
      </c>
      <c r="D22" s="1884">
        <v>67759</v>
      </c>
      <c r="E22" s="1904" t="str">
        <f t="shared" si="0"/>
        <v>25,000</v>
      </c>
      <c r="F22" s="1904">
        <f t="shared" si="1"/>
        <v>42759</v>
      </c>
    </row>
    <row r="23" spans="1:7" x14ac:dyDescent="0.25">
      <c r="A23" s="2036" t="s">
        <v>2096</v>
      </c>
      <c r="B23" s="1906">
        <v>102560300</v>
      </c>
      <c r="C23" s="2037" t="s">
        <v>2100</v>
      </c>
      <c r="D23" s="1884">
        <v>109826</v>
      </c>
      <c r="E23" s="1904" t="str">
        <f t="shared" si="0"/>
        <v>25,000</v>
      </c>
      <c r="F23" s="1904">
        <f t="shared" si="1"/>
        <v>84826</v>
      </c>
    </row>
    <row r="24" spans="1:7" ht="45" x14ac:dyDescent="0.25">
      <c r="A24" s="2036" t="s">
        <v>2099</v>
      </c>
      <c r="B24" s="1906">
        <v>802300300</v>
      </c>
      <c r="C24" s="2037" t="s">
        <v>2097</v>
      </c>
      <c r="D24" s="1884">
        <v>6420</v>
      </c>
      <c r="E24" s="1904">
        <f t="shared" si="0"/>
        <v>6420</v>
      </c>
      <c r="F24" s="1904" t="str">
        <f t="shared" si="1"/>
        <v>0</v>
      </c>
    </row>
    <row r="25" spans="1:7" ht="45" x14ac:dyDescent="0.25">
      <c r="A25" s="2036" t="s">
        <v>2099</v>
      </c>
      <c r="B25" s="1906">
        <v>802300300</v>
      </c>
      <c r="C25" s="2037" t="s">
        <v>2098</v>
      </c>
      <c r="D25" s="1884">
        <v>1516</v>
      </c>
      <c r="E25" s="1904">
        <f t="shared" si="0"/>
        <v>1516</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7"/>
      <c r="C29" s="1887"/>
      <c r="D29" s="1884"/>
      <c r="E29" s="1904">
        <f t="shared" ref="E29:E41" si="2">IF(D29&lt;25000,D29,"25,000")</f>
        <v>0</v>
      </c>
      <c r="F29" s="1904" t="str">
        <f t="shared" ref="F29:F41" si="3">IF(D29&gt;=25000,(D29-E29),"0")</f>
        <v>0</v>
      </c>
    </row>
    <row r="30" spans="1:7" x14ac:dyDescent="0.25">
      <c r="A30" s="1886"/>
      <c r="B30" s="1907"/>
      <c r="C30" s="1887"/>
      <c r="D30" s="1884"/>
      <c r="E30" s="1904">
        <f t="shared" si="2"/>
        <v>0</v>
      </c>
      <c r="F30" s="1904" t="str">
        <f t="shared" si="3"/>
        <v>0</v>
      </c>
    </row>
    <row r="31" spans="1:7" x14ac:dyDescent="0.25">
      <c r="A31" s="1886"/>
      <c r="B31" s="1907"/>
      <c r="C31" s="1887"/>
      <c r="D31" s="1884"/>
      <c r="E31" s="1904">
        <f t="shared" si="2"/>
        <v>0</v>
      </c>
      <c r="F31" s="1904" t="str">
        <f t="shared" si="3"/>
        <v>0</v>
      </c>
    </row>
    <row r="32" spans="1:7" x14ac:dyDescent="0.25">
      <c r="A32" s="1886"/>
      <c r="B32" s="1907"/>
      <c r="C32" s="1887"/>
      <c r="D32" s="1884"/>
      <c r="E32" s="1904">
        <f t="shared" si="2"/>
        <v>0</v>
      </c>
      <c r="F32" s="1904" t="str">
        <f t="shared" si="3"/>
        <v>0</v>
      </c>
    </row>
    <row r="33" spans="1:6" x14ac:dyDescent="0.25">
      <c r="A33" s="1886"/>
      <c r="B33" s="1907"/>
      <c r="C33" s="1887"/>
      <c r="D33" s="1884"/>
      <c r="E33" s="1904">
        <f t="shared" si="2"/>
        <v>0</v>
      </c>
      <c r="F33" s="1904" t="str">
        <f t="shared" si="3"/>
        <v>0</v>
      </c>
    </row>
    <row r="34" spans="1:6" x14ac:dyDescent="0.25">
      <c r="A34" s="1886"/>
      <c r="B34" s="1907"/>
      <c r="C34" s="1887"/>
      <c r="D34" s="1884"/>
      <c r="E34" s="1904">
        <f t="shared" si="2"/>
        <v>0</v>
      </c>
      <c r="F34" s="1904" t="str">
        <f t="shared" si="3"/>
        <v>0</v>
      </c>
    </row>
    <row r="35" spans="1:6" x14ac:dyDescent="0.25">
      <c r="A35" s="1886"/>
      <c r="B35" s="1907"/>
      <c r="C35" s="1887"/>
      <c r="D35" s="1884"/>
      <c r="E35" s="1904">
        <f t="shared" si="2"/>
        <v>0</v>
      </c>
      <c r="F35" s="1904" t="str">
        <f t="shared" si="3"/>
        <v>0</v>
      </c>
    </row>
    <row r="36" spans="1:6" x14ac:dyDescent="0.25">
      <c r="A36" s="1886"/>
      <c r="B36" s="1907"/>
      <c r="C36" s="1887"/>
      <c r="D36" s="1884"/>
      <c r="E36" s="1904">
        <f t="shared" si="2"/>
        <v>0</v>
      </c>
      <c r="F36" s="1904" t="str">
        <f t="shared" si="3"/>
        <v>0</v>
      </c>
    </row>
    <row r="37" spans="1:6" x14ac:dyDescent="0.25">
      <c r="A37" s="1886"/>
      <c r="B37" s="1907"/>
      <c r="C37" s="1887"/>
      <c r="D37" s="1884"/>
      <c r="E37" s="1904">
        <f t="shared" si="2"/>
        <v>0</v>
      </c>
      <c r="F37" s="1904" t="str">
        <f t="shared" si="3"/>
        <v>0</v>
      </c>
    </row>
    <row r="38" spans="1:6" x14ac:dyDescent="0.25">
      <c r="A38" s="1886"/>
      <c r="B38" s="1907"/>
      <c r="C38" s="1887"/>
      <c r="D38" s="1884"/>
      <c r="E38" s="1904">
        <f t="shared" si="2"/>
        <v>0</v>
      </c>
      <c r="F38" s="1904" t="str">
        <f t="shared" si="3"/>
        <v>0</v>
      </c>
    </row>
    <row r="39" spans="1:6" x14ac:dyDescent="0.25">
      <c r="A39" s="1886"/>
      <c r="B39" s="1907"/>
      <c r="C39" s="1887"/>
      <c r="D39" s="1884"/>
      <c r="E39" s="1904">
        <f t="shared" si="2"/>
        <v>0</v>
      </c>
      <c r="F39" s="1904" t="str">
        <f t="shared" si="3"/>
        <v>0</v>
      </c>
    </row>
    <row r="40" spans="1:6" x14ac:dyDescent="0.25">
      <c r="A40" s="1886"/>
      <c r="B40" s="1907"/>
      <c r="C40" s="1887"/>
      <c r="D40" s="1884"/>
      <c r="E40" s="1904">
        <f t="shared" si="2"/>
        <v>0</v>
      </c>
      <c r="F40" s="1904" t="str">
        <f t="shared" si="3"/>
        <v>0</v>
      </c>
    </row>
    <row r="41" spans="1:6" x14ac:dyDescent="0.25">
      <c r="A41" s="1886"/>
      <c r="B41" s="1908"/>
      <c r="C41" s="1887"/>
      <c r="D41" s="1884"/>
      <c r="E41" s="1904">
        <f t="shared" si="2"/>
        <v>0</v>
      </c>
      <c r="F41" s="1904" t="str">
        <f t="shared" si="3"/>
        <v>0</v>
      </c>
    </row>
    <row r="42" spans="1:6" x14ac:dyDescent="0.25">
      <c r="A42" s="1888" t="s">
        <v>155</v>
      </c>
      <c r="B42" s="1909"/>
      <c r="C42" s="1889"/>
      <c r="D42" s="1890">
        <f>SUM(D18:D41)</f>
        <v>225761</v>
      </c>
      <c r="E42" s="1891">
        <f>SUM(E18:E41)</f>
        <v>48176</v>
      </c>
      <c r="F42" s="1892">
        <f>SUM(F18:F41)</f>
        <v>127585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M46"/>
  <sheetViews>
    <sheetView showGridLines="0" defaultGridColor="0" colorId="8" zoomScale="110" zoomScaleNormal="110" workbookViewId="0">
      <selection activeCell="N44" sqref="N4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1894</v>
      </c>
      <c r="B10" s="803"/>
      <c r="C10" s="807"/>
      <c r="D10" s="804"/>
      <c r="E10" s="1799">
        <v>98288</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0">
        <v>13224</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1310436</v>
      </c>
      <c r="F19" s="1801"/>
      <c r="G19" s="1803">
        <f>'Expenditures 15-22'!K33-SUM('Expenditures 15-22'!G33,'Expenditures 15-22'!I33)+'Expenditures 15-22'!D229</f>
        <v>1310436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90620</v>
      </c>
      <c r="F21" s="1804"/>
      <c r="G21" s="1807">
        <f>'Expenditures 15-22'!K42-SUM('Expenditures 15-22'!G42,'Expenditures 15-22'!I42)+'Expenditures 15-22'!K120-SUM('Expenditures 15-22'!G120,'Expenditures 15-22'!I120)+'Expenditures 15-22'!K180-SUM('Expenditures 15-22'!G180,'Expenditures 15-22'!I180)+'Expenditures 15-22'!D238</f>
        <v>90620</v>
      </c>
      <c r="H21" s="817"/>
      <c r="I21" s="157"/>
    </row>
    <row r="22" spans="1:9" s="542" customFormat="1" ht="12" customHeight="1" x14ac:dyDescent="0.2">
      <c r="A22" s="824" t="s">
        <v>560</v>
      </c>
      <c r="B22" s="825"/>
      <c r="C22" s="823">
        <v>2200</v>
      </c>
      <c r="D22" s="1804"/>
      <c r="E22" s="1806">
        <f>'Expenditures 15-22'!K47-SUM('Expenditures 15-22'!G47,'Expenditures 15-22'!I47)+'Expenditures 15-22'!D243</f>
        <v>70553</v>
      </c>
      <c r="F22" s="1804"/>
      <c r="G22" s="1807">
        <f>'Expenditures 15-22'!K47-SUM('Expenditures 15-22'!G47,'Expenditures 15-22'!I47)+'Expenditures 15-22'!D243</f>
        <v>70553</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375393</v>
      </c>
      <c r="F23" s="1804"/>
      <c r="G23" s="1806">
        <f>'Expenditures 15-22'!K53-SUM('Expenditures 15-22'!G53,'Expenditures 15-22'!I53)+'Expenditures 15-22'!D257+'Expenditures 15-22'!K330-SUM('Expenditures 15-22'!G330,'Expenditures 15-22'!I330)</f>
        <v>375393</v>
      </c>
      <c r="H23" s="817"/>
      <c r="I23" s="157"/>
    </row>
    <row r="24" spans="1:9" s="542" customFormat="1" ht="12" customHeight="1" x14ac:dyDescent="0.2">
      <c r="A24" s="824" t="s">
        <v>562</v>
      </c>
      <c r="B24" s="825"/>
      <c r="C24" s="823">
        <v>2400</v>
      </c>
      <c r="D24" s="1804"/>
      <c r="E24" s="1806">
        <f>'Expenditures 15-22'!K57-SUM('Expenditures 15-22'!G57,'Expenditures 15-22'!I57)+'Expenditures 15-22'!D261</f>
        <v>152558</v>
      </c>
      <c r="F24" s="1804"/>
      <c r="G24" s="1807">
        <f>'Expenditures 15-22'!K57-SUM('Expenditures 15-22'!G57,'Expenditures 15-22'!I57)+'Expenditures 15-22'!D261</f>
        <v>152558</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62199</v>
      </c>
      <c r="E27" s="1806">
        <f>E8</f>
        <v>0</v>
      </c>
      <c r="F27" s="1806">
        <f>'Expenditures 15-22'!K60-SUM('Expenditures 15-22'!G60,'Expenditures 15-22'!I60)+'Expenditures 15-22'!D264-E8</f>
        <v>62199</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244991</v>
      </c>
      <c r="F28" s="1808">
        <f>'Expenditures 15-22'!K61-SUM('Expenditures 15-22'!G61,'Expenditures 15-22'!I61)+'Expenditures 15-22'!K124-SUM('Expenditures 15-22'!G124,'Expenditures 15-22'!I124)+'Expenditures 15-22'!D266-E9</f>
        <v>244991</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107749</v>
      </c>
      <c r="F29" s="1804"/>
      <c r="G29" s="1807">
        <f>'Expenditures 15-22'!K62-SUM('Expenditures 15-22'!G62,'Expenditures 15-22'!I62)+'Expenditures 15-22'!K125-SUM('Expenditures 15-22'!G125,'Expenditures 15-22'!I125)+'Expenditures 15-22'!K182-SUM('Expenditures 15-22'!G182,'Expenditures 15-22'!I182)+'Expenditures 15-22'!D267</f>
        <v>107749</v>
      </c>
      <c r="H29" s="815"/>
    </row>
    <row r="30" spans="1:9" ht="12" customHeight="1" x14ac:dyDescent="0.2">
      <c r="A30" s="824" t="s">
        <v>100</v>
      </c>
      <c r="B30" s="827"/>
      <c r="C30" s="823">
        <v>2560</v>
      </c>
      <c r="D30" s="1804"/>
      <c r="E30" s="1806">
        <f>'Expenditures 15-22'!K63-SUM('Expenditures 15-22'!G63,'Expenditures 15-22'!I63)+'Expenditures 15-22'!D268-E10</f>
        <v>15742</v>
      </c>
      <c r="F30" s="1804"/>
      <c r="G30" s="1806">
        <f>'Expenditures 15-22'!K63-SUM('Expenditures 15-22'!G63,'Expenditures 15-22'!I63)+'Expenditures 15-22'!D268-E10</f>
        <v>15742</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29170</v>
      </c>
      <c r="F38" s="1804"/>
      <c r="G38" s="1806">
        <f>'Expenditures 15-22'!K73-SUM('Expenditures 15-22'!G73,'Expenditures 15-22'!I73)+'Expenditures 15-22'!K128-SUM('Expenditures 15-22'!G128,'Expenditures 15-22'!I128)+'Expenditures 15-22'!K183-SUM('Expenditures 15-22'!G183,'Expenditures 15-22'!I183)+'Expenditures 15-22'!D278</f>
        <v>29170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4"/>
      <c r="E40" s="1808">
        <f>-'Contracts Paid in CY 29'!F42</f>
        <v>-127585</v>
      </c>
      <c r="F40" s="1804"/>
      <c r="G40" s="1808">
        <f>-'Contracts Paid in CY 29'!F42</f>
        <v>-127585</v>
      </c>
    </row>
    <row r="41" spans="1:7" ht="12" customHeight="1" x14ac:dyDescent="0.2">
      <c r="A41" s="828" t="s">
        <v>155</v>
      </c>
      <c r="B41" s="829"/>
      <c r="C41" s="830"/>
      <c r="D41" s="1808">
        <f>SUM(D19:D39)</f>
        <v>62199</v>
      </c>
      <c r="E41" s="1808">
        <f>SUM(E19:E40)</f>
        <v>2269627</v>
      </c>
      <c r="F41" s="1808">
        <f>SUM(F19:F39)</f>
        <v>307190</v>
      </c>
      <c r="G41" s="1808">
        <f>SUM(G19:G40)</f>
        <v>2024636</v>
      </c>
    </row>
    <row r="42" spans="1:7" x14ac:dyDescent="0.2">
      <c r="A42" s="817"/>
      <c r="B42" s="157"/>
      <c r="C42" s="831"/>
      <c r="D42" s="2393" t="s">
        <v>519</v>
      </c>
      <c r="E42" s="2394"/>
      <c r="F42" s="832" t="s">
        <v>520</v>
      </c>
      <c r="G42" s="833"/>
    </row>
    <row r="43" spans="1:7" ht="12" customHeight="1" x14ac:dyDescent="0.2">
      <c r="A43" s="817"/>
      <c r="B43" s="157"/>
      <c r="C43" s="831"/>
      <c r="D43" s="1457" t="s">
        <v>470</v>
      </c>
      <c r="E43" s="1809">
        <f>D41</f>
        <v>62199</v>
      </c>
      <c r="F43" s="1457" t="s">
        <v>470</v>
      </c>
      <c r="G43" s="1809">
        <f>F41</f>
        <v>307190</v>
      </c>
    </row>
    <row r="44" spans="1:7" ht="12" customHeight="1" x14ac:dyDescent="0.2">
      <c r="A44" s="817"/>
      <c r="B44" s="157"/>
      <c r="C44" s="831"/>
      <c r="D44" s="1457" t="s">
        <v>471</v>
      </c>
      <c r="E44" s="1809">
        <f>E41</f>
        <v>2269627</v>
      </c>
      <c r="F44" s="1457" t="s">
        <v>471</v>
      </c>
      <c r="G44" s="1809">
        <f>G41</f>
        <v>2024636</v>
      </c>
    </row>
    <row r="45" spans="1:7" ht="12" customHeight="1" x14ac:dyDescent="0.2">
      <c r="A45" s="817"/>
      <c r="B45" s="157"/>
      <c r="C45" s="157"/>
      <c r="D45" s="1458" t="s">
        <v>999</v>
      </c>
      <c r="E45" s="1810">
        <f>(E43/E44)</f>
        <v>2.7404943631706882E-2</v>
      </c>
      <c r="F45" s="1458" t="s">
        <v>999</v>
      </c>
      <c r="G45" s="1810">
        <f>(G43/G44)</f>
        <v>0.15172603865583739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topLeftCell="A4" zoomScale="110" zoomScaleNormal="110" workbookViewId="0">
      <selection activeCell="F46" sqref="F46"/>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2" t="s">
        <v>1363</v>
      </c>
      <c r="B1" s="2412"/>
      <c r="C1" s="2412"/>
      <c r="D1" s="2412"/>
      <c r="E1" s="2412"/>
      <c r="F1" s="2412"/>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3" t="s">
        <v>1529</v>
      </c>
      <c r="B5" s="2414"/>
      <c r="C5" s="2415"/>
      <c r="D5" s="2415"/>
      <c r="E5" s="2415"/>
      <c r="F5" s="2415"/>
      <c r="G5" s="1506"/>
      <c r="L5" s="1506"/>
      <c r="M5" s="1854"/>
      <c r="N5" s="1854"/>
      <c r="O5" s="1854"/>
    </row>
    <row r="6" spans="1:15" ht="12" customHeight="1" x14ac:dyDescent="0.25">
      <c r="A6" s="1479"/>
      <c r="B6" s="1480"/>
      <c r="C6" s="2416" t="str">
        <f>COVER!A17</f>
        <v xml:space="preserve"> Clay City CUSD 10</v>
      </c>
      <c r="D6" s="2416"/>
      <c r="E6" s="2416"/>
      <c r="F6" s="1481"/>
      <c r="G6" s="1506"/>
      <c r="L6" s="1506"/>
      <c r="M6" s="1854"/>
      <c r="N6" s="1854"/>
      <c r="O6" s="1854"/>
    </row>
    <row r="7" spans="1:15" ht="11.25" customHeight="1" thickBot="1" x14ac:dyDescent="0.3">
      <c r="A7" s="1479"/>
      <c r="B7" s="1480"/>
      <c r="C7" s="2417">
        <f>COVER!A13</f>
        <v>12013010026</v>
      </c>
      <c r="D7" s="2417"/>
      <c r="E7" s="2417"/>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2051</v>
      </c>
      <c r="D26" s="1494" t="s">
        <v>2051</v>
      </c>
      <c r="E26" s="1497"/>
      <c r="F26" s="1496" t="s">
        <v>2070</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54"/>
      <c r="N34" s="1854"/>
      <c r="O34" s="1854"/>
    </row>
    <row r="35" spans="1:15" ht="12" customHeight="1" x14ac:dyDescent="0.2">
      <c r="A35" s="1499" t="s">
        <v>1376</v>
      </c>
      <c r="B35" s="1500"/>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1"/>
      <c r="B39" s="1501"/>
      <c r="C39" s="1501"/>
      <c r="D39" s="1501"/>
      <c r="E39" s="1501"/>
      <c r="F39" s="1501"/>
    </row>
    <row r="40" spans="1:15" s="1498" customFormat="1" ht="12" customHeight="1" x14ac:dyDescent="0.25">
      <c r="A40" s="1502" t="s">
        <v>1375</v>
      </c>
      <c r="B40" s="1503"/>
      <c r="C40" s="2407"/>
      <c r="D40" s="2407"/>
      <c r="E40" s="2407"/>
      <c r="F40" s="2408"/>
      <c r="H40" s="1507"/>
      <c r="I40" s="1507"/>
      <c r="J40" s="1507"/>
      <c r="K40" s="1507"/>
    </row>
    <row r="41" spans="1:15" s="1498" customFormat="1" ht="12" customHeight="1" x14ac:dyDescent="0.25">
      <c r="A41" s="2409"/>
      <c r="B41" s="2410"/>
      <c r="C41" s="2410"/>
      <c r="D41" s="2410"/>
      <c r="E41" s="2410"/>
      <c r="F41" s="2411"/>
      <c r="H41" s="1507"/>
      <c r="I41" s="1507"/>
      <c r="J41" s="1507"/>
      <c r="K41" s="1507"/>
    </row>
    <row r="42" spans="1:15" s="1498" customFormat="1" ht="12" customHeight="1" x14ac:dyDescent="0.25">
      <c r="A42" s="2409"/>
      <c r="B42" s="2410"/>
      <c r="C42" s="2410"/>
      <c r="D42" s="2410"/>
      <c r="E42" s="2410"/>
      <c r="F42" s="2411"/>
      <c r="H42" s="1507"/>
      <c r="I42" s="1507"/>
      <c r="J42" s="1507"/>
      <c r="K42" s="1507"/>
    </row>
    <row r="43" spans="1:15" s="1498" customFormat="1" ht="15" x14ac:dyDescent="0.25">
      <c r="A43" s="2398"/>
      <c r="B43" s="2399"/>
      <c r="C43" s="2399"/>
      <c r="D43" s="2399"/>
      <c r="E43" s="2399"/>
      <c r="F43" s="2400"/>
      <c r="H43" s="1507"/>
      <c r="I43" s="1507"/>
      <c r="J43" s="1507"/>
      <c r="K43" s="1507"/>
    </row>
    <row r="44" spans="1:15" s="1498" customFormat="1" ht="12" hidden="1" customHeight="1" x14ac:dyDescent="0.25">
      <c r="A44" s="2398"/>
      <c r="B44" s="2399"/>
      <c r="C44" s="2399"/>
      <c r="D44" s="2399"/>
      <c r="E44" s="2399"/>
      <c r="F44" s="240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election activeCell="M62" sqref="M62"/>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8" t="str">
        <f>COVER!A17</f>
        <v xml:space="preserve"> Clay City CUSD 10</v>
      </c>
      <c r="K6" s="2438"/>
      <c r="L6" s="2452"/>
      <c r="M6" s="838"/>
      <c r="N6" s="1996"/>
    </row>
    <row r="7" spans="1:14" x14ac:dyDescent="0.2">
      <c r="A7" s="2453" t="s">
        <v>864</v>
      </c>
      <c r="B7" s="2454"/>
      <c r="C7" s="2454"/>
      <c r="D7" s="2454"/>
      <c r="E7" s="2455"/>
      <c r="F7" s="839"/>
      <c r="G7" s="838"/>
      <c r="H7" s="838"/>
      <c r="I7" s="1922" t="s">
        <v>369</v>
      </c>
      <c r="J7" s="2440">
        <f>COVER!A13</f>
        <v>12013010026</v>
      </c>
      <c r="K7" s="2440"/>
      <c r="L7" s="2440"/>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6" t="s">
        <v>478</v>
      </c>
      <c r="B11" s="2457"/>
      <c r="C11" s="2458"/>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68549</v>
      </c>
      <c r="F12" s="1940"/>
      <c r="G12" s="1966">
        <f>G68</f>
        <v>6113</v>
      </c>
      <c r="H12" s="1942">
        <f t="shared" ref="H12:H18" si="0">SUM(E12:G12)</f>
        <v>74662</v>
      </c>
      <c r="I12" s="1941">
        <v>73010</v>
      </c>
      <c r="J12" s="1940"/>
      <c r="K12" s="1941">
        <v>6360</v>
      </c>
      <c r="L12" s="1942">
        <f t="shared" ref="L12:L18" si="1">SUM(I12:K12)</f>
        <v>79370</v>
      </c>
      <c r="M12" s="838"/>
      <c r="N12" s="1996"/>
    </row>
    <row r="13" spans="1:14" x14ac:dyDescent="0.2">
      <c r="A13" s="2001">
        <v>2</v>
      </c>
      <c r="B13" s="1938" t="s">
        <v>42</v>
      </c>
      <c r="C13" s="842"/>
      <c r="D13" s="1939">
        <v>2330</v>
      </c>
      <c r="E13" s="1942">
        <f>'Expenditures 15-22'!K51</f>
        <v>76554</v>
      </c>
      <c r="F13" s="1940"/>
      <c r="G13" s="1966">
        <f>H68</f>
        <v>6113</v>
      </c>
      <c r="H13" s="1942">
        <f t="shared" si="0"/>
        <v>82667</v>
      </c>
      <c r="I13" s="1941">
        <v>69700</v>
      </c>
      <c r="J13" s="1940"/>
      <c r="K13" s="1941">
        <v>6360</v>
      </c>
      <c r="L13" s="1942">
        <f t="shared" si="1"/>
        <v>76060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9" t="s">
        <v>7</v>
      </c>
      <c r="C18" s="2460"/>
      <c r="D18" s="2461"/>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145103</v>
      </c>
      <c r="F19" s="1948">
        <f t="shared" si="2"/>
        <v>0</v>
      </c>
      <c r="G19" s="1948">
        <f>SUM(G12:G17)-G18</f>
        <v>12226</v>
      </c>
      <c r="H19" s="1948">
        <f t="shared" si="2"/>
        <v>157329</v>
      </c>
      <c r="I19" s="1948">
        <f t="shared" si="2"/>
        <v>142710</v>
      </c>
      <c r="J19" s="1948">
        <f t="shared" si="2"/>
        <v>0</v>
      </c>
      <c r="K19" s="1948">
        <f t="shared" si="2"/>
        <v>12720</v>
      </c>
      <c r="L19" s="1948">
        <f t="shared" si="2"/>
        <v>155430</v>
      </c>
      <c r="M19" s="838"/>
      <c r="N19" s="1996"/>
    </row>
    <row r="20" spans="1:14" ht="13.5" thickTop="1" x14ac:dyDescent="0.2">
      <c r="A20" s="2001">
        <v>9</v>
      </c>
      <c r="B20" s="2462" t="s">
        <v>2021</v>
      </c>
      <c r="C20" s="2462"/>
      <c r="D20" s="2463"/>
      <c r="E20" s="1949"/>
      <c r="F20" s="1949"/>
      <c r="G20" s="1949"/>
      <c r="H20" s="1949"/>
      <c r="I20" s="1949"/>
      <c r="J20" s="1949"/>
      <c r="K20" s="1949"/>
      <c r="L20" s="1950">
        <f>IF(AND(H19&gt;0,L19&gt;0),(((L19-H19)/H19)),"Enter Budget Data")</f>
        <v>-1.2070247697500144E-2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4"/>
      <c r="D27" s="2464"/>
      <c r="E27" s="843"/>
      <c r="F27" s="2465"/>
      <c r="G27" s="2465"/>
      <c r="H27" s="2465"/>
      <c r="I27" s="838"/>
      <c r="J27" s="838"/>
      <c r="K27" s="838"/>
      <c r="L27" s="838"/>
      <c r="M27" s="838"/>
      <c r="N27" s="1996"/>
    </row>
    <row r="28" spans="1:14" x14ac:dyDescent="0.2">
      <c r="A28" s="1995"/>
      <c r="B28" s="2005"/>
      <c r="C28" s="1955" t="s">
        <v>1026</v>
      </c>
      <c r="D28" s="844"/>
      <c r="E28" s="1956"/>
      <c r="F28" s="2466" t="s">
        <v>1492</v>
      </c>
      <c r="G28" s="2466"/>
      <c r="H28" s="2466"/>
      <c r="I28" s="838"/>
      <c r="J28" s="838"/>
      <c r="K28" s="838"/>
      <c r="L28" s="838"/>
      <c r="M28" s="838"/>
      <c r="N28" s="1996"/>
    </row>
    <row r="29" spans="1:14" x14ac:dyDescent="0.2">
      <c r="A29" s="1995"/>
      <c r="B29" s="2005"/>
      <c r="C29" s="2467" t="s">
        <v>2063</v>
      </c>
      <c r="D29" s="2467"/>
      <c r="E29" s="845"/>
      <c r="F29" s="2467" t="s">
        <v>2065</v>
      </c>
      <c r="G29" s="2467"/>
      <c r="H29" s="2467"/>
      <c r="I29" s="838"/>
      <c r="J29" s="838"/>
      <c r="K29" s="838"/>
      <c r="L29" s="838"/>
      <c r="M29" s="838"/>
      <c r="N29" s="1996"/>
    </row>
    <row r="30" spans="1:14" x14ac:dyDescent="0.2">
      <c r="A30" s="1995"/>
      <c r="B30" s="2005"/>
      <c r="C30" s="1958" t="s">
        <v>1544</v>
      </c>
      <c r="D30" s="838"/>
      <c r="E30" s="1957"/>
      <c r="F30" s="2451" t="s">
        <v>1493</v>
      </c>
      <c r="G30" s="2451"/>
      <c r="H30" s="2451"/>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8" t="s">
        <v>2024</v>
      </c>
      <c r="D34" s="2429"/>
      <c r="E34" s="2429"/>
      <c r="F34" s="2429"/>
      <c r="G34" s="2429"/>
      <c r="H34" s="2429"/>
      <c r="I34" s="2429"/>
      <c r="J34" s="2429"/>
      <c r="K34" s="2014"/>
      <c r="L34" s="838"/>
      <c r="M34" s="838"/>
      <c r="N34" s="1996"/>
    </row>
    <row r="35" spans="1:14" x14ac:dyDescent="0.2">
      <c r="A35" s="1995"/>
      <c r="B35" s="838"/>
      <c r="C35" s="2429"/>
      <c r="D35" s="2429"/>
      <c r="E35" s="2429"/>
      <c r="F35" s="2429"/>
      <c r="G35" s="2429"/>
      <c r="H35" s="2429"/>
      <c r="I35" s="2429"/>
      <c r="J35" s="2429"/>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8" t="s">
        <v>2025</v>
      </c>
      <c r="D37" s="2429"/>
      <c r="E37" s="2429"/>
      <c r="F37" s="2429"/>
      <c r="G37" s="2429"/>
      <c r="H37" s="2429"/>
      <c r="I37" s="2429"/>
      <c r="J37" s="2429"/>
      <c r="K37" s="2014"/>
      <c r="L37" s="2016"/>
      <c r="M37" s="838"/>
      <c r="N37" s="1996"/>
    </row>
    <row r="38" spans="1:14" x14ac:dyDescent="0.2">
      <c r="A38" s="1995"/>
      <c r="B38" s="838"/>
      <c r="C38" s="2429"/>
      <c r="D38" s="2429"/>
      <c r="E38" s="2429"/>
      <c r="F38" s="2429"/>
      <c r="G38" s="2429"/>
      <c r="H38" s="2429"/>
      <c r="I38" s="2429"/>
      <c r="J38" s="2429"/>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30" t="s">
        <v>2026</v>
      </c>
      <c r="D40" s="2431"/>
      <c r="E40" s="2431"/>
      <c r="F40" s="2431"/>
      <c r="G40" s="2431"/>
      <c r="H40" s="2431"/>
      <c r="I40" s="2431"/>
      <c r="J40" s="2431"/>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2" t="s">
        <v>2027</v>
      </c>
      <c r="B43" s="2433"/>
      <c r="C43" s="2433"/>
      <c r="D43" s="2433"/>
      <c r="E43" s="2433"/>
      <c r="F43" s="2433"/>
      <c r="G43" s="2433"/>
      <c r="H43" s="2433"/>
      <c r="I43" s="2433"/>
      <c r="J43" s="2433"/>
      <c r="K43" s="2433"/>
      <c r="L43" s="2433"/>
      <c r="M43" s="2433"/>
      <c r="N43" s="2434"/>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5" t="s">
        <v>2029</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8" t="str">
        <f>J6</f>
        <v xml:space="preserve"> Clay City CUSD 10</v>
      </c>
      <c r="M52" s="2438"/>
      <c r="N52" s="2439"/>
    </row>
    <row r="53" spans="1:14" x14ac:dyDescent="0.2">
      <c r="A53" s="1980"/>
      <c r="B53" s="1981"/>
      <c r="C53" s="1981"/>
      <c r="D53" s="1981"/>
      <c r="E53" s="1981"/>
      <c r="F53" s="1981"/>
      <c r="G53" s="1981"/>
      <c r="H53" s="1981"/>
      <c r="I53" s="1981"/>
      <c r="J53" s="1981"/>
      <c r="K53" s="1922" t="s">
        <v>369</v>
      </c>
      <c r="L53" s="2440">
        <f>J7</f>
        <v>12013010026</v>
      </c>
      <c r="M53" s="2440"/>
      <c r="N53" s="2441"/>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2"/>
      <c r="B55" s="2443"/>
      <c r="C55" s="2443"/>
      <c r="D55" s="1968"/>
      <c r="E55" s="1968"/>
      <c r="F55" s="1968"/>
      <c r="G55" s="2444" t="s">
        <v>2030</v>
      </c>
      <c r="H55" s="2444"/>
      <c r="I55" s="2444"/>
      <c r="J55" s="2444"/>
      <c r="K55" s="2444"/>
      <c r="L55" s="2444"/>
      <c r="M55" s="2444"/>
      <c r="N55" s="2445"/>
    </row>
    <row r="56" spans="1:14" ht="63.75" x14ac:dyDescent="0.2">
      <c r="A56" s="2446" t="s">
        <v>2031</v>
      </c>
      <c r="B56" s="2447"/>
      <c r="C56" s="2448"/>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9" t="s">
        <v>296</v>
      </c>
      <c r="B57" s="2450"/>
      <c r="C57" s="2450"/>
      <c r="D57" s="1964">
        <v>2361</v>
      </c>
      <c r="E57" s="1974">
        <f>'Expenditures 15-22'!K319</f>
        <v>0</v>
      </c>
      <c r="F57" s="1970"/>
      <c r="G57" s="2027"/>
      <c r="H57" s="2028"/>
      <c r="I57" s="2028"/>
      <c r="J57" s="2028"/>
      <c r="K57" s="2028"/>
      <c r="L57" s="2028"/>
      <c r="M57" s="2028">
        <v>0</v>
      </c>
      <c r="N57" s="1973">
        <f>IF((SUM(G57:M57))=E57,SUM(G57:M57),"Column N does not agree with Column E")</f>
        <v>0</v>
      </c>
    </row>
    <row r="58" spans="1:14" ht="24" customHeight="1" x14ac:dyDescent="0.2">
      <c r="A58" s="2426" t="s">
        <v>2041</v>
      </c>
      <c r="B58" s="2427"/>
      <c r="C58" s="2427"/>
      <c r="D58" s="1965">
        <v>2362</v>
      </c>
      <c r="E58" s="1975">
        <f>'Expenditures 15-22'!K320</f>
        <v>11240</v>
      </c>
      <c r="F58" s="1970"/>
      <c r="G58" s="2029"/>
      <c r="H58" s="2030"/>
      <c r="I58" s="2030"/>
      <c r="J58" s="2030"/>
      <c r="K58" s="2030"/>
      <c r="L58" s="2030"/>
      <c r="M58" s="2030">
        <v>11240</v>
      </c>
      <c r="N58" s="1973">
        <f>IF((SUM(G58:M58))=E58,SUM(G58:M58),"Column N does not agree with Column E")</f>
        <v>11240</v>
      </c>
    </row>
    <row r="59" spans="1:14" ht="24.75" customHeight="1" x14ac:dyDescent="0.2">
      <c r="A59" s="2420" t="s">
        <v>297</v>
      </c>
      <c r="B59" s="2421"/>
      <c r="C59" s="2421"/>
      <c r="D59" s="1965">
        <v>2363</v>
      </c>
      <c r="E59" s="1975">
        <f>'Expenditures 15-22'!K321</f>
        <v>0</v>
      </c>
      <c r="F59" s="1970"/>
      <c r="G59" s="2029"/>
      <c r="H59" s="2030"/>
      <c r="I59" s="2030"/>
      <c r="J59" s="2030"/>
      <c r="K59" s="2030"/>
      <c r="L59" s="2030"/>
      <c r="M59" s="2030">
        <v>0</v>
      </c>
      <c r="N59" s="1973">
        <f>IF((SUM(G59:M59))=E59,SUM(G59:M59),"Column N does not agree with Column E")</f>
        <v>0</v>
      </c>
    </row>
    <row r="60" spans="1:14" ht="24" customHeight="1" x14ac:dyDescent="0.2">
      <c r="A60" s="2420" t="s">
        <v>236</v>
      </c>
      <c r="B60" s="2421"/>
      <c r="C60" s="2421"/>
      <c r="D60" s="1965">
        <v>2364</v>
      </c>
      <c r="E60" s="1975">
        <f>'Expenditures 15-22'!K322</f>
        <v>59874</v>
      </c>
      <c r="F60" s="1970"/>
      <c r="G60" s="2029"/>
      <c r="H60" s="2030"/>
      <c r="I60" s="2030"/>
      <c r="J60" s="2030"/>
      <c r="K60" s="2030"/>
      <c r="L60" s="2030"/>
      <c r="M60" s="2030">
        <v>59874</v>
      </c>
      <c r="N60" s="1973">
        <f t="shared" ref="N60:N67" si="3">IF((SUM(G60:M60))=E60,SUM(G60:M60),"Column N does not agree with Column E")</f>
        <v>59874</v>
      </c>
    </row>
    <row r="61" spans="1:14" ht="24.75" customHeight="1" x14ac:dyDescent="0.2">
      <c r="A61" s="2420" t="s">
        <v>697</v>
      </c>
      <c r="B61" s="2421"/>
      <c r="C61" s="2421"/>
      <c r="D61" s="1965">
        <v>2365</v>
      </c>
      <c r="E61" s="1975">
        <f>'Expenditures 15-22'!K323</f>
        <v>14760</v>
      </c>
      <c r="F61" s="1970"/>
      <c r="G61" s="2029"/>
      <c r="H61" s="2030"/>
      <c r="I61" s="2030"/>
      <c r="J61" s="2030"/>
      <c r="K61" s="2030"/>
      <c r="L61" s="2030"/>
      <c r="M61" s="2030">
        <v>14760</v>
      </c>
      <c r="N61" s="1973">
        <f t="shared" si="3"/>
        <v>14760</v>
      </c>
    </row>
    <row r="62" spans="1:14" ht="24" customHeight="1" x14ac:dyDescent="0.2">
      <c r="A62" s="2420" t="s">
        <v>237</v>
      </c>
      <c r="B62" s="2421"/>
      <c r="C62" s="2421"/>
      <c r="D62" s="1965">
        <v>2366</v>
      </c>
      <c r="E62" s="1975">
        <f>'Expenditures 15-22'!K324</f>
        <v>0</v>
      </c>
      <c r="F62" s="1970"/>
      <c r="G62" s="2029"/>
      <c r="H62" s="2030"/>
      <c r="I62" s="2030"/>
      <c r="J62" s="2030"/>
      <c r="K62" s="2030"/>
      <c r="L62" s="2030"/>
      <c r="M62" s="2030">
        <v>0</v>
      </c>
      <c r="N62" s="1973">
        <f t="shared" si="3"/>
        <v>0</v>
      </c>
    </row>
    <row r="63" spans="1:14" ht="24" customHeight="1" x14ac:dyDescent="0.2">
      <c r="A63" s="2426" t="s">
        <v>1022</v>
      </c>
      <c r="B63" s="2427"/>
      <c r="C63" s="2427"/>
      <c r="D63" s="1965">
        <v>2367</v>
      </c>
      <c r="E63" s="1975">
        <f>'Expenditures 15-22'!K325</f>
        <v>128668</v>
      </c>
      <c r="F63" s="1970"/>
      <c r="G63" s="2029">
        <v>6113</v>
      </c>
      <c r="H63" s="2030">
        <v>6113</v>
      </c>
      <c r="I63" s="2030"/>
      <c r="J63" s="2030"/>
      <c r="K63" s="2030"/>
      <c r="L63" s="2030"/>
      <c r="M63" s="2030">
        <v>116442</v>
      </c>
      <c r="N63" s="1973">
        <f t="shared" si="3"/>
        <v>128668</v>
      </c>
    </row>
    <row r="64" spans="1:14" ht="24" customHeight="1" x14ac:dyDescent="0.2">
      <c r="A64" s="2420" t="s">
        <v>1023</v>
      </c>
      <c r="B64" s="2421"/>
      <c r="C64" s="2421"/>
      <c r="D64" s="1965">
        <v>2368</v>
      </c>
      <c r="E64" s="1975">
        <f>'Expenditures 15-22'!K326</f>
        <v>0</v>
      </c>
      <c r="F64" s="1970"/>
      <c r="G64" s="2029"/>
      <c r="H64" s="2030"/>
      <c r="I64" s="2030"/>
      <c r="J64" s="2030"/>
      <c r="K64" s="2030"/>
      <c r="L64" s="2030"/>
      <c r="M64" s="2030">
        <v>0</v>
      </c>
      <c r="N64" s="1973">
        <f t="shared" si="3"/>
        <v>0</v>
      </c>
    </row>
    <row r="65" spans="1:14" ht="24" customHeight="1" x14ac:dyDescent="0.2">
      <c r="A65" s="2420" t="s">
        <v>965</v>
      </c>
      <c r="B65" s="2421"/>
      <c r="C65" s="2421"/>
      <c r="D65" s="1965">
        <v>2369</v>
      </c>
      <c r="E65" s="1975">
        <f>'Expenditures 15-22'!K327</f>
        <v>7761</v>
      </c>
      <c r="F65" s="1970"/>
      <c r="G65" s="2029"/>
      <c r="H65" s="2030"/>
      <c r="I65" s="2030"/>
      <c r="J65" s="2030"/>
      <c r="K65" s="2030"/>
      <c r="L65" s="2030"/>
      <c r="M65" s="2030">
        <v>7761</v>
      </c>
      <c r="N65" s="1973">
        <f t="shared" si="3"/>
        <v>7761</v>
      </c>
    </row>
    <row r="66" spans="1:14" ht="24" customHeight="1" x14ac:dyDescent="0.2">
      <c r="A66" s="2420" t="s">
        <v>469</v>
      </c>
      <c r="B66" s="2421"/>
      <c r="C66" s="2421"/>
      <c r="D66" s="1965">
        <v>2371</v>
      </c>
      <c r="E66" s="1975">
        <f>'Expenditures 15-22'!K328</f>
        <v>0</v>
      </c>
      <c r="F66" s="1970"/>
      <c r="G66" s="2029"/>
      <c r="H66" s="2030"/>
      <c r="I66" s="2030"/>
      <c r="J66" s="2030"/>
      <c r="K66" s="2030"/>
      <c r="L66" s="2030"/>
      <c r="M66" s="2030">
        <v>0</v>
      </c>
      <c r="N66" s="1973">
        <f t="shared" si="3"/>
        <v>0</v>
      </c>
    </row>
    <row r="67" spans="1:14" ht="24.75" customHeight="1" x14ac:dyDescent="0.2">
      <c r="A67" s="2422" t="s">
        <v>2042</v>
      </c>
      <c r="B67" s="2423"/>
      <c r="C67" s="2423"/>
      <c r="D67" s="1967">
        <v>2372</v>
      </c>
      <c r="E67" s="1976">
        <f>'Expenditures 15-22'!K329</f>
        <v>0</v>
      </c>
      <c r="F67" s="1970"/>
      <c r="G67" s="2031"/>
      <c r="H67" s="2032"/>
      <c r="I67" s="2032"/>
      <c r="J67" s="2032"/>
      <c r="K67" s="2032"/>
      <c r="L67" s="2032"/>
      <c r="M67" s="2032">
        <v>0</v>
      </c>
      <c r="N67" s="1973">
        <f t="shared" si="3"/>
        <v>0</v>
      </c>
    </row>
    <row r="68" spans="1:14" x14ac:dyDescent="0.2">
      <c r="A68" s="2424" t="s">
        <v>1151</v>
      </c>
      <c r="B68" s="2425"/>
      <c r="C68" s="2425"/>
      <c r="D68" s="1968"/>
      <c r="E68" s="1972">
        <f>SUM(E57:E67)</f>
        <v>222303</v>
      </c>
      <c r="F68" s="1971"/>
      <c r="G68" s="1972">
        <f t="shared" ref="G68:N68" si="4">SUM(G57:G67)</f>
        <v>6113</v>
      </c>
      <c r="H68" s="1972">
        <f t="shared" si="4"/>
        <v>6113</v>
      </c>
      <c r="I68" s="1972">
        <f t="shared" si="4"/>
        <v>0</v>
      </c>
      <c r="J68" s="1972">
        <f t="shared" si="4"/>
        <v>0</v>
      </c>
      <c r="K68" s="1972">
        <f t="shared" si="4"/>
        <v>0</v>
      </c>
      <c r="L68" s="1972">
        <f t="shared" si="4"/>
        <v>0</v>
      </c>
      <c r="M68" s="1972">
        <f t="shared" si="4"/>
        <v>210077</v>
      </c>
      <c r="N68" s="1986">
        <f t="shared" si="4"/>
        <v>222303</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6"/>
  <sheetViews>
    <sheetView showGridLines="0" topLeftCell="A4" zoomScale="110" zoomScaleNormal="110" workbookViewId="0">
      <selection activeCell="G23" sqref="G2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2035" t="s">
        <v>1145</v>
      </c>
    </row>
    <row r="5" spans="1:2" x14ac:dyDescent="0.2">
      <c r="A5" s="847">
        <v>1</v>
      </c>
      <c r="B5" s="307" t="s">
        <v>2080</v>
      </c>
    </row>
    <row r="6" spans="1:2" x14ac:dyDescent="0.2">
      <c r="A6" s="847">
        <v>2</v>
      </c>
      <c r="B6" s="307" t="s">
        <v>2081</v>
      </c>
    </row>
    <row r="7" spans="1:2" x14ac:dyDescent="0.2">
      <c r="A7" s="847">
        <v>3</v>
      </c>
      <c r="B7" s="307" t="s">
        <v>2103</v>
      </c>
    </row>
    <row r="8" spans="1:2" x14ac:dyDescent="0.2">
      <c r="A8" s="847">
        <v>4</v>
      </c>
      <c r="B8" s="307" t="s">
        <v>2082</v>
      </c>
    </row>
    <row r="9" spans="1:2" x14ac:dyDescent="0.2">
      <c r="A9" s="847">
        <v>5</v>
      </c>
      <c r="B9" s="307" t="s">
        <v>2083</v>
      </c>
    </row>
    <row r="10" spans="1:2" x14ac:dyDescent="0.2">
      <c r="A10" s="847">
        <v>6</v>
      </c>
      <c r="B10" s="307" t="s">
        <v>2084</v>
      </c>
    </row>
    <row r="11" spans="1:2" x14ac:dyDescent="0.2">
      <c r="A11" s="847">
        <v>7</v>
      </c>
      <c r="B11" s="307" t="s">
        <v>2085</v>
      </c>
    </row>
    <row r="12" spans="1:2" x14ac:dyDescent="0.2">
      <c r="A12" s="847">
        <v>8</v>
      </c>
      <c r="B12" s="307" t="s">
        <v>2116</v>
      </c>
    </row>
    <row r="13" spans="1:2" x14ac:dyDescent="0.2">
      <c r="A13" s="847"/>
      <c r="B13" s="307" t="s">
        <v>2117</v>
      </c>
    </row>
    <row r="14" spans="1:2" x14ac:dyDescent="0.2">
      <c r="A14" s="847">
        <v>9</v>
      </c>
      <c r="B14" s="307" t="s">
        <v>2104</v>
      </c>
    </row>
    <row r="15" spans="1:2" x14ac:dyDescent="0.2">
      <c r="A15" s="847"/>
    </row>
    <row r="16" spans="1:2" x14ac:dyDescent="0.2">
      <c r="A16" s="847"/>
      <c r="B16" s="2035" t="s">
        <v>2086</v>
      </c>
    </row>
    <row r="17" spans="1:2" x14ac:dyDescent="0.2">
      <c r="A17" s="847">
        <v>1</v>
      </c>
      <c r="B17" s="307" t="s">
        <v>2118</v>
      </c>
    </row>
    <row r="18" spans="1:2" x14ac:dyDescent="0.2">
      <c r="A18" s="847"/>
    </row>
    <row r="19" spans="1:2" x14ac:dyDescent="0.2">
      <c r="A19" s="847"/>
      <c r="B19" s="2035" t="s">
        <v>435</v>
      </c>
    </row>
    <row r="20" spans="1:2" x14ac:dyDescent="0.2">
      <c r="A20" s="847">
        <v>1</v>
      </c>
      <c r="B20" s="307" t="s">
        <v>2087</v>
      </c>
    </row>
    <row r="21" spans="1:2" x14ac:dyDescent="0.2">
      <c r="A21" s="847"/>
    </row>
    <row r="22" spans="1:2" x14ac:dyDescent="0.2">
      <c r="A22" s="847"/>
      <c r="B22" s="2035" t="s">
        <v>154</v>
      </c>
    </row>
    <row r="23" spans="1:2" x14ac:dyDescent="0.2">
      <c r="A23" s="847">
        <v>1</v>
      </c>
      <c r="B23" s="307" t="s">
        <v>2119</v>
      </c>
    </row>
    <row r="24" spans="1:2" x14ac:dyDescent="0.2">
      <c r="A24" s="847"/>
    </row>
    <row r="25" spans="1:2" x14ac:dyDescent="0.2">
      <c r="A25" s="847"/>
      <c r="B25" s="2035" t="s">
        <v>1169</v>
      </c>
    </row>
    <row r="26" spans="1:2" x14ac:dyDescent="0.2">
      <c r="A26" s="847">
        <v>1</v>
      </c>
      <c r="B26" s="307" t="s">
        <v>2120</v>
      </c>
    </row>
    <row r="27" spans="1:2" x14ac:dyDescent="0.2">
      <c r="A27" s="847"/>
    </row>
    <row r="28" spans="1:2" x14ac:dyDescent="0.2">
      <c r="A28" s="847"/>
      <c r="B28" s="2035" t="s">
        <v>2113</v>
      </c>
    </row>
    <row r="29" spans="1:2" x14ac:dyDescent="0.2">
      <c r="A29" s="847">
        <v>1</v>
      </c>
      <c r="B29" s="307" t="s">
        <v>2115</v>
      </c>
    </row>
    <row r="30" spans="1:2" x14ac:dyDescent="0.2">
      <c r="A30" s="847"/>
      <c r="B30" s="307" t="s">
        <v>2114</v>
      </c>
    </row>
    <row r="31" spans="1:2" x14ac:dyDescent="0.2">
      <c r="A31" s="847"/>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c r="B65" s="253" t="str">
        <f>COVER!A17</f>
        <v xml:space="preserve"> Clay City CUSD 10</v>
      </c>
    </row>
    <row r="66" spans="1:2" x14ac:dyDescent="0.2">
      <c r="B66" s="848">
        <f>COVER!A13</f>
        <v>12013010026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5" sqref="D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76200</xdr:colOff>
                <xdr:row>3</xdr:row>
                <xdr:rowOff>142875</xdr:rowOff>
              </from>
              <to>
                <xdr:col>1</xdr:col>
                <xdr:colOff>990600</xdr:colOff>
                <xdr:row>8</xdr:row>
                <xdr:rowOff>19050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1095375</xdr:colOff>
                <xdr:row>3</xdr:row>
                <xdr:rowOff>142875</xdr:rowOff>
              </from>
              <to>
                <xdr:col>1</xdr:col>
                <xdr:colOff>2009775</xdr:colOff>
                <xdr:row>8</xdr:row>
                <xdr:rowOff>19050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2114550</xdr:colOff>
                <xdr:row>3</xdr:row>
                <xdr:rowOff>142875</xdr:rowOff>
              </from>
              <to>
                <xdr:col>1</xdr:col>
                <xdr:colOff>3028950</xdr:colOff>
                <xdr:row>8</xdr:row>
                <xdr:rowOff>19050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3143250</xdr:colOff>
                <xdr:row>3</xdr:row>
                <xdr:rowOff>142875</xdr:rowOff>
              </from>
              <to>
                <xdr:col>2</xdr:col>
                <xdr:colOff>76200</xdr:colOff>
                <xdr:row>8</xdr:row>
                <xdr:rowOff>19050</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2</xdr:col>
                <xdr:colOff>190500</xdr:colOff>
                <xdr:row>3</xdr:row>
                <xdr:rowOff>133350</xdr:rowOff>
              </from>
              <to>
                <xdr:col>3</xdr:col>
                <xdr:colOff>495300</xdr:colOff>
                <xdr:row>8</xdr:row>
                <xdr:rowOff>9525</xdr:rowOff>
              </to>
            </anchor>
          </objectPr>
        </oleObject>
      </mc:Choice>
      <mc:Fallback>
        <oleObject progId="Acrobat Document" dvAspect="DVASPECT_ICON" shapeId="4403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G12" sqref="G1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2"/>
      <c r="H2" s="852"/>
    </row>
    <row r="3" spans="1:8" ht="57" customHeight="1" x14ac:dyDescent="0.2">
      <c r="A3" s="2482" t="s">
        <v>1972</v>
      </c>
      <c r="B3" s="2483"/>
      <c r="C3" s="2483"/>
      <c r="D3" s="2483"/>
      <c r="E3" s="2483"/>
      <c r="F3" s="2484"/>
      <c r="G3" s="852"/>
      <c r="H3" s="852"/>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2"/>
      <c r="H4" s="852"/>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2"/>
      <c r="H5" s="852"/>
    </row>
    <row r="6" spans="1:8" s="853" customFormat="1" ht="41.25" customHeight="1" x14ac:dyDescent="0.2">
      <c r="A6" s="2485" t="s">
        <v>1670</v>
      </c>
      <c r="B6" s="2486"/>
      <c r="C6" s="2486"/>
      <c r="D6" s="2486"/>
      <c r="E6" s="2486"/>
      <c r="F6" s="2487"/>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2509422</v>
      </c>
      <c r="C8" s="1812">
        <f>'Acct Summary 7-8'!D8</f>
        <v>252752</v>
      </c>
      <c r="D8" s="1812">
        <f>'Acct Summary 7-8'!F8</f>
        <v>158559</v>
      </c>
      <c r="E8" s="1812">
        <f>'Acct Summary 7-8'!I8</f>
        <v>15055</v>
      </c>
      <c r="F8" s="1812">
        <f>SUM(B8:E8)</f>
        <v>2935788</v>
      </c>
    </row>
    <row r="9" spans="1:8" s="857" customFormat="1" ht="14.25" customHeight="1" thickBot="1" x14ac:dyDescent="0.25">
      <c r="A9" s="856" t="s">
        <v>1353</v>
      </c>
      <c r="B9" s="1813">
        <f>'Acct Summary 7-8'!C17</f>
        <v>2136929</v>
      </c>
      <c r="C9" s="1813">
        <f>'Acct Summary 7-8'!D17</f>
        <v>249031</v>
      </c>
      <c r="D9" s="1813">
        <f>'Acct Summary 7-8'!F17</f>
        <v>114960</v>
      </c>
      <c r="E9" s="1812"/>
      <c r="F9" s="1812">
        <f>SUM(B9:E9)</f>
        <v>2500920</v>
      </c>
    </row>
    <row r="10" spans="1:8" s="857" customFormat="1" ht="14.25" thickTop="1" thickBot="1" x14ac:dyDescent="0.25">
      <c r="A10" s="858" t="s">
        <v>1354</v>
      </c>
      <c r="B10" s="1814">
        <f>(B8-B9)</f>
        <v>372493</v>
      </c>
      <c r="C10" s="1814">
        <f>(C8-C9)</f>
        <v>3721</v>
      </c>
      <c r="D10" s="1814">
        <f>(D8-D9)</f>
        <v>43599</v>
      </c>
      <c r="E10" s="1813">
        <f>(E8-E9)</f>
        <v>15055</v>
      </c>
      <c r="F10" s="1815">
        <f>SUM(F8-F9)</f>
        <v>434868</v>
      </c>
    </row>
    <row r="11" spans="1:8" s="857" customFormat="1" ht="14.25" thickTop="1" thickBot="1" x14ac:dyDescent="0.25">
      <c r="A11" s="859" t="s">
        <v>1903</v>
      </c>
      <c r="B11" s="1816">
        <f>'Acct Summary 7-8'!C81</f>
        <v>2268861</v>
      </c>
      <c r="C11" s="1816">
        <f>'Acct Summary 7-8'!D81</f>
        <v>17168</v>
      </c>
      <c r="D11" s="1816">
        <f>'Acct Summary 7-8'!F81</f>
        <v>61359</v>
      </c>
      <c r="E11" s="1816">
        <f>'Acct Summary 7-8'!I81</f>
        <v>0</v>
      </c>
      <c r="F11" s="1817">
        <f>SUM(B11:E11)</f>
        <v>2347388</v>
      </c>
    </row>
    <row r="12" spans="1:8" ht="16.5" customHeight="1" thickTop="1" x14ac:dyDescent="0.2">
      <c r="A12" s="860"/>
      <c r="B12" s="861"/>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2"/>
      <c r="B13" s="863"/>
      <c r="C13" s="2473"/>
      <c r="D13" s="2474"/>
      <c r="E13" s="2474"/>
      <c r="F13" s="2475"/>
      <c r="H13" s="852"/>
    </row>
    <row r="14" spans="1:8" ht="19.5" customHeight="1" x14ac:dyDescent="0.2">
      <c r="A14" s="862"/>
      <c r="B14" s="863"/>
      <c r="C14" s="2473"/>
      <c r="D14" s="2474"/>
      <c r="E14" s="2474"/>
      <c r="F14" s="2475"/>
      <c r="H14" s="852"/>
    </row>
    <row r="15" spans="1:8" ht="17.25" customHeight="1" x14ac:dyDescent="0.2">
      <c r="A15" s="862"/>
      <c r="B15" s="863"/>
      <c r="C15" s="2476"/>
      <c r="D15" s="2477"/>
      <c r="E15" s="2477"/>
      <c r="F15" s="2478"/>
      <c r="H15" s="852"/>
    </row>
    <row r="16" spans="1:8" s="288" customFormat="1" ht="51.75" hidden="1" customHeight="1" x14ac:dyDescent="0.2">
      <c r="A16" s="2472" t="s">
        <v>1666</v>
      </c>
      <c r="B16" s="2472"/>
      <c r="C16" s="2472"/>
      <c r="D16" s="2472"/>
      <c r="E16" s="2472"/>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71" sqref="D7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4" t="s">
        <v>660</v>
      </c>
      <c r="B3" s="2495"/>
      <c r="C3" s="2495"/>
      <c r="D3" s="2496"/>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5" t="s">
        <v>1487</v>
      </c>
      <c r="D7" s="2506"/>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9" t="s">
        <v>311</v>
      </c>
      <c r="D21" s="2510"/>
    </row>
    <row r="22" spans="1:10" ht="12.75" x14ac:dyDescent="0.2">
      <c r="A22" s="917"/>
      <c r="B22" s="918">
        <v>2</v>
      </c>
      <c r="C22" s="2507" t="s">
        <v>1507</v>
      </c>
      <c r="D22" s="2508"/>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1" t="s">
        <v>533</v>
      </c>
      <c r="D43" s="2512"/>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3" t="s">
        <v>779</v>
      </c>
      <c r="D56" s="2504"/>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3" t="s">
        <v>1674</v>
      </c>
      <c r="D70" s="2504"/>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12013010026</v>
      </c>
      <c r="E2" s="1541">
        <v>2020</v>
      </c>
      <c r="F2" s="1541">
        <v>1</v>
      </c>
      <c r="G2" s="1897">
        <v>101000300</v>
      </c>
    </row>
    <row r="3" spans="1:7" ht="15" x14ac:dyDescent="0.25">
      <c r="A3" t="s">
        <v>950</v>
      </c>
      <c r="B3" s="135" t="str">
        <f>COVER!A15</f>
        <v>Clay</v>
      </c>
      <c r="E3" s="1829" t="s">
        <v>1971</v>
      </c>
      <c r="F3" s="1829" t="s">
        <v>1970</v>
      </c>
      <c r="G3" s="1897">
        <v>101000400</v>
      </c>
    </row>
    <row r="4" spans="1:7" ht="15" x14ac:dyDescent="0.25">
      <c r="A4" t="s">
        <v>1000</v>
      </c>
      <c r="B4" s="135" t="str">
        <f>COVER!A17</f>
        <v xml:space="preserve"> Clay City CUSD 10</v>
      </c>
      <c r="E4" s="1827">
        <v>44119</v>
      </c>
      <c r="F4" s="1828">
        <v>44151</v>
      </c>
      <c r="G4" s="1897">
        <v>101000600</v>
      </c>
    </row>
    <row r="5" spans="1:7" ht="15" x14ac:dyDescent="0.25">
      <c r="A5" t="s">
        <v>699</v>
      </c>
      <c r="B5" s="135" t="str">
        <f>COVER!A38</f>
        <v>Cathy Croy</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Yes</v>
      </c>
      <c r="G14" s="1897">
        <v>402100300</v>
      </c>
    </row>
    <row r="15" spans="1:7" ht="15" x14ac:dyDescent="0.25">
      <c r="A15" t="s">
        <v>573</v>
      </c>
      <c r="B15" s="135">
        <f>COVER!T23</f>
        <v>65.032562999999996</v>
      </c>
      <c r="G15" s="1897">
        <v>402100400</v>
      </c>
    </row>
    <row r="16" spans="1:7" ht="15" x14ac:dyDescent="0.25">
      <c r="A16" t="s">
        <v>419</v>
      </c>
      <c r="B16" s="135" t="str">
        <f>COVER!T13</f>
        <v>Kemper CPA Group LLP</v>
      </c>
      <c r="G16" s="1897">
        <v>402100600</v>
      </c>
    </row>
    <row r="17" spans="1:7" ht="15" x14ac:dyDescent="0.25">
      <c r="A17" t="s">
        <v>878</v>
      </c>
      <c r="B17" s="135" t="str">
        <f>COVER!T15</f>
        <v>Krista McLaren</v>
      </c>
      <c r="G17" s="1897">
        <v>402100800</v>
      </c>
    </row>
    <row r="18" spans="1:7" ht="15" x14ac:dyDescent="0.25">
      <c r="A18" t="s">
        <v>1140</v>
      </c>
      <c r="B18" s="135" t="str">
        <f>COVER!T17</f>
        <v>703 W. Main St, PO Box 447</v>
      </c>
      <c r="G18" s="1897">
        <v>102200300</v>
      </c>
    </row>
    <row r="19" spans="1:7" ht="15" x14ac:dyDescent="0.25">
      <c r="A19" t="s">
        <v>880</v>
      </c>
      <c r="B19" s="135" t="str">
        <f>COVER!T25</f>
        <v>kmclaren@kempercpa.com</v>
      </c>
      <c r="G19" s="1897">
        <v>102200400</v>
      </c>
    </row>
    <row r="20" spans="1:7" ht="15" x14ac:dyDescent="0.25">
      <c r="A20" t="s">
        <v>881</v>
      </c>
      <c r="B20" s="135" t="str">
        <f>COVER!T19</f>
        <v>Olney</v>
      </c>
      <c r="G20" s="1897">
        <v>102200600</v>
      </c>
    </row>
    <row r="21" spans="1:7" ht="15" x14ac:dyDescent="0.25">
      <c r="A21" t="s">
        <v>476</v>
      </c>
      <c r="B21" s="135" t="str">
        <f>COVER!X19</f>
        <v>IL</v>
      </c>
      <c r="G21" s="1897">
        <v>102200800</v>
      </c>
    </row>
    <row r="22" spans="1:7" ht="15" x14ac:dyDescent="0.25">
      <c r="A22" t="s">
        <v>882</v>
      </c>
      <c r="B22" s="135">
        <f>COVER!Z19</f>
        <v>62450</v>
      </c>
      <c r="G22" s="1897">
        <v>102300300</v>
      </c>
    </row>
    <row r="23" spans="1:7" ht="15" x14ac:dyDescent="0.25">
      <c r="A23" t="s">
        <v>1142</v>
      </c>
      <c r="B23" s="135" t="str">
        <f>COVER!T21</f>
        <v>618-395-2105</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2268861</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2254048</v>
      </c>
      <c r="D92" s="2" t="str">
        <f t="shared" si="0"/>
        <v>Error?</v>
      </c>
      <c r="G92" s="1897">
        <v>102640600</v>
      </c>
    </row>
    <row r="93" spans="1:7" ht="15" x14ac:dyDescent="0.25">
      <c r="A93" s="5">
        <v>32</v>
      </c>
      <c r="B93" s="1831">
        <f>'Assets-Liab 5-6'!C41</f>
        <v>2268861</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17168</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-32832</v>
      </c>
      <c r="D123" s="2" t="str">
        <f t="shared" si="0"/>
        <v>Error?</v>
      </c>
      <c r="G123" s="1897">
        <v>203000400</v>
      </c>
    </row>
    <row r="124" spans="1:7" ht="15" x14ac:dyDescent="0.25">
      <c r="A124" s="5">
        <v>63</v>
      </c>
      <c r="B124" s="1831">
        <f>'Assets-Liab 5-6'!D41</f>
        <v>17168</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108074</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108074</v>
      </c>
      <c r="D140" s="2" t="str">
        <f t="shared" si="1"/>
        <v>Error?</v>
      </c>
    </row>
    <row r="141" spans="1:7" x14ac:dyDescent="0.2">
      <c r="A141" s="5">
        <v>80</v>
      </c>
      <c r="B141" s="1831">
        <f>'Assets-Liab 5-6'!E41</f>
        <v>108074</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61359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61359</v>
      </c>
      <c r="D170" s="2" t="str">
        <f t="shared" si="1"/>
        <v>Error?</v>
      </c>
    </row>
    <row r="171" spans="1:4" x14ac:dyDescent="0.2">
      <c r="A171" s="5">
        <v>110</v>
      </c>
      <c r="B171" s="1831">
        <f>'Assets-Liab 5-6'!F41</f>
        <v>61359</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223201</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223201</v>
      </c>
      <c r="D189" s="2" t="str">
        <f t="shared" si="1"/>
        <v>Error?</v>
      </c>
    </row>
    <row r="190" spans="1:4" x14ac:dyDescent="0.2">
      <c r="A190" s="5">
        <v>129</v>
      </c>
      <c r="B190" s="1831">
        <f>'Assets-Liab 5-6'!G41</f>
        <v>223201</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33070</v>
      </c>
      <c r="D273" s="2" t="str">
        <f t="shared" si="3"/>
        <v>Error?</v>
      </c>
    </row>
    <row r="274" spans="1:4" x14ac:dyDescent="0.2">
      <c r="A274" s="5">
        <v>213</v>
      </c>
      <c r="B274" s="1831">
        <f>'Assets-Liab 5-6'!M17</f>
        <v>8870517</v>
      </c>
      <c r="D274" s="2" t="str">
        <f t="shared" si="3"/>
        <v>Error?</v>
      </c>
    </row>
    <row r="275" spans="1:4" x14ac:dyDescent="0.2">
      <c r="A275" s="5">
        <v>214</v>
      </c>
      <c r="B275" s="1831">
        <f>'Assets-Liab 5-6'!M18</f>
        <v>1017668</v>
      </c>
      <c r="D275" s="2" t="str">
        <f t="shared" si="3"/>
        <v>Error?</v>
      </c>
    </row>
    <row r="276" spans="1:4" x14ac:dyDescent="0.2">
      <c r="A276" s="5">
        <v>215</v>
      </c>
      <c r="B276" s="1831">
        <f>'Assets-Liab 5-6'!M19</f>
        <v>632576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10564481</v>
      </c>
      <c r="C279" s="2" t="s">
        <v>569</v>
      </c>
      <c r="D279" s="2" t="str">
        <f t="shared" si="3"/>
        <v>Error?</v>
      </c>
    </row>
    <row r="280" spans="1:4" x14ac:dyDescent="0.2">
      <c r="A280" s="5">
        <v>219</v>
      </c>
      <c r="B280" s="1831">
        <f>'Assets-Liab 5-6'!M40</f>
        <v>10564481</v>
      </c>
      <c r="D280" s="2" t="str">
        <f t="shared" si="3"/>
        <v>Error?</v>
      </c>
    </row>
    <row r="281" spans="1:4" x14ac:dyDescent="0.2">
      <c r="A281" s="5">
        <v>220</v>
      </c>
      <c r="B281" s="1831">
        <f>'Assets-Liab 5-6'!M41</f>
        <v>10564481</v>
      </c>
      <c r="C281" s="2" t="s">
        <v>569</v>
      </c>
      <c r="D281" s="2" t="str">
        <f t="shared" si="3"/>
        <v>Error?</v>
      </c>
    </row>
    <row r="282" spans="1:4" x14ac:dyDescent="0.2">
      <c r="A282" s="5">
        <v>221</v>
      </c>
      <c r="B282" s="1831">
        <f>'Assets-Liab 5-6'!N21</f>
        <v>108074</v>
      </c>
      <c r="D282" s="2" t="str">
        <f t="shared" si="3"/>
        <v>Error?</v>
      </c>
    </row>
    <row r="283" spans="1:4" x14ac:dyDescent="0.2">
      <c r="A283" s="5">
        <v>222</v>
      </c>
      <c r="B283" s="1831">
        <f>'Assets-Liab 5-6'!N22</f>
        <v>557026</v>
      </c>
      <c r="D283" s="2" t="str">
        <f t="shared" si="3"/>
        <v>Error?</v>
      </c>
    </row>
    <row r="284" spans="1:4" x14ac:dyDescent="0.2">
      <c r="A284" s="5">
        <v>223</v>
      </c>
      <c r="B284" s="1831">
        <f>'Assets-Liab 5-6'!N23</f>
        <v>665100</v>
      </c>
      <c r="C284" s="2" t="s">
        <v>569</v>
      </c>
      <c r="D284" s="2" t="str">
        <f t="shared" si="3"/>
        <v>Error?</v>
      </c>
    </row>
    <row r="285" spans="1:4" x14ac:dyDescent="0.2">
      <c r="A285" s="5">
        <v>224</v>
      </c>
      <c r="B285" s="1831">
        <f>'Assets-Liab 5-6'!N36</f>
        <v>665100</v>
      </c>
      <c r="D285" s="2" t="str">
        <f t="shared" si="3"/>
        <v>Error?</v>
      </c>
    </row>
    <row r="286" spans="1:4" x14ac:dyDescent="0.2">
      <c r="A286" s="10">
        <v>225</v>
      </c>
      <c r="B286" s="1831"/>
      <c r="D286" s="2" t="str">
        <f t="shared" si="3"/>
        <v>OK</v>
      </c>
    </row>
    <row r="287" spans="1:4" x14ac:dyDescent="0.2">
      <c r="A287" s="5">
        <v>226</v>
      </c>
      <c r="B287" s="1831">
        <f>'Assets-Liab 5-6'!N37</f>
        <v>665100</v>
      </c>
      <c r="C287" s="2" t="s">
        <v>569</v>
      </c>
      <c r="D287" s="2" t="str">
        <f t="shared" si="3"/>
        <v>Error?</v>
      </c>
    </row>
    <row r="288" spans="1:4" x14ac:dyDescent="0.2">
      <c r="A288" s="5">
        <v>227</v>
      </c>
      <c r="B288" s="1831">
        <f>'Assets-Liab 5-6'!N41</f>
        <v>665100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15055</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673352</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33515</v>
      </c>
      <c r="D717" s="2" t="str">
        <f t="shared" si="10"/>
        <v>Error?</v>
      </c>
    </row>
    <row r="718" spans="1:4" x14ac:dyDescent="0.2">
      <c r="A718" s="5">
        <v>657</v>
      </c>
      <c r="B718" s="1831">
        <f>'Expenditures 15-22'!C14</f>
        <v>64032</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1059133</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41808</v>
      </c>
      <c r="D722" s="2" t="str">
        <f t="shared" si="10"/>
        <v>Error?</v>
      </c>
    </row>
    <row r="723" spans="1:4" x14ac:dyDescent="0.2">
      <c r="A723" s="5">
        <v>662</v>
      </c>
      <c r="B723" s="1831">
        <f>'Expenditures 15-22'!C38</f>
        <v>113</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19925</v>
      </c>
      <c r="D725" s="2" t="str">
        <f t="shared" si="10"/>
        <v>Error?</v>
      </c>
    </row>
    <row r="726" spans="1:4" x14ac:dyDescent="0.2">
      <c r="A726" s="5">
        <v>665</v>
      </c>
      <c r="B726" s="1831">
        <f>'Expenditures 15-22'!C41</f>
        <v>1625</v>
      </c>
      <c r="D726" s="2" t="str">
        <f t="shared" si="10"/>
        <v>Error?</v>
      </c>
    </row>
    <row r="727" spans="1:4" x14ac:dyDescent="0.2">
      <c r="A727" s="5">
        <v>666</v>
      </c>
      <c r="B727" s="1831">
        <f>'Expenditures 15-22'!C42</f>
        <v>63471</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34874</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34874</v>
      </c>
      <c r="C731" s="2" t="s">
        <v>569</v>
      </c>
      <c r="D731" s="2" t="str">
        <f t="shared" si="10"/>
        <v>Error?</v>
      </c>
    </row>
    <row r="732" spans="1:4" x14ac:dyDescent="0.2">
      <c r="A732" s="5">
        <v>671</v>
      </c>
      <c r="B732" s="1831">
        <f>'Expenditures 15-22'!C49</f>
        <v>592</v>
      </c>
      <c r="D732" s="2" t="str">
        <f t="shared" si="10"/>
        <v>Error?</v>
      </c>
    </row>
    <row r="733" spans="1:4" x14ac:dyDescent="0.2">
      <c r="A733" s="5">
        <v>672</v>
      </c>
      <c r="B733" s="1831">
        <f>'Expenditures 15-22'!C50</f>
        <v>62017</v>
      </c>
      <c r="D733" s="2" t="str">
        <f t="shared" si="10"/>
        <v>Error?</v>
      </c>
    </row>
    <row r="734" spans="1:4" x14ac:dyDescent="0.2">
      <c r="A734" s="5">
        <v>673</v>
      </c>
      <c r="B734" s="1831">
        <f>'Expenditures 15-22'!C53</f>
        <v>135732</v>
      </c>
      <c r="C734" s="2" t="s">
        <v>569</v>
      </c>
      <c r="D734" s="2" t="str">
        <f t="shared" si="10"/>
        <v>Error?</v>
      </c>
    </row>
    <row r="735" spans="1:4" x14ac:dyDescent="0.2">
      <c r="A735" s="5">
        <v>674</v>
      </c>
      <c r="B735" s="1831">
        <f>'Expenditures 15-22'!C55</f>
        <v>135755</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135755</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48125</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48125</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417957</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1477090</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51813</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4455</v>
      </c>
      <c r="D775" s="2" t="str">
        <f t="shared" si="11"/>
        <v>Error?</v>
      </c>
    </row>
    <row r="776" spans="1:4" x14ac:dyDescent="0.2">
      <c r="A776" s="5">
        <v>715</v>
      </c>
      <c r="B776" s="1831">
        <f>'Expenditures 15-22'!D14</f>
        <v>1397</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77425</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1256</v>
      </c>
      <c r="D780" s="2" t="str">
        <f t="shared" si="11"/>
        <v>Error?</v>
      </c>
    </row>
    <row r="781" spans="1:4" x14ac:dyDescent="0.2">
      <c r="A781" s="5">
        <v>720</v>
      </c>
      <c r="B781" s="1831">
        <f>'Expenditures 15-22'!D38</f>
        <v>1</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300</v>
      </c>
      <c r="D783" s="2" t="str">
        <f t="shared" si="11"/>
        <v>Error?</v>
      </c>
    </row>
    <row r="784" spans="1:4" x14ac:dyDescent="0.2">
      <c r="A784" s="5">
        <v>723</v>
      </c>
      <c r="B784" s="1831">
        <f>'Expenditures 15-22'!D41</f>
        <v>9</v>
      </c>
      <c r="D784" s="2" t="str">
        <f t="shared" si="11"/>
        <v>Error?</v>
      </c>
    </row>
    <row r="785" spans="1:4" x14ac:dyDescent="0.2">
      <c r="A785" s="5">
        <v>724</v>
      </c>
      <c r="B785" s="1831">
        <f>'Expenditures 15-22'!D42</f>
        <v>1566</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2877</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2877</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2837</v>
      </c>
      <c r="D791" s="2" t="str">
        <f t="shared" si="11"/>
        <v>Error?</v>
      </c>
    </row>
    <row r="792" spans="1:4" x14ac:dyDescent="0.2">
      <c r="A792" s="5">
        <v>731</v>
      </c>
      <c r="B792" s="1831">
        <f>'Expenditures 15-22'!D53</f>
        <v>6268</v>
      </c>
      <c r="C792" s="2" t="s">
        <v>569</v>
      </c>
      <c r="D792" s="2" t="str">
        <f t="shared" si="11"/>
        <v>Error?</v>
      </c>
    </row>
    <row r="793" spans="1:4" x14ac:dyDescent="0.2">
      <c r="A793" s="5">
        <v>732</v>
      </c>
      <c r="B793" s="1831">
        <f>'Expenditures 15-22'!D55</f>
        <v>8809</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8809</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1502</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1502</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21022</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98447</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52675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3064</v>
      </c>
      <c r="D833" s="2" t="str">
        <f t="shared" si="12"/>
        <v>Error?</v>
      </c>
    </row>
    <row r="834" spans="1:4" x14ac:dyDescent="0.2">
      <c r="A834" s="5">
        <v>773</v>
      </c>
      <c r="B834" s="1831">
        <f>'Expenditures 15-22'!E14</f>
        <v>8469</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72414</v>
      </c>
      <c r="C836" s="2" t="s">
        <v>569</v>
      </c>
      <c r="D836" s="2" t="str">
        <f t="shared" si="12"/>
        <v>Error?</v>
      </c>
    </row>
    <row r="837" spans="1:4" x14ac:dyDescent="0.2">
      <c r="A837" s="5">
        <v>776</v>
      </c>
      <c r="B837" s="1831">
        <f>'Expenditures 15-22'!E36</f>
        <v>21240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85</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21325</v>
      </c>
      <c r="C843" s="2" t="s">
        <v>569</v>
      </c>
      <c r="D843" s="2" t="str">
        <f t="shared" si="12"/>
        <v>Error?</v>
      </c>
    </row>
    <row r="844" spans="1:4" x14ac:dyDescent="0.2">
      <c r="A844" s="5">
        <v>783</v>
      </c>
      <c r="B844" s="1831">
        <f>'Expenditures 15-22'!E44</f>
        <v>16177</v>
      </c>
      <c r="D844" s="2" t="str">
        <f t="shared" si="12"/>
        <v>Error?</v>
      </c>
    </row>
    <row r="845" spans="1:4" x14ac:dyDescent="0.2">
      <c r="A845" s="5">
        <v>784</v>
      </c>
      <c r="B845" s="1831">
        <f>'Expenditures 15-22'!E45</f>
        <v>275</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16452</v>
      </c>
      <c r="C847" s="2" t="s">
        <v>569</v>
      </c>
      <c r="D847" s="2" t="str">
        <f t="shared" si="12"/>
        <v>Error?</v>
      </c>
    </row>
    <row r="848" spans="1:4" x14ac:dyDescent="0.2">
      <c r="A848" s="5">
        <v>787</v>
      </c>
      <c r="B848" s="1831">
        <f>'Expenditures 15-22'!E49</f>
        <v>9081</v>
      </c>
      <c r="D848" s="2" t="str">
        <f t="shared" si="12"/>
        <v>Error?</v>
      </c>
    </row>
    <row r="849" spans="1:4" x14ac:dyDescent="0.2">
      <c r="A849" s="5">
        <v>788</v>
      </c>
      <c r="B849" s="1831">
        <f>'Expenditures 15-22'!E50</f>
        <v>2608</v>
      </c>
      <c r="D849" s="2" t="str">
        <f t="shared" si="12"/>
        <v>Error?</v>
      </c>
    </row>
    <row r="850" spans="1:4" x14ac:dyDescent="0.2">
      <c r="A850" s="5">
        <v>789</v>
      </c>
      <c r="B850" s="1831">
        <f>'Expenditures 15-22'!E53</f>
        <v>11689</v>
      </c>
      <c r="C850" s="2" t="s">
        <v>569</v>
      </c>
      <c r="D850" s="2" t="str">
        <f t="shared" si="12"/>
        <v>Error?</v>
      </c>
    </row>
    <row r="851" spans="1:4" x14ac:dyDescent="0.2">
      <c r="A851" s="5">
        <v>790</v>
      </c>
      <c r="B851" s="1831">
        <f>'Expenditures 15-22'!E55</f>
        <v>548</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548</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1022</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112949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113971</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29170</v>
      </c>
      <c r="D870" s="2" t="str">
        <f t="shared" si="12"/>
        <v>Error?</v>
      </c>
    </row>
    <row r="871" spans="1:4" x14ac:dyDescent="0.2">
      <c r="A871" s="5">
        <v>810</v>
      </c>
      <c r="B871" s="1831">
        <f>'Expenditures 15-22'!E74</f>
        <v>193155</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272960</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20604</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2781</v>
      </c>
      <c r="D891" s="2" t="str">
        <f t="shared" si="12"/>
        <v>Error?</v>
      </c>
    </row>
    <row r="892" spans="1:4" x14ac:dyDescent="0.2">
      <c r="A892" s="5">
        <v>831</v>
      </c>
      <c r="B892" s="1831">
        <f>'Expenditures 15-22'!F14</f>
        <v>6772</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60907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21</v>
      </c>
      <c r="D896" s="2" t="str">
        <f t="shared" si="13"/>
        <v>Error?</v>
      </c>
    </row>
    <row r="897" spans="1:4" x14ac:dyDescent="0.2">
      <c r="A897" s="5">
        <v>836</v>
      </c>
      <c r="B897" s="1831">
        <f>'Expenditures 15-22'!F38</f>
        <v>423</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444</v>
      </c>
      <c r="C901" s="2" t="s">
        <v>569</v>
      </c>
      <c r="D901" s="2" t="str">
        <f t="shared" si="13"/>
        <v>Error?</v>
      </c>
    </row>
    <row r="902" spans="1:4" x14ac:dyDescent="0.2">
      <c r="A902" s="5">
        <v>841</v>
      </c>
      <c r="B902" s="1831">
        <f>'Expenditures 15-22'!F44</f>
        <v>2671</v>
      </c>
      <c r="D902" s="2" t="str">
        <f t="shared" si="13"/>
        <v>Error?</v>
      </c>
    </row>
    <row r="903" spans="1:4" x14ac:dyDescent="0.2">
      <c r="A903" s="5">
        <v>842</v>
      </c>
      <c r="B903" s="1831">
        <f>'Expenditures 15-22'!F45</f>
        <v>2027</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4698</v>
      </c>
      <c r="C905" s="2" t="s">
        <v>569</v>
      </c>
      <c r="D905" s="2" t="str">
        <f t="shared" si="13"/>
        <v>Error?</v>
      </c>
    </row>
    <row r="906" spans="1:4" x14ac:dyDescent="0.2">
      <c r="A906" s="5">
        <v>845</v>
      </c>
      <c r="B906" s="1831">
        <f>'Expenditures 15-22'!F49</f>
        <v>2940</v>
      </c>
      <c r="D906" s="2" t="str">
        <f t="shared" si="13"/>
        <v>Error?</v>
      </c>
    </row>
    <row r="907" spans="1:4" x14ac:dyDescent="0.2">
      <c r="A907" s="5">
        <v>846</v>
      </c>
      <c r="B907" s="1831">
        <f>'Expenditures 15-22'!F50</f>
        <v>207</v>
      </c>
      <c r="D907" s="2" t="str">
        <f t="shared" si="13"/>
        <v>Error?</v>
      </c>
    </row>
    <row r="908" spans="1:4" x14ac:dyDescent="0.2">
      <c r="A908" s="5">
        <v>847</v>
      </c>
      <c r="B908" s="1831">
        <f>'Expenditures 15-22'!F53</f>
        <v>3147</v>
      </c>
      <c r="C908" s="2" t="s">
        <v>569</v>
      </c>
      <c r="D908" s="2" t="str">
        <f t="shared" si="13"/>
        <v>Error?</v>
      </c>
    </row>
    <row r="909" spans="1:4" x14ac:dyDescent="0.2">
      <c r="A909" s="5">
        <v>848</v>
      </c>
      <c r="B909" s="1831">
        <f>'Expenditures 15-22'!F55</f>
        <v>149</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149</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1136</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1081</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2217</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10655</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71562</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7967</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11672</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9192</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9192</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9192</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20864</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6019</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7</v>
      </c>
      <c r="D1007" s="2" t="str">
        <f t="shared" si="14"/>
        <v>Error?</v>
      </c>
    </row>
    <row r="1008" spans="1:4" x14ac:dyDescent="0.2">
      <c r="A1008" s="5">
        <v>947</v>
      </c>
      <c r="B1008" s="1831">
        <f>'Expenditures 15-22'!H14</f>
        <v>4507</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12133</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6775</v>
      </c>
      <c r="D1018" s="2" t="str">
        <f t="shared" si="14"/>
        <v>Error?</v>
      </c>
    </row>
    <row r="1019" spans="1:4" x14ac:dyDescent="0.2">
      <c r="A1019" s="5">
        <v>958</v>
      </c>
      <c r="B1019" s="1831">
        <f>'Expenditures 15-22'!H45</f>
        <v>4371</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11146</v>
      </c>
      <c r="C1021" s="2" t="s">
        <v>569</v>
      </c>
      <c r="D1021" s="2" t="str">
        <f t="shared" si="14"/>
        <v>Error?</v>
      </c>
    </row>
    <row r="1022" spans="1:4" x14ac:dyDescent="0.2">
      <c r="A1022" s="5">
        <v>961</v>
      </c>
      <c r="B1022" s="1831">
        <f>'Expenditures 15-22'!H49</f>
        <v>2210</v>
      </c>
      <c r="D1022" s="2" t="str">
        <f t="shared" si="14"/>
        <v>Error?</v>
      </c>
    </row>
    <row r="1023" spans="1:4" x14ac:dyDescent="0.2">
      <c r="A1023" s="5">
        <v>962</v>
      </c>
      <c r="B1023" s="1831">
        <f>'Expenditures 15-22'!H50</f>
        <v>880</v>
      </c>
      <c r="D1023" s="2" t="str">
        <f t="shared" ref="D1023:D1086" si="15">IF(ISBLANK(B1023),"OK",IF(A1023-B1023=0,"OK","Error?"))</f>
        <v>Error?</v>
      </c>
    </row>
    <row r="1024" spans="1:4" x14ac:dyDescent="0.2">
      <c r="A1024" s="5">
        <v>963</v>
      </c>
      <c r="B1024" s="1831">
        <f>'Expenditures 15-22'!H53</f>
        <v>3090</v>
      </c>
      <c r="C1024" s="2" t="s">
        <v>569</v>
      </c>
      <c r="D1024" s="2" t="str">
        <f t="shared" si="15"/>
        <v>Error?</v>
      </c>
    </row>
    <row r="1025" spans="1:4" x14ac:dyDescent="0.2">
      <c r="A1025" s="5">
        <v>964</v>
      </c>
      <c r="B1025" s="1831">
        <f>'Expenditures 15-22'!H55</f>
        <v>399</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399</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4470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4470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19105</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164768</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196006</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812430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43822</v>
      </c>
      <c r="C1105" s="2" t="s">
        <v>569</v>
      </c>
      <c r="D1105" s="2" t="str">
        <f t="shared" si="16"/>
        <v>Error?</v>
      </c>
    </row>
    <row r="1106" spans="1:4" x14ac:dyDescent="0.2">
      <c r="A1106" s="5">
        <v>1045</v>
      </c>
      <c r="B1106" s="1831">
        <f>'Expenditures 15-22'!K14</f>
        <v>85177</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1293684</v>
      </c>
      <c r="C1108" s="2" t="s">
        <v>569</v>
      </c>
      <c r="D1108" s="2" t="str">
        <f t="shared" si="16"/>
        <v>Error?</v>
      </c>
    </row>
    <row r="1109" spans="1:4" x14ac:dyDescent="0.2">
      <c r="A1109" s="5">
        <v>1048</v>
      </c>
      <c r="B1109" s="1831">
        <f>'Expenditures 15-22'!K36</f>
        <v>21240</v>
      </c>
      <c r="C1109" s="2" t="s">
        <v>569</v>
      </c>
      <c r="D1109" s="2" t="str">
        <f t="shared" si="16"/>
        <v>Error?</v>
      </c>
    </row>
    <row r="1110" spans="1:4" x14ac:dyDescent="0.2">
      <c r="A1110" s="5">
        <v>1049</v>
      </c>
      <c r="B1110" s="1831">
        <f>'Expenditures 15-22'!K37</f>
        <v>43085</v>
      </c>
      <c r="C1110" s="2" t="s">
        <v>569</v>
      </c>
      <c r="D1110" s="2" t="str">
        <f t="shared" si="16"/>
        <v>Error?</v>
      </c>
    </row>
    <row r="1111" spans="1:4" x14ac:dyDescent="0.2">
      <c r="A1111" s="5">
        <v>1050</v>
      </c>
      <c r="B1111" s="1831">
        <f>'Expenditures 15-22'!K38</f>
        <v>622</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20225</v>
      </c>
      <c r="C1113" s="2" t="s">
        <v>569</v>
      </c>
      <c r="D1113" s="2" t="str">
        <f t="shared" si="16"/>
        <v>Error?</v>
      </c>
    </row>
    <row r="1114" spans="1:4" x14ac:dyDescent="0.2">
      <c r="A1114" s="5">
        <v>1053</v>
      </c>
      <c r="B1114" s="1831">
        <f>'Expenditures 15-22'!K41</f>
        <v>1634</v>
      </c>
      <c r="C1114" s="2" t="s">
        <v>569</v>
      </c>
      <c r="D1114" s="2" t="str">
        <f t="shared" si="16"/>
        <v>Error?</v>
      </c>
    </row>
    <row r="1115" spans="1:4" x14ac:dyDescent="0.2">
      <c r="A1115" s="5">
        <v>1054</v>
      </c>
      <c r="B1115" s="1831">
        <f>'Expenditures 15-22'!K42</f>
        <v>86806</v>
      </c>
      <c r="C1115" s="2" t="s">
        <v>569</v>
      </c>
      <c r="D1115" s="2" t="str">
        <f t="shared" si="16"/>
        <v>Error?</v>
      </c>
    </row>
    <row r="1116" spans="1:4" x14ac:dyDescent="0.2">
      <c r="A1116" s="5">
        <v>1055</v>
      </c>
      <c r="B1116" s="1831">
        <f>'Expenditures 15-22'!K44</f>
        <v>25623</v>
      </c>
      <c r="C1116" s="2" t="s">
        <v>569</v>
      </c>
      <c r="D1116" s="2" t="str">
        <f t="shared" si="16"/>
        <v>Error?</v>
      </c>
    </row>
    <row r="1117" spans="1:4" x14ac:dyDescent="0.2">
      <c r="A1117" s="5">
        <v>1056</v>
      </c>
      <c r="B1117" s="1831">
        <f>'Expenditures 15-22'!K45</f>
        <v>44424</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70047</v>
      </c>
      <c r="C1119" s="2" t="s">
        <v>569</v>
      </c>
      <c r="D1119" s="2" t="str">
        <f t="shared" si="16"/>
        <v>Error?</v>
      </c>
    </row>
    <row r="1120" spans="1:4" x14ac:dyDescent="0.2">
      <c r="A1120" s="5">
        <v>1059</v>
      </c>
      <c r="B1120" s="1831">
        <f>'Expenditures 15-22'!K49</f>
        <v>14823</v>
      </c>
      <c r="C1120" s="2" t="s">
        <v>569</v>
      </c>
      <c r="D1120" s="2" t="str">
        <f t="shared" si="16"/>
        <v>Error?</v>
      </c>
    </row>
    <row r="1121" spans="1:4" x14ac:dyDescent="0.2">
      <c r="A1121" s="5">
        <v>1060</v>
      </c>
      <c r="B1121" s="1831">
        <f>'Expenditures 15-22'!K50</f>
        <v>68549</v>
      </c>
      <c r="C1121" s="2" t="s">
        <v>569</v>
      </c>
      <c r="D1121" s="2" t="str">
        <f t="shared" si="16"/>
        <v>Error?</v>
      </c>
    </row>
    <row r="1122" spans="1:4" x14ac:dyDescent="0.2">
      <c r="A1122" s="5">
        <v>1061</v>
      </c>
      <c r="B1122" s="1831">
        <f>'Expenditures 15-22'!K53</f>
        <v>159926</v>
      </c>
      <c r="C1122" s="2" t="s">
        <v>569</v>
      </c>
      <c r="D1122" s="2" t="str">
        <f t="shared" si="16"/>
        <v>Error?</v>
      </c>
    </row>
    <row r="1123" spans="1:4" x14ac:dyDescent="0.2">
      <c r="A1123" s="5">
        <v>1062</v>
      </c>
      <c r="B1123" s="1831">
        <f>'Expenditures 15-22'!K55</f>
        <v>145660</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145660</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56255</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123222</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179477</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29170</v>
      </c>
      <c r="C1142" s="2" t="s">
        <v>569</v>
      </c>
      <c r="D1142" s="2" t="str">
        <f t="shared" si="16"/>
        <v>Error?</v>
      </c>
    </row>
    <row r="1143" spans="1:4" x14ac:dyDescent="0.2">
      <c r="A1143" s="5">
        <v>1082</v>
      </c>
      <c r="B1143" s="1831">
        <f>'Expenditures 15-22'!K74</f>
        <v>671086</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172159</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2136929</v>
      </c>
      <c r="C1152" s="2" t="s">
        <v>569</v>
      </c>
      <c r="D1152" s="2" t="str">
        <f t="shared" si="17"/>
        <v>Error?</v>
      </c>
    </row>
    <row r="1153" spans="1:4" x14ac:dyDescent="0.2">
      <c r="A1153" s="5">
        <v>1092</v>
      </c>
      <c r="B1153" s="1831">
        <f>'Expenditures 15-22'!K115</f>
        <v>372493</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75195</v>
      </c>
      <c r="D1221" s="2" t="str">
        <f t="shared" si="18"/>
        <v>Error?</v>
      </c>
    </row>
    <row r="1222" spans="1:4" x14ac:dyDescent="0.2">
      <c r="A1222" s="10">
        <v>1161</v>
      </c>
      <c r="B1222" s="1831"/>
      <c r="D1222" s="2" t="str">
        <f t="shared" si="18"/>
        <v>OK</v>
      </c>
    </row>
    <row r="1223" spans="1:4" x14ac:dyDescent="0.2">
      <c r="A1223" s="5">
        <v>1162</v>
      </c>
      <c r="B1223" s="1831">
        <f>'Expenditures 15-22'!C127</f>
        <v>75195</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75195</v>
      </c>
      <c r="C1225" s="2" t="s">
        <v>569</v>
      </c>
      <c r="D1225" s="2" t="str">
        <f t="shared" si="18"/>
        <v>Error?</v>
      </c>
    </row>
    <row r="1226" spans="1:4" x14ac:dyDescent="0.2">
      <c r="A1226" s="5">
        <v>1165</v>
      </c>
      <c r="B1226" s="1831">
        <f>'Expenditures 15-22'!C151</f>
        <v>75195</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5590</v>
      </c>
      <c r="D1229" s="2" t="str">
        <f t="shared" si="18"/>
        <v>Error?</v>
      </c>
    </row>
    <row r="1230" spans="1:4" x14ac:dyDescent="0.2">
      <c r="A1230" s="10">
        <v>1169</v>
      </c>
      <c r="B1230" s="1831"/>
      <c r="D1230" s="2" t="str">
        <f t="shared" si="18"/>
        <v>OK</v>
      </c>
    </row>
    <row r="1231" spans="1:4" x14ac:dyDescent="0.2">
      <c r="A1231" s="5">
        <v>1170</v>
      </c>
      <c r="B1231" s="1831">
        <f>'Expenditures 15-22'!D127</f>
        <v>5590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5590</v>
      </c>
      <c r="C1233" s="2" t="s">
        <v>569</v>
      </c>
      <c r="D1233" s="2" t="str">
        <f t="shared" si="18"/>
        <v>Error?</v>
      </c>
    </row>
    <row r="1234" spans="1:4" x14ac:dyDescent="0.2">
      <c r="A1234" s="5">
        <v>1173</v>
      </c>
      <c r="B1234" s="1831">
        <f>'Expenditures 15-22'!D151</f>
        <v>5590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29694</v>
      </c>
      <c r="D1237" s="2" t="str">
        <f t="shared" si="18"/>
        <v>Error?</v>
      </c>
    </row>
    <row r="1238" spans="1:4" x14ac:dyDescent="0.2">
      <c r="A1238" s="10">
        <v>1177</v>
      </c>
      <c r="B1238" s="1831"/>
      <c r="D1238" s="2" t="str">
        <f t="shared" si="18"/>
        <v>OK</v>
      </c>
    </row>
    <row r="1239" spans="1:4" x14ac:dyDescent="0.2">
      <c r="A1239" s="5">
        <v>1178</v>
      </c>
      <c r="B1239" s="1831">
        <f>'Expenditures 15-22'!E127</f>
        <v>29694</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29694</v>
      </c>
      <c r="C1241" s="2" t="s">
        <v>569</v>
      </c>
      <c r="D1241" s="2" t="str">
        <f t="shared" si="18"/>
        <v>Error?</v>
      </c>
    </row>
    <row r="1242" spans="1:4" x14ac:dyDescent="0.2">
      <c r="A1242" s="5">
        <v>1181</v>
      </c>
      <c r="B1242" s="1831">
        <f>'Expenditures 15-22'!E151</f>
        <v>29694</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124367</v>
      </c>
      <c r="D1245" s="2" t="str">
        <f t="shared" si="18"/>
        <v>Error?</v>
      </c>
    </row>
    <row r="1246" spans="1:4" x14ac:dyDescent="0.2">
      <c r="A1246" s="10">
        <v>1185</v>
      </c>
      <c r="B1246" s="1831"/>
      <c r="D1246" s="2" t="str">
        <f t="shared" si="18"/>
        <v>OK</v>
      </c>
    </row>
    <row r="1247" spans="1:4" x14ac:dyDescent="0.2">
      <c r="A1247" s="5">
        <v>1186</v>
      </c>
      <c r="B1247" s="1831">
        <f>'Expenditures 15-22'!F127</f>
        <v>124367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124367</v>
      </c>
      <c r="C1249" s="2" t="s">
        <v>569</v>
      </c>
      <c r="D1249" s="2" t="str">
        <f t="shared" si="18"/>
        <v>Error?</v>
      </c>
    </row>
    <row r="1250" spans="1:4" x14ac:dyDescent="0.2">
      <c r="A1250" s="5">
        <v>1189</v>
      </c>
      <c r="B1250" s="1831">
        <f>'Expenditures 15-22'!F151</f>
        <v>124367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14185</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14185</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14185</v>
      </c>
      <c r="C1258" s="2" t="s">
        <v>569</v>
      </c>
      <c r="D1258" s="2" t="str">
        <f t="shared" si="18"/>
        <v>Error?</v>
      </c>
    </row>
    <row r="1259" spans="1:4" x14ac:dyDescent="0.2">
      <c r="A1259" s="5">
        <v>1198</v>
      </c>
      <c r="B1259" s="1831">
        <f>'Expenditures 15-22'!G151</f>
        <v>14185</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249031</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249031</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249031</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249031</v>
      </c>
      <c r="C1288" s="2" t="s">
        <v>569</v>
      </c>
      <c r="D1288" s="2" t="str">
        <f t="shared" si="19"/>
        <v>Error?</v>
      </c>
    </row>
    <row r="1289" spans="1:4" x14ac:dyDescent="0.2">
      <c r="A1289" s="5">
        <v>1228</v>
      </c>
      <c r="B1289" s="1831">
        <f>'Expenditures 15-22'!K152</f>
        <v>3721</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24322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266100</v>
      </c>
      <c r="D1315" s="2" t="str">
        <f t="shared" si="19"/>
        <v>Error?</v>
      </c>
    </row>
    <row r="1316" spans="1:4" x14ac:dyDescent="0.2">
      <c r="A1316" s="5">
        <v>1255</v>
      </c>
      <c r="B1316" s="1831">
        <f>'Expenditures 15-22'!H171</f>
        <v>700</v>
      </c>
      <c r="D1316" s="2" t="str">
        <f t="shared" si="19"/>
        <v>Error?</v>
      </c>
    </row>
    <row r="1317" spans="1:4" x14ac:dyDescent="0.2">
      <c r="A1317" s="5">
        <v>1256</v>
      </c>
      <c r="B1317" s="1831">
        <f>'Expenditures 15-22'!H172</f>
        <v>291122</v>
      </c>
      <c r="C1317" s="2" t="s">
        <v>569</v>
      </c>
      <c r="D1317" s="2" t="str">
        <f t="shared" si="19"/>
        <v>Error?</v>
      </c>
    </row>
    <row r="1318" spans="1:4" x14ac:dyDescent="0.2">
      <c r="A1318" s="5">
        <v>1257</v>
      </c>
      <c r="B1318" s="1831">
        <f>'Expenditures 15-22'!H174</f>
        <v>291122</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24322</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266100</v>
      </c>
      <c r="C1329" s="2" t="s">
        <v>569</v>
      </c>
      <c r="D1329" s="2" t="str">
        <f t="shared" si="19"/>
        <v>Error?</v>
      </c>
    </row>
    <row r="1330" spans="1:4" x14ac:dyDescent="0.2">
      <c r="A1330" s="5">
        <v>1269</v>
      </c>
      <c r="B1330" s="1831">
        <f>'Expenditures 15-22'!K171</f>
        <v>700</v>
      </c>
      <c r="C1330" s="2" t="s">
        <v>569</v>
      </c>
      <c r="D1330" s="2" t="str">
        <f t="shared" si="19"/>
        <v>Error?</v>
      </c>
    </row>
    <row r="1331" spans="1:4" x14ac:dyDescent="0.2">
      <c r="A1331" s="5">
        <v>1270</v>
      </c>
      <c r="B1331" s="1831">
        <f>'Expenditures 15-22'!K172</f>
        <v>291122</v>
      </c>
      <c r="C1331" s="2" t="s">
        <v>569</v>
      </c>
      <c r="D1331" s="2" t="str">
        <f t="shared" si="19"/>
        <v>Error?</v>
      </c>
    </row>
    <row r="1332" spans="1:4" x14ac:dyDescent="0.2">
      <c r="A1332" s="5">
        <v>1271</v>
      </c>
      <c r="B1332" s="1831">
        <f>'Expenditures 15-22'!K174</f>
        <v>291122</v>
      </c>
      <c r="C1332" s="2" t="s">
        <v>569</v>
      </c>
      <c r="D1332" s="2" t="str">
        <f t="shared" si="19"/>
        <v>Error?</v>
      </c>
    </row>
    <row r="1333" spans="1:4" x14ac:dyDescent="0.2">
      <c r="A1333" s="5">
        <v>1272</v>
      </c>
      <c r="B1333" s="1831">
        <f>'Expenditures 15-22'!K175</f>
        <v>7504</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65831</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65831</v>
      </c>
      <c r="C1339" s="2" t="s">
        <v>569</v>
      </c>
      <c r="D1339" s="2" t="str">
        <f t="shared" si="19"/>
        <v>Error?</v>
      </c>
    </row>
    <row r="1340" spans="1:4" x14ac:dyDescent="0.2">
      <c r="A1340" s="5">
        <v>1279</v>
      </c>
      <c r="B1340" s="1831">
        <f>'Expenditures 15-22'!C210</f>
        <v>65831</v>
      </c>
      <c r="C1340" s="2" t="s">
        <v>569</v>
      </c>
      <c r="D1340" s="2" t="str">
        <f t="shared" si="19"/>
        <v>Error?</v>
      </c>
    </row>
    <row r="1341" spans="1:4" x14ac:dyDescent="0.2">
      <c r="A1341" s="5">
        <v>1280</v>
      </c>
      <c r="B1341" s="1831">
        <f>'Expenditures 15-22'!D182</f>
        <v>7513</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7513</v>
      </c>
      <c r="C1345" s="2" t="s">
        <v>569</v>
      </c>
      <c r="D1345" s="2" t="str">
        <f t="shared" si="20"/>
        <v>Error?</v>
      </c>
    </row>
    <row r="1346" spans="1:4" x14ac:dyDescent="0.2">
      <c r="A1346" s="5">
        <v>1285</v>
      </c>
      <c r="B1346" s="1831">
        <f>'Expenditures 15-22'!D210</f>
        <v>7513</v>
      </c>
      <c r="C1346" s="2" t="s">
        <v>569</v>
      </c>
      <c r="D1346" s="2" t="str">
        <f t="shared" si="20"/>
        <v>Error?</v>
      </c>
    </row>
    <row r="1347" spans="1:4" x14ac:dyDescent="0.2">
      <c r="A1347" s="5">
        <v>1286</v>
      </c>
      <c r="B1347" s="1831">
        <f>'Expenditures 15-22'!E182</f>
        <v>3397</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3397</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3397</v>
      </c>
      <c r="C1353" s="2" t="s">
        <v>569</v>
      </c>
      <c r="D1353" s="2" t="str">
        <f t="shared" si="20"/>
        <v>Error?</v>
      </c>
    </row>
    <row r="1354" spans="1:4" x14ac:dyDescent="0.2">
      <c r="A1354" s="5">
        <v>1293</v>
      </c>
      <c r="B1354" s="1831">
        <f>'Expenditures 15-22'!F182</f>
        <v>20844</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20844</v>
      </c>
      <c r="C1358" s="2" t="s">
        <v>569</v>
      </c>
      <c r="D1358" s="2" t="str">
        <f t="shared" si="20"/>
        <v>Error?</v>
      </c>
    </row>
    <row r="1359" spans="1:4" x14ac:dyDescent="0.2">
      <c r="A1359" s="5">
        <v>1298</v>
      </c>
      <c r="B1359" s="1831">
        <f>'Expenditures 15-22'!F210</f>
        <v>20844</v>
      </c>
      <c r="C1359" s="2" t="s">
        <v>569</v>
      </c>
      <c r="D1359" s="2" t="str">
        <f t="shared" si="20"/>
        <v>Error?</v>
      </c>
    </row>
    <row r="1360" spans="1:4" x14ac:dyDescent="0.2">
      <c r="A1360" s="5">
        <v>1299</v>
      </c>
      <c r="B1360" s="1831">
        <f>'Expenditures 15-22'!G182</f>
        <v>17301</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17301</v>
      </c>
      <c r="C1364" s="2" t="s">
        <v>569</v>
      </c>
      <c r="D1364" s="2" t="str">
        <f t="shared" si="20"/>
        <v>Error?</v>
      </c>
    </row>
    <row r="1365" spans="1:4" x14ac:dyDescent="0.2">
      <c r="A1365" s="5">
        <v>1304</v>
      </c>
      <c r="B1365" s="1831">
        <f>'Expenditures 15-22'!G210</f>
        <v>17301</v>
      </c>
      <c r="C1365" s="2" t="s">
        <v>569</v>
      </c>
      <c r="D1365" s="2" t="str">
        <f t="shared" si="20"/>
        <v>Error?</v>
      </c>
    </row>
    <row r="1366" spans="1:4" x14ac:dyDescent="0.2">
      <c r="A1366" s="5">
        <v>1305</v>
      </c>
      <c r="B1366" s="1831">
        <f>'Expenditures 15-22'!H182</f>
        <v>74</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74</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74</v>
      </c>
      <c r="C1376" s="2" t="s">
        <v>569</v>
      </c>
      <c r="D1376" s="2" t="str">
        <f t="shared" si="20"/>
        <v>Error?</v>
      </c>
    </row>
    <row r="1377" spans="1:4" x14ac:dyDescent="0.2">
      <c r="A1377" s="5">
        <v>1316</v>
      </c>
      <c r="B1377" s="1831">
        <f>'Expenditures 15-22'!K182</f>
        <v>114960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114960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114960</v>
      </c>
      <c r="C1388" s="2" t="s">
        <v>569</v>
      </c>
      <c r="D1388" s="2" t="str">
        <f t="shared" si="20"/>
        <v>Error?</v>
      </c>
    </row>
    <row r="1389" spans="1:4" x14ac:dyDescent="0.2">
      <c r="A1389" s="5">
        <v>1328</v>
      </c>
      <c r="B1389" s="1831">
        <f>'Expenditures 15-22'!K211</f>
        <v>43599</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533</v>
      </c>
      <c r="D1407" s="2" t="str">
        <f t="shared" ref="D1407:D1470" si="21">IF(ISBLANK(B1407),"OK",IF(A1407-B1407=0,"OK","Error?"))</f>
        <v>Error?</v>
      </c>
    </row>
    <row r="1408" spans="1:4" x14ac:dyDescent="0.2">
      <c r="A1408" s="5">
        <v>1347</v>
      </c>
      <c r="B1408" s="1831">
        <f>'Expenditures 15-22'!D223</f>
        <v>2761</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28424</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606</v>
      </c>
      <c r="D1412" s="2" t="str">
        <f t="shared" si="21"/>
        <v>Error?</v>
      </c>
    </row>
    <row r="1413" spans="1:4" x14ac:dyDescent="0.2">
      <c r="A1413" s="5">
        <v>1352</v>
      </c>
      <c r="B1413" s="1831">
        <f>'Expenditures 15-22'!D234</f>
        <v>2837</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289</v>
      </c>
      <c r="D1415" s="2" t="str">
        <f t="shared" si="21"/>
        <v>Error?</v>
      </c>
    </row>
    <row r="1416" spans="1:4" x14ac:dyDescent="0.2">
      <c r="A1416" s="5">
        <v>1355</v>
      </c>
      <c r="B1416" s="1831">
        <f>'Expenditures 15-22'!D237</f>
        <v>82</v>
      </c>
      <c r="D1416" s="2" t="str">
        <f t="shared" si="21"/>
        <v>Error?</v>
      </c>
    </row>
    <row r="1417" spans="1:4" x14ac:dyDescent="0.2">
      <c r="A1417" s="5">
        <v>1356</v>
      </c>
      <c r="B1417" s="1831">
        <f>'Expenditures 15-22'!D238</f>
        <v>3814</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506</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506</v>
      </c>
      <c r="C1421" s="2" t="s">
        <v>569</v>
      </c>
      <c r="D1421" s="2" t="str">
        <f t="shared" si="21"/>
        <v>Error?</v>
      </c>
    </row>
    <row r="1422" spans="1:4" x14ac:dyDescent="0.2">
      <c r="A1422" s="5">
        <v>1361</v>
      </c>
      <c r="B1422" s="1831">
        <f>'Expenditures 15-22'!D245</f>
        <v>70</v>
      </c>
      <c r="D1422" s="2" t="str">
        <f t="shared" si="21"/>
        <v>Error?</v>
      </c>
    </row>
    <row r="1423" spans="1:4" x14ac:dyDescent="0.2">
      <c r="A1423" s="5">
        <v>1362</v>
      </c>
      <c r="B1423" s="1831">
        <f>'Expenditures 15-22'!D246</f>
        <v>1710</v>
      </c>
      <c r="D1423" s="2" t="str">
        <f t="shared" si="21"/>
        <v>Error?</v>
      </c>
    </row>
    <row r="1424" spans="1:4" x14ac:dyDescent="0.2">
      <c r="A1424" s="5">
        <v>1363</v>
      </c>
      <c r="B1424" s="1831">
        <f>'Expenditures 15-22'!D257</f>
        <v>4795</v>
      </c>
      <c r="C1424" s="2" t="s">
        <v>569</v>
      </c>
      <c r="D1424" s="2" t="str">
        <f t="shared" si="21"/>
        <v>Error?</v>
      </c>
    </row>
    <row r="1425" spans="1:4" x14ac:dyDescent="0.2">
      <c r="A1425" s="5">
        <v>1364</v>
      </c>
      <c r="B1425" s="1831">
        <f>'Expenditures 15-22'!D259</f>
        <v>6898</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6898</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5944</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10145</v>
      </c>
      <c r="D1431" s="2" t="str">
        <f t="shared" si="21"/>
        <v>Error?</v>
      </c>
    </row>
    <row r="1432" spans="1:4" x14ac:dyDescent="0.2">
      <c r="A1432" s="5">
        <v>1371</v>
      </c>
      <c r="B1432" s="1831">
        <f>'Expenditures 15-22'!D267</f>
        <v>10090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26179</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42192</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70616</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533</v>
      </c>
      <c r="C1471" s="2" t="s">
        <v>569</v>
      </c>
      <c r="D1471" s="2" t="str">
        <f t="shared" ref="D1471:D1534" si="22">IF(ISBLANK(B1471),"OK",IF(A1471-B1471=0,"OK","Error?"))</f>
        <v>Error?</v>
      </c>
    </row>
    <row r="1472" spans="1:4" x14ac:dyDescent="0.2">
      <c r="A1472" s="5">
        <v>1411</v>
      </c>
      <c r="B1472" s="1831">
        <f>'Expenditures 15-22'!K223</f>
        <v>2761</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28424</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606</v>
      </c>
      <c r="C1476" s="2" t="s">
        <v>569</v>
      </c>
      <c r="D1476" s="2" t="str">
        <f t="shared" si="22"/>
        <v>Error?</v>
      </c>
    </row>
    <row r="1477" spans="1:4" x14ac:dyDescent="0.2">
      <c r="A1477" s="5">
        <v>1416</v>
      </c>
      <c r="B1477" s="1831">
        <f>'Expenditures 15-22'!K234</f>
        <v>2837</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289</v>
      </c>
      <c r="C1479" s="2" t="s">
        <v>569</v>
      </c>
      <c r="D1479" s="2" t="str">
        <f t="shared" si="22"/>
        <v>Error?</v>
      </c>
    </row>
    <row r="1480" spans="1:4" x14ac:dyDescent="0.2">
      <c r="A1480" s="5">
        <v>1419</v>
      </c>
      <c r="B1480" s="1831">
        <f>'Expenditures 15-22'!K237</f>
        <v>82</v>
      </c>
      <c r="C1480" s="2" t="s">
        <v>569</v>
      </c>
      <c r="D1480" s="2" t="str">
        <f t="shared" si="22"/>
        <v>Error?</v>
      </c>
    </row>
    <row r="1481" spans="1:4" x14ac:dyDescent="0.2">
      <c r="A1481" s="5">
        <v>1420</v>
      </c>
      <c r="B1481" s="1831">
        <f>'Expenditures 15-22'!K238</f>
        <v>3814</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506</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506</v>
      </c>
      <c r="C1485" s="2" t="s">
        <v>569</v>
      </c>
      <c r="D1485" s="2" t="str">
        <f t="shared" si="22"/>
        <v>Error?</v>
      </c>
    </row>
    <row r="1486" spans="1:4" x14ac:dyDescent="0.2">
      <c r="A1486" s="5">
        <v>1425</v>
      </c>
      <c r="B1486" s="1831">
        <f>'Expenditures 15-22'!K245</f>
        <v>70</v>
      </c>
      <c r="C1486" s="2" t="s">
        <v>569</v>
      </c>
      <c r="D1486" s="2" t="str">
        <f t="shared" si="22"/>
        <v>Error?</v>
      </c>
    </row>
    <row r="1487" spans="1:4" x14ac:dyDescent="0.2">
      <c r="A1487" s="5">
        <v>1426</v>
      </c>
      <c r="B1487" s="1831">
        <f>'Expenditures 15-22'!K246</f>
        <v>1710</v>
      </c>
      <c r="C1487" s="2" t="s">
        <v>569</v>
      </c>
      <c r="D1487" s="2" t="str">
        <f t="shared" si="22"/>
        <v>Error?</v>
      </c>
    </row>
    <row r="1488" spans="1:4" x14ac:dyDescent="0.2">
      <c r="A1488" s="5">
        <v>1427</v>
      </c>
      <c r="B1488" s="1831">
        <f>'Expenditures 15-22'!K257</f>
        <v>4795</v>
      </c>
      <c r="C1488" s="2" t="s">
        <v>569</v>
      </c>
      <c r="D1488" s="2" t="str">
        <f t="shared" si="22"/>
        <v>Error?</v>
      </c>
    </row>
    <row r="1489" spans="1:4" x14ac:dyDescent="0.2">
      <c r="A1489" s="5">
        <v>1428</v>
      </c>
      <c r="B1489" s="1831">
        <f>'Expenditures 15-22'!K259</f>
        <v>6898</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6898</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5944</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10145</v>
      </c>
      <c r="C1495" s="2" t="s">
        <v>569</v>
      </c>
      <c r="D1495" s="2" t="str">
        <f t="shared" si="22"/>
        <v>Error?</v>
      </c>
    </row>
    <row r="1496" spans="1:4" x14ac:dyDescent="0.2">
      <c r="A1496" s="5">
        <v>1435</v>
      </c>
      <c r="B1496" s="1831">
        <f>'Expenditures 15-22'!K267</f>
        <v>10090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26179</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42192</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70616</v>
      </c>
      <c r="C1517" s="2" t="s">
        <v>569</v>
      </c>
      <c r="D1517" s="2" t="str">
        <f t="shared" si="22"/>
        <v>Error?</v>
      </c>
    </row>
    <row r="1518" spans="1:4" x14ac:dyDescent="0.2">
      <c r="A1518" s="5">
        <v>1457</v>
      </c>
      <c r="B1518" s="1831">
        <f>'Expenditures 15-22'!K296</f>
        <v>-31581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1949970</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2268861</v>
      </c>
      <c r="C1630" s="2" t="s">
        <v>569</v>
      </c>
      <c r="D1630" s="2" t="str">
        <f t="shared" si="24"/>
        <v>Error?</v>
      </c>
    </row>
    <row r="1631" spans="1:4" x14ac:dyDescent="0.2">
      <c r="A1631" s="5">
        <v>1570</v>
      </c>
      <c r="B1631" s="1831">
        <f>'Acct Summary 7-8'!D79</f>
        <v>-55210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17168</v>
      </c>
      <c r="C1644" s="2" t="s">
        <v>569</v>
      </c>
      <c r="D1644" s="2" t="str">
        <f t="shared" si="24"/>
        <v>Error?</v>
      </c>
    </row>
    <row r="1645" spans="1:4" x14ac:dyDescent="0.2">
      <c r="A1645" s="5">
        <v>1584</v>
      </c>
      <c r="B1645" s="1831">
        <f>'Acct Summary 7-8'!E79</f>
        <v>100570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108074</v>
      </c>
      <c r="C1658" s="2" t="s">
        <v>569</v>
      </c>
      <c r="D1658" s="2" t="str">
        <f t="shared" si="24"/>
        <v>Error?</v>
      </c>
    </row>
    <row r="1659" spans="1:4" x14ac:dyDescent="0.2">
      <c r="A1659" s="5">
        <v>1598</v>
      </c>
      <c r="B1659" s="1831">
        <f>'Acct Summary 7-8'!F79</f>
        <v>17760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61359</v>
      </c>
      <c r="C1672" s="2" t="s">
        <v>569</v>
      </c>
      <c r="D1672" s="2" t="str">
        <f t="shared" si="25"/>
        <v>Error?</v>
      </c>
    </row>
    <row r="1673" spans="1:4" x14ac:dyDescent="0.2">
      <c r="A1673" s="5">
        <v>1612</v>
      </c>
      <c r="B1673" s="1831">
        <f>'Acct Summary 7-8'!G79</f>
        <v>254782</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223201</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616777</v>
      </c>
      <c r="C1744" s="2" t="s">
        <v>569</v>
      </c>
      <c r="D1744" s="2" t="str">
        <f t="shared" si="26"/>
        <v>Error?</v>
      </c>
    </row>
    <row r="1745" spans="1:5" x14ac:dyDescent="0.2">
      <c r="A1745" s="5">
        <v>1684</v>
      </c>
      <c r="B1745" s="1831">
        <f>'Tax Sched 23'!B5</f>
        <v>147761</v>
      </c>
      <c r="C1745" s="2" t="s">
        <v>569</v>
      </c>
      <c r="D1745" s="2" t="str">
        <f t="shared" si="26"/>
        <v>Error?</v>
      </c>
    </row>
    <row r="1746" spans="1:5" x14ac:dyDescent="0.2">
      <c r="A1746" s="5">
        <v>1685</v>
      </c>
      <c r="B1746" s="1831">
        <f>'Tax Sched 23'!B6</f>
        <v>293478</v>
      </c>
      <c r="C1746" s="2" t="s">
        <v>569</v>
      </c>
      <c r="D1746" s="2" t="str">
        <f t="shared" si="26"/>
        <v>Error?</v>
      </c>
    </row>
    <row r="1747" spans="1:5" x14ac:dyDescent="0.2">
      <c r="A1747" s="5">
        <v>1686</v>
      </c>
      <c r="B1747" s="1831">
        <f>'Tax Sched 23'!B7</f>
        <v>59105</v>
      </c>
      <c r="C1747" s="2" t="s">
        <v>569</v>
      </c>
      <c r="D1747" s="2" t="str">
        <f t="shared" si="26"/>
        <v>Error?</v>
      </c>
    </row>
    <row r="1748" spans="1:5" x14ac:dyDescent="0.2">
      <c r="A1748" s="5">
        <v>1687</v>
      </c>
      <c r="B1748" s="1831">
        <f>'Tax Sched 23'!B8</f>
        <v>10110</v>
      </c>
      <c r="C1748" s="2" t="s">
        <v>569</v>
      </c>
      <c r="D1748" s="2" t="str">
        <f t="shared" si="26"/>
        <v>Error?</v>
      </c>
    </row>
    <row r="1749" spans="1:5" x14ac:dyDescent="0.2">
      <c r="A1749" s="5">
        <v>1688</v>
      </c>
      <c r="B1749" s="1831">
        <f>'Tax Sched 23'!B10</f>
        <v>14789</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212198</v>
      </c>
      <c r="C1752" s="2" t="s">
        <v>569</v>
      </c>
      <c r="D1752" s="2" t="str">
        <f t="shared" si="26"/>
        <v>Error?</v>
      </c>
    </row>
    <row r="1753" spans="1:5" x14ac:dyDescent="0.2">
      <c r="A1753" s="5">
        <v>1692</v>
      </c>
      <c r="B1753" s="1831">
        <f>'Tax Sched 23'!B12</f>
        <v>14789</v>
      </c>
      <c r="C1753" s="2" t="s">
        <v>569</v>
      </c>
      <c r="D1753" s="2" t="str">
        <f t="shared" si="26"/>
        <v>Error?</v>
      </c>
    </row>
    <row r="1754" spans="1:5" x14ac:dyDescent="0.2">
      <c r="A1754" s="5">
        <v>1693</v>
      </c>
      <c r="B1754" s="1831">
        <f>'Tax Sched 23'!B14</f>
        <v>11827</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1405757</v>
      </c>
      <c r="C1759" s="2" t="s">
        <v>569</v>
      </c>
      <c r="D1759" s="2" t="str">
        <f t="shared" si="26"/>
        <v>Error?</v>
      </c>
    </row>
    <row r="1760" spans="1:5" x14ac:dyDescent="0.2">
      <c r="A1760" s="5">
        <v>1699</v>
      </c>
      <c r="B1760" s="1831">
        <f>'Tax Sched 23'!D4</f>
        <v>616777</v>
      </c>
      <c r="C1760" s="2" t="s">
        <v>569</v>
      </c>
      <c r="D1760" s="2" t="str">
        <f t="shared" si="26"/>
        <v>Error?</v>
      </c>
    </row>
    <row r="1761" spans="1:7" x14ac:dyDescent="0.2">
      <c r="A1761" s="5">
        <v>1700</v>
      </c>
      <c r="B1761" s="1831">
        <f>'Tax Sched 23'!D5</f>
        <v>147761</v>
      </c>
      <c r="C1761" s="2" t="s">
        <v>569</v>
      </c>
      <c r="D1761" s="2" t="str">
        <f t="shared" si="26"/>
        <v>Error?</v>
      </c>
    </row>
    <row r="1762" spans="1:7" s="8" customFormat="1" x14ac:dyDescent="0.2">
      <c r="A1762" s="5">
        <v>1701</v>
      </c>
      <c r="B1762" s="1831">
        <f>'Tax Sched 23'!D6</f>
        <v>293478</v>
      </c>
      <c r="C1762" s="2" t="s">
        <v>569</v>
      </c>
      <c r="D1762" s="2" t="str">
        <f t="shared" si="26"/>
        <v>Error?</v>
      </c>
      <c r="E1762" s="9"/>
      <c r="G1762"/>
    </row>
    <row r="1763" spans="1:7" x14ac:dyDescent="0.2">
      <c r="A1763" s="5">
        <v>1702</v>
      </c>
      <c r="B1763" s="1831">
        <f>'Tax Sched 23'!D7</f>
        <v>59105</v>
      </c>
      <c r="C1763" s="2" t="s">
        <v>569</v>
      </c>
      <c r="D1763" s="2" t="str">
        <f t="shared" si="26"/>
        <v>Error?</v>
      </c>
    </row>
    <row r="1764" spans="1:7" x14ac:dyDescent="0.2">
      <c r="A1764" s="5">
        <v>1703</v>
      </c>
      <c r="B1764" s="1831">
        <f>'Tax Sched 23'!D8</f>
        <v>10110</v>
      </c>
      <c r="C1764" s="2" t="s">
        <v>569</v>
      </c>
      <c r="D1764" s="2" t="str">
        <f t="shared" si="26"/>
        <v>Error?</v>
      </c>
    </row>
    <row r="1765" spans="1:7" x14ac:dyDescent="0.2">
      <c r="A1765" s="5">
        <v>1704</v>
      </c>
      <c r="B1765" s="1831">
        <f>'Tax Sched 23'!D10</f>
        <v>14789</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212198</v>
      </c>
      <c r="C1768" s="2" t="s">
        <v>569</v>
      </c>
      <c r="D1768" s="2" t="str">
        <f t="shared" si="26"/>
        <v>Error?</v>
      </c>
    </row>
    <row r="1769" spans="1:7" x14ac:dyDescent="0.2">
      <c r="A1769" s="5">
        <v>1708</v>
      </c>
      <c r="B1769" s="1831">
        <f>'Tax Sched 23'!D12</f>
        <v>14789</v>
      </c>
      <c r="C1769" s="2" t="s">
        <v>569</v>
      </c>
      <c r="D1769" s="2" t="str">
        <f t="shared" si="26"/>
        <v>Error?</v>
      </c>
    </row>
    <row r="1770" spans="1:7" x14ac:dyDescent="0.2">
      <c r="A1770" s="5">
        <v>1709</v>
      </c>
      <c r="B1770" s="1831">
        <f>'Tax Sched 23'!D14</f>
        <v>11827</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1405757</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682078</v>
      </c>
      <c r="C1792" s="2" t="s">
        <v>569</v>
      </c>
      <c r="D1792" s="2" t="str">
        <f t="shared" si="27"/>
        <v>Error?</v>
      </c>
    </row>
    <row r="1793" spans="1:4" x14ac:dyDescent="0.2">
      <c r="A1793" s="5">
        <v>1732</v>
      </c>
      <c r="B1793" s="1831">
        <f>'Tax Sched 23'!F5</f>
        <v>162406</v>
      </c>
      <c r="C1793" s="2" t="s">
        <v>569</v>
      </c>
      <c r="D1793" s="2" t="str">
        <f t="shared" si="27"/>
        <v>Error?</v>
      </c>
    </row>
    <row r="1794" spans="1:4" x14ac:dyDescent="0.2">
      <c r="A1794" s="5">
        <v>1733</v>
      </c>
      <c r="B1794" s="1831">
        <f>'Tax Sched 23'!F6</f>
        <v>295658</v>
      </c>
      <c r="C1794" s="2" t="s">
        <v>569</v>
      </c>
      <c r="D1794" s="2" t="str">
        <f t="shared" si="27"/>
        <v>Error?</v>
      </c>
    </row>
    <row r="1795" spans="1:4" x14ac:dyDescent="0.2">
      <c r="A1795" s="5">
        <v>1734</v>
      </c>
      <c r="B1795" s="1831">
        <f>'Tax Sched 23'!F7</f>
        <v>64975</v>
      </c>
      <c r="C1795" s="2" t="s">
        <v>569</v>
      </c>
      <c r="D1795" s="2" t="str">
        <f t="shared" si="27"/>
        <v>Error?</v>
      </c>
    </row>
    <row r="1796" spans="1:4" x14ac:dyDescent="0.2">
      <c r="A1796" s="5">
        <v>1735</v>
      </c>
      <c r="B1796" s="1831">
        <f>'Tax Sched 23'!F8</f>
        <v>15198</v>
      </c>
      <c r="C1796" s="2" t="s">
        <v>569</v>
      </c>
      <c r="D1796" s="2" t="str">
        <f t="shared" si="27"/>
        <v>Error?</v>
      </c>
    </row>
    <row r="1797" spans="1:4" x14ac:dyDescent="0.2">
      <c r="A1797" s="5">
        <v>1736</v>
      </c>
      <c r="B1797" s="1831">
        <f>'Tax Sched 23'!F10</f>
        <v>16244</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202509</v>
      </c>
      <c r="C1800" s="2" t="s">
        <v>569</v>
      </c>
      <c r="D1800" s="2" t="str">
        <f t="shared" si="27"/>
        <v>Error?</v>
      </c>
    </row>
    <row r="1801" spans="1:4" x14ac:dyDescent="0.2">
      <c r="A1801" s="5">
        <v>1740</v>
      </c>
      <c r="B1801" s="1831">
        <f>'Tax Sched 23'!F12</f>
        <v>16244</v>
      </c>
      <c r="C1801" s="2" t="s">
        <v>569</v>
      </c>
      <c r="D1801" s="2" t="str">
        <f t="shared" si="27"/>
        <v>Error?</v>
      </c>
    </row>
    <row r="1802" spans="1:4" x14ac:dyDescent="0.2">
      <c r="A1802" s="5">
        <v>1741</v>
      </c>
      <c r="B1802" s="1831">
        <f>'Tax Sched 23'!F14</f>
        <v>13008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1482309</v>
      </c>
      <c r="C1807" s="2" t="s">
        <v>569</v>
      </c>
      <c r="D1807" s="2" t="str">
        <f t="shared" si="27"/>
        <v>Error?</v>
      </c>
    </row>
    <row r="1808" spans="1:4" x14ac:dyDescent="0.2">
      <c r="A1808" s="5">
        <v>1747</v>
      </c>
      <c r="B1808" s="1831">
        <f>'Tax Sched 23'!E4</f>
        <v>682078</v>
      </c>
      <c r="D1808" s="2" t="str">
        <f t="shared" si="27"/>
        <v>Error?</v>
      </c>
    </row>
    <row r="1809" spans="1:4" x14ac:dyDescent="0.2">
      <c r="A1809" s="5">
        <v>1748</v>
      </c>
      <c r="B1809" s="1831">
        <f>'Tax Sched 23'!E5</f>
        <v>162406</v>
      </c>
      <c r="D1809" s="2" t="str">
        <f t="shared" si="27"/>
        <v>Error?</v>
      </c>
    </row>
    <row r="1810" spans="1:4" x14ac:dyDescent="0.2">
      <c r="A1810" s="5">
        <v>1749</v>
      </c>
      <c r="B1810" s="1831">
        <f>'Tax Sched 23'!E6</f>
        <v>295658</v>
      </c>
      <c r="D1810" s="2" t="str">
        <f t="shared" si="27"/>
        <v>Error?</v>
      </c>
    </row>
    <row r="1811" spans="1:4" x14ac:dyDescent="0.2">
      <c r="A1811" s="5">
        <v>1750</v>
      </c>
      <c r="B1811" s="1831">
        <f>'Tax Sched 23'!E7</f>
        <v>64975</v>
      </c>
      <c r="D1811" s="2" t="str">
        <f t="shared" si="27"/>
        <v>Error?</v>
      </c>
    </row>
    <row r="1812" spans="1:4" x14ac:dyDescent="0.2">
      <c r="A1812" s="5">
        <v>1751</v>
      </c>
      <c r="B1812" s="1831">
        <f>'Tax Sched 23'!E8</f>
        <v>15198</v>
      </c>
      <c r="D1812" s="2" t="str">
        <f t="shared" si="27"/>
        <v>Error?</v>
      </c>
    </row>
    <row r="1813" spans="1:4" x14ac:dyDescent="0.2">
      <c r="A1813" s="5">
        <v>1752</v>
      </c>
      <c r="B1813" s="1831">
        <f>'Tax Sched 23'!E10</f>
        <v>16244</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202509</v>
      </c>
      <c r="D1816" s="2" t="str">
        <f t="shared" si="27"/>
        <v>Error?</v>
      </c>
    </row>
    <row r="1817" spans="1:4" x14ac:dyDescent="0.2">
      <c r="A1817" s="5">
        <v>1756</v>
      </c>
      <c r="B1817" s="1831">
        <f>'Tax Sched 23'!E12</f>
        <v>16244</v>
      </c>
      <c r="D1817" s="2" t="str">
        <f t="shared" si="27"/>
        <v>Error?</v>
      </c>
    </row>
    <row r="1818" spans="1:4" x14ac:dyDescent="0.2">
      <c r="A1818" s="5">
        <v>1757</v>
      </c>
      <c r="B1818" s="1831">
        <f>'Tax Sched 23'!E14</f>
        <v>13008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1482309</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931200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11827</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11827</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11827</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33070</v>
      </c>
      <c r="D2008" s="2" t="str">
        <f t="shared" si="30"/>
        <v>Error?</v>
      </c>
    </row>
    <row r="2009" spans="1:4" x14ac:dyDescent="0.2">
      <c r="A2009" s="5">
        <v>1948</v>
      </c>
      <c r="B2009" s="1831">
        <f>'Cap Outlay Deprec 26'!C8</f>
        <v>8870517</v>
      </c>
      <c r="D2009" s="2" t="str">
        <f t="shared" si="30"/>
        <v>Error?</v>
      </c>
    </row>
    <row r="2010" spans="1:4" x14ac:dyDescent="0.2">
      <c r="A2010" s="5">
        <v>1949</v>
      </c>
      <c r="B2010" s="1831">
        <f>'Cap Outlay Deprec 26'!C10</f>
        <v>1016749</v>
      </c>
      <c r="D2010" s="2" t="str">
        <f t="shared" si="30"/>
        <v>Error?</v>
      </c>
    </row>
    <row r="2011" spans="1:4" x14ac:dyDescent="0.2">
      <c r="A2011" s="5">
        <v>1950</v>
      </c>
      <c r="B2011" s="1831">
        <f>'Cap Outlay Deprec 26'!C12</f>
        <v>1222735</v>
      </c>
      <c r="D2011" s="2" t="str">
        <f t="shared" si="30"/>
        <v>Error?</v>
      </c>
    </row>
    <row r="2012" spans="1:4" x14ac:dyDescent="0.2">
      <c r="A2012" s="5">
        <v>1951</v>
      </c>
      <c r="B2012" s="1831">
        <f>'Cap Outlay Deprec 26'!C13</f>
        <v>407491</v>
      </c>
      <c r="D2012" s="2" t="str">
        <f t="shared" si="30"/>
        <v>Error?</v>
      </c>
    </row>
    <row r="2013" spans="1:4" x14ac:dyDescent="0.2">
      <c r="A2013" s="5">
        <v>1952</v>
      </c>
      <c r="B2013" s="1831">
        <f>'Cap Outlay Deprec 26'!C16</f>
        <v>11550562</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919</v>
      </c>
      <c r="D2016" s="2" t="str">
        <f t="shared" si="30"/>
        <v>Error?</v>
      </c>
    </row>
    <row r="2017" spans="1:4" x14ac:dyDescent="0.2">
      <c r="A2017" s="5">
        <v>1956</v>
      </c>
      <c r="B2017" s="1831">
        <f>'Cap Outlay Deprec 26'!D12</f>
        <v>35110</v>
      </c>
      <c r="D2017" s="2" t="str">
        <f t="shared" si="30"/>
        <v>Error?</v>
      </c>
    </row>
    <row r="2018" spans="1:4" x14ac:dyDescent="0.2">
      <c r="A2018" s="5">
        <v>1957</v>
      </c>
      <c r="B2018" s="1831">
        <f>'Cap Outlay Deprec 26'!D13</f>
        <v>17301</v>
      </c>
      <c r="D2018" s="2" t="str">
        <f t="shared" si="30"/>
        <v>Error?</v>
      </c>
    </row>
    <row r="2019" spans="1:4" x14ac:dyDescent="0.2">
      <c r="A2019" s="5">
        <v>1958</v>
      </c>
      <c r="B2019" s="1831">
        <f>'Cap Outlay Deprec 26'!D16</f>
        <v>63980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1050061</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1050061</v>
      </c>
      <c r="C2025" s="2" t="s">
        <v>569</v>
      </c>
      <c r="D2025" s="2" t="str">
        <f t="shared" si="30"/>
        <v>Error?</v>
      </c>
    </row>
    <row r="2026" spans="1:4" x14ac:dyDescent="0.2">
      <c r="A2026" s="5">
        <v>1965</v>
      </c>
      <c r="B2026" s="1831">
        <f>'Cap Outlay Deprec 26'!F5</f>
        <v>33070</v>
      </c>
      <c r="C2026" s="2" t="s">
        <v>569</v>
      </c>
      <c r="D2026" s="2" t="str">
        <f t="shared" si="30"/>
        <v>Error?</v>
      </c>
    </row>
    <row r="2027" spans="1:4" x14ac:dyDescent="0.2">
      <c r="A2027" s="5">
        <v>1966</v>
      </c>
      <c r="B2027" s="1831">
        <f>'Cap Outlay Deprec 26'!F8</f>
        <v>8870517</v>
      </c>
      <c r="C2027" s="2" t="s">
        <v>569</v>
      </c>
      <c r="D2027" s="2" t="str">
        <f t="shared" si="30"/>
        <v>Error?</v>
      </c>
    </row>
    <row r="2028" spans="1:4" x14ac:dyDescent="0.2">
      <c r="A2028" s="5">
        <v>1967</v>
      </c>
      <c r="B2028" s="1831">
        <f>'Cap Outlay Deprec 26'!F10</f>
        <v>1017668</v>
      </c>
      <c r="C2028" s="2" t="s">
        <v>569</v>
      </c>
      <c r="D2028" s="2" t="str">
        <f t="shared" si="30"/>
        <v>Error?</v>
      </c>
    </row>
    <row r="2029" spans="1:4" x14ac:dyDescent="0.2">
      <c r="A2029" s="5">
        <v>1968</v>
      </c>
      <c r="B2029" s="1831">
        <f>'Cap Outlay Deprec 26'!F12</f>
        <v>207784</v>
      </c>
      <c r="C2029" s="2" t="s">
        <v>569</v>
      </c>
      <c r="D2029" s="2" t="str">
        <f t="shared" si="30"/>
        <v>Error?</v>
      </c>
    </row>
    <row r="2030" spans="1:4" x14ac:dyDescent="0.2">
      <c r="A2030" s="5">
        <v>1969</v>
      </c>
      <c r="B2030" s="1831">
        <f>'Cap Outlay Deprec 26'!F13</f>
        <v>424792</v>
      </c>
      <c r="C2030" s="2" t="s">
        <v>569</v>
      </c>
      <c r="D2030" s="2" t="str">
        <f t="shared" si="30"/>
        <v>Error?</v>
      </c>
    </row>
    <row r="2031" spans="1:4" x14ac:dyDescent="0.2">
      <c r="A2031" s="5">
        <v>1970</v>
      </c>
      <c r="B2031" s="1831">
        <f>'Cap Outlay Deprec 26'!F16</f>
        <v>10564481</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3953557</v>
      </c>
      <c r="D2033" s="2" t="str">
        <f t="shared" si="30"/>
        <v>Error?</v>
      </c>
    </row>
    <row r="2034" spans="1:4" x14ac:dyDescent="0.2">
      <c r="A2034" s="5">
        <v>1973</v>
      </c>
      <c r="B2034" s="1831">
        <f>'Cap Outlay Deprec 26'!H10</f>
        <v>1016479</v>
      </c>
      <c r="D2034" s="2" t="str">
        <f t="shared" si="30"/>
        <v>Error?</v>
      </c>
    </row>
    <row r="2035" spans="1:4" x14ac:dyDescent="0.2">
      <c r="A2035" s="5">
        <v>1974</v>
      </c>
      <c r="B2035" s="1831">
        <f>'Cap Outlay Deprec 26'!H12</f>
        <v>1155047</v>
      </c>
      <c r="D2035" s="2" t="str">
        <f t="shared" si="30"/>
        <v>Error?</v>
      </c>
    </row>
    <row r="2036" spans="1:4" x14ac:dyDescent="0.2">
      <c r="A2036" s="5">
        <v>1975</v>
      </c>
      <c r="B2036" s="1831">
        <f>'Cap Outlay Deprec 26'!H13</f>
        <v>109821</v>
      </c>
      <c r="D2036" s="2" t="str">
        <f t="shared" si="30"/>
        <v>Error?</v>
      </c>
    </row>
    <row r="2037" spans="1:4" x14ac:dyDescent="0.2">
      <c r="A2037" s="5">
        <v>1976</v>
      </c>
      <c r="B2037" s="1831">
        <f>'Cap Outlay Deprec 26'!H16</f>
        <v>6234904</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177410</v>
      </c>
      <c r="D2039" s="2" t="str">
        <f t="shared" si="30"/>
        <v>Error?</v>
      </c>
    </row>
    <row r="2040" spans="1:4" x14ac:dyDescent="0.2">
      <c r="A2040" s="5">
        <v>1979</v>
      </c>
      <c r="B2040" s="1831">
        <f>'Cap Outlay Deprec 26'!I10</f>
        <v>46</v>
      </c>
      <c r="D2040" s="2" t="str">
        <f t="shared" si="30"/>
        <v>Error?</v>
      </c>
    </row>
    <row r="2041" spans="1:4" x14ac:dyDescent="0.2">
      <c r="A2041" s="5">
        <v>1980</v>
      </c>
      <c r="B2041" s="1831">
        <f>'Cap Outlay Deprec 26'!I12</f>
        <v>1357</v>
      </c>
      <c r="D2041" s="2" t="str">
        <f t="shared" si="30"/>
        <v>Error?</v>
      </c>
    </row>
    <row r="2042" spans="1:4" x14ac:dyDescent="0.2">
      <c r="A2042" s="5">
        <v>1981</v>
      </c>
      <c r="B2042" s="1831">
        <f>'Cap Outlay Deprec 26'!I13</f>
        <v>115745</v>
      </c>
      <c r="D2042" s="2" t="str">
        <f t="shared" si="30"/>
        <v>Error?</v>
      </c>
    </row>
    <row r="2043" spans="1:4" x14ac:dyDescent="0.2">
      <c r="A2043" s="5">
        <v>1982</v>
      </c>
      <c r="B2043" s="1831">
        <f>'Cap Outlay Deprec 26'!I16</f>
        <v>294558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1050061</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1050061</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4130967</v>
      </c>
      <c r="C2051" s="2" t="s">
        <v>569</v>
      </c>
      <c r="D2051" s="2" t="str">
        <f t="shared" si="31"/>
        <v>Error?</v>
      </c>
    </row>
    <row r="2052" spans="1:4" x14ac:dyDescent="0.2">
      <c r="A2052" s="5">
        <v>1991</v>
      </c>
      <c r="B2052" s="1831">
        <f>'Cap Outlay Deprec 26'!K10</f>
        <v>1016525</v>
      </c>
      <c r="C2052" s="2" t="s">
        <v>569</v>
      </c>
      <c r="D2052" s="2" t="str">
        <f t="shared" si="31"/>
        <v>Error?</v>
      </c>
    </row>
    <row r="2053" spans="1:4" x14ac:dyDescent="0.2">
      <c r="A2053" s="5">
        <v>1992</v>
      </c>
      <c r="B2053" s="1831">
        <f>'Cap Outlay Deprec 26'!K12</f>
        <v>106343</v>
      </c>
      <c r="C2053" s="2" t="s">
        <v>569</v>
      </c>
      <c r="D2053" s="2" t="str">
        <f t="shared" si="31"/>
        <v>Error?</v>
      </c>
    </row>
    <row r="2054" spans="1:4" x14ac:dyDescent="0.2">
      <c r="A2054" s="5">
        <v>1993</v>
      </c>
      <c r="B2054" s="1831">
        <f>'Cap Outlay Deprec 26'!K13</f>
        <v>225566</v>
      </c>
      <c r="C2054" s="2" t="s">
        <v>569</v>
      </c>
      <c r="D2054" s="2" t="str">
        <f t="shared" si="31"/>
        <v>Error?</v>
      </c>
    </row>
    <row r="2055" spans="1:4" x14ac:dyDescent="0.2">
      <c r="A2055" s="5">
        <v>1994</v>
      </c>
      <c r="B2055" s="1831">
        <f>'Cap Outlay Deprec 26'!K16</f>
        <v>5479401</v>
      </c>
      <c r="C2055" s="2" t="s">
        <v>569</v>
      </c>
      <c r="D2055" s="2" t="str">
        <f t="shared" si="31"/>
        <v>Error?</v>
      </c>
    </row>
    <row r="2056" spans="1:4" x14ac:dyDescent="0.2">
      <c r="A2056" s="5">
        <v>1995</v>
      </c>
      <c r="B2056" s="1831">
        <f>'Cap Outlay Deprec 26'!L5</f>
        <v>33070</v>
      </c>
      <c r="C2056" s="2" t="s">
        <v>569</v>
      </c>
      <c r="D2056" s="2" t="str">
        <f t="shared" si="31"/>
        <v>Error?</v>
      </c>
    </row>
    <row r="2057" spans="1:4" x14ac:dyDescent="0.2">
      <c r="A2057" s="5">
        <v>1996</v>
      </c>
      <c r="B2057" s="1831">
        <f>'Cap Outlay Deprec 26'!L8</f>
        <v>4739550</v>
      </c>
      <c r="C2057" s="2" t="s">
        <v>569</v>
      </c>
      <c r="D2057" s="2" t="str">
        <f t="shared" si="31"/>
        <v>Error?</v>
      </c>
    </row>
    <row r="2058" spans="1:4" x14ac:dyDescent="0.2">
      <c r="A2058" s="5">
        <v>1997</v>
      </c>
      <c r="B2058" s="1831">
        <f>'Cap Outlay Deprec 26'!L10</f>
        <v>1143</v>
      </c>
      <c r="C2058" s="2" t="s">
        <v>569</v>
      </c>
      <c r="D2058" s="2" t="str">
        <f t="shared" si="31"/>
        <v>Error?</v>
      </c>
    </row>
    <row r="2059" spans="1:4" x14ac:dyDescent="0.2">
      <c r="A2059" s="5">
        <v>1998</v>
      </c>
      <c r="B2059" s="1831">
        <f>'Cap Outlay Deprec 26'!L12</f>
        <v>101441</v>
      </c>
      <c r="C2059" s="2" t="s">
        <v>569</v>
      </c>
      <c r="D2059" s="2" t="str">
        <f t="shared" si="31"/>
        <v>Error?</v>
      </c>
    </row>
    <row r="2060" spans="1:4" x14ac:dyDescent="0.2">
      <c r="A2060" s="5">
        <v>1999</v>
      </c>
      <c r="B2060" s="1831">
        <f>'Cap Outlay Deprec 26'!L13</f>
        <v>199226</v>
      </c>
      <c r="C2060" s="2" t="s">
        <v>569</v>
      </c>
      <c r="D2060" s="2" t="str">
        <f t="shared" si="31"/>
        <v>Error?</v>
      </c>
    </row>
    <row r="2061" spans="1:4" x14ac:dyDescent="0.2">
      <c r="A2061" s="5">
        <v>2000</v>
      </c>
      <c r="B2061" s="1831">
        <f>'Cap Outlay Deprec 26'!L16</f>
        <v>5085080</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164768</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172159</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15055</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14813</v>
      </c>
      <c r="D2435" s="2" t="str">
        <f t="shared" si="37"/>
        <v>Error?</v>
      </c>
    </row>
    <row r="2436" spans="1:4" x14ac:dyDescent="0.2">
      <c r="A2436" s="10">
        <v>2375</v>
      </c>
      <c r="B2436" s="1831"/>
      <c r="D2436" s="2" t="str">
        <f t="shared" si="37"/>
        <v>OK</v>
      </c>
    </row>
    <row r="2437" spans="1:4" x14ac:dyDescent="0.2">
      <c r="A2437" s="5">
        <v>2376</v>
      </c>
      <c r="B2437" s="1831">
        <f>'Assets-Liab 5-6'!D38</f>
        <v>50000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826354</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1405356</v>
      </c>
      <c r="C2553" s="2" t="s">
        <v>569</v>
      </c>
      <c r="D2553" s="2" t="str">
        <f t="shared" si="38"/>
        <v>Error?</v>
      </c>
    </row>
    <row r="2554" spans="1:4" x14ac:dyDescent="0.2">
      <c r="A2554" s="5">
        <v>2493</v>
      </c>
      <c r="B2554" s="1831">
        <f>'Acct Summary 7-8'!C7</f>
        <v>277712</v>
      </c>
      <c r="C2554" s="2" t="s">
        <v>569</v>
      </c>
      <c r="D2554" s="2" t="str">
        <f t="shared" si="38"/>
        <v>Error?</v>
      </c>
    </row>
    <row r="2555" spans="1:4" x14ac:dyDescent="0.2">
      <c r="A2555" s="5">
        <v>2494</v>
      </c>
      <c r="B2555" s="1831">
        <f>'Acct Summary 7-8'!C8</f>
        <v>2509422</v>
      </c>
      <c r="C2555" s="2" t="s">
        <v>569</v>
      </c>
      <c r="D2555" s="2" t="str">
        <f t="shared" si="38"/>
        <v>Error?</v>
      </c>
    </row>
    <row r="2556" spans="1:4" x14ac:dyDescent="0.2">
      <c r="A2556" s="5">
        <v>2495</v>
      </c>
      <c r="B2556" s="1831">
        <f>'Acct Summary 7-8'!C12</f>
        <v>1293684</v>
      </c>
      <c r="C2556" s="2" t="s">
        <v>569</v>
      </c>
      <c r="D2556" s="2" t="str">
        <f t="shared" si="38"/>
        <v>Error?</v>
      </c>
    </row>
    <row r="2557" spans="1:4" x14ac:dyDescent="0.2">
      <c r="A2557" s="5">
        <v>2496</v>
      </c>
      <c r="B2557" s="1831">
        <f>'Acct Summary 7-8'!C13</f>
        <v>671086</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172159</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2136929</v>
      </c>
      <c r="C2561" s="2" t="s">
        <v>569</v>
      </c>
      <c r="D2561" s="2" t="str">
        <f t="shared" si="39"/>
        <v>Error?</v>
      </c>
    </row>
    <row r="2562" spans="1:4" x14ac:dyDescent="0.2">
      <c r="A2562" s="5">
        <v>2501</v>
      </c>
      <c r="B2562" s="1831">
        <f>'Acct Summary 7-8'!C20</f>
        <v>372493</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202752</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252752</v>
      </c>
      <c r="C2568" s="2" t="s">
        <v>569</v>
      </c>
      <c r="D2568" s="2" t="str">
        <f t="shared" si="39"/>
        <v>Error?</v>
      </c>
    </row>
    <row r="2569" spans="1:4" x14ac:dyDescent="0.2">
      <c r="A2569" s="5">
        <v>2508</v>
      </c>
      <c r="B2569" s="1831">
        <f>'Acct Summary 7-8'!D13</f>
        <v>249031</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249031</v>
      </c>
      <c r="C2573" s="2" t="s">
        <v>569</v>
      </c>
      <c r="D2573" s="2" t="str">
        <f t="shared" si="39"/>
        <v>Error?</v>
      </c>
    </row>
    <row r="2574" spans="1:4" x14ac:dyDescent="0.2">
      <c r="A2574" s="5">
        <v>2513</v>
      </c>
      <c r="B2574" s="1831">
        <f>'Acct Summary 7-8'!D20</f>
        <v>3721</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60622</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97937</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158559</v>
      </c>
      <c r="C2595" s="2" t="s">
        <v>569</v>
      </c>
      <c r="D2595" s="2" t="str">
        <f t="shared" si="39"/>
        <v>Error?</v>
      </c>
    </row>
    <row r="2596" spans="1:4" x14ac:dyDescent="0.2">
      <c r="A2596" s="5">
        <v>2535</v>
      </c>
      <c r="B2596" s="1831">
        <f>'Acct Summary 7-8'!F13</f>
        <v>114960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114960</v>
      </c>
      <c r="C2600" s="2" t="s">
        <v>569</v>
      </c>
      <c r="D2600" s="2" t="str">
        <f t="shared" si="39"/>
        <v>Error?</v>
      </c>
    </row>
    <row r="2601" spans="1:4" x14ac:dyDescent="0.2">
      <c r="A2601" s="5">
        <v>2540</v>
      </c>
      <c r="B2601" s="1831">
        <f>'Acct Summary 7-8'!F20</f>
        <v>43599</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39035</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39035</v>
      </c>
      <c r="C2606" s="2" t="s">
        <v>569</v>
      </c>
      <c r="D2606" s="2" t="str">
        <f t="shared" si="39"/>
        <v>Error?</v>
      </c>
    </row>
    <row r="2607" spans="1:4" x14ac:dyDescent="0.2">
      <c r="A2607" s="5">
        <v>2546</v>
      </c>
      <c r="B2607" s="1831">
        <f>'Acct Summary 7-8'!G12</f>
        <v>28424</v>
      </c>
      <c r="C2607" s="2" t="s">
        <v>569</v>
      </c>
      <c r="D2607" s="2" t="str">
        <f t="shared" si="39"/>
        <v>Error?</v>
      </c>
    </row>
    <row r="2608" spans="1:4" x14ac:dyDescent="0.2">
      <c r="A2608" s="5">
        <v>2547</v>
      </c>
      <c r="B2608" s="1831">
        <f>'Acct Summary 7-8'!G13</f>
        <v>42192</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70616</v>
      </c>
      <c r="C2612" s="2" t="s">
        <v>569</v>
      </c>
      <c r="D2612" s="2" t="str">
        <f t="shared" si="39"/>
        <v>Error?</v>
      </c>
    </row>
    <row r="2613" spans="1:4" x14ac:dyDescent="0.2">
      <c r="A2613" s="5">
        <v>2552</v>
      </c>
      <c r="B2613" s="1831">
        <f>'Acct Summary 7-8'!G20</f>
        <v>-31581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298626</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298626</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291122</v>
      </c>
      <c r="C2634" s="2" t="s">
        <v>569</v>
      </c>
      <c r="D2634" s="2" t="str">
        <f t="shared" si="40"/>
        <v>Error?</v>
      </c>
    </row>
    <row r="2635" spans="1:4" x14ac:dyDescent="0.2">
      <c r="A2635" s="5">
        <v>2574</v>
      </c>
      <c r="B2635" s="1831">
        <f>'Acct Summary 7-8'!E17</f>
        <v>291122</v>
      </c>
      <c r="C2635" s="2" t="s">
        <v>569</v>
      </c>
      <c r="D2635" s="2" t="str">
        <f t="shared" si="40"/>
        <v>Error?</v>
      </c>
    </row>
    <row r="2636" spans="1:4" x14ac:dyDescent="0.2">
      <c r="A2636" s="5">
        <v>2575</v>
      </c>
      <c r="B2636" s="1831">
        <f>'Acct Summary 7-8'!E20</f>
        <v>7504</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73123</v>
      </c>
      <c r="D2718" s="2" t="str">
        <f t="shared" si="41"/>
        <v>Error?</v>
      </c>
    </row>
    <row r="2719" spans="1:4" x14ac:dyDescent="0.2">
      <c r="A2719" s="5">
        <v>2658</v>
      </c>
      <c r="B2719" s="1831">
        <f>'Expenditures 15-22'!D51</f>
        <v>3431</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76554</v>
      </c>
      <c r="C2724" s="2" t="s">
        <v>569</v>
      </c>
      <c r="D2724" s="2" t="str">
        <f t="shared" si="41"/>
        <v>Error?</v>
      </c>
    </row>
    <row r="2725" spans="1:4" x14ac:dyDescent="0.2">
      <c r="A2725" s="5">
        <v>2664</v>
      </c>
      <c r="B2725" s="1831">
        <f>'Expenditures 15-22'!D247</f>
        <v>3015</v>
      </c>
      <c r="D2725" s="2" t="str">
        <f t="shared" si="41"/>
        <v>Error?</v>
      </c>
    </row>
    <row r="2726" spans="1:4" x14ac:dyDescent="0.2">
      <c r="A2726" s="5">
        <v>2665</v>
      </c>
      <c r="B2726" s="1831">
        <f>'Expenditures 15-22'!K247</f>
        <v>3015</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7391</v>
      </c>
      <c r="C2789" s="2" t="s">
        <v>569</v>
      </c>
      <c r="D2789" s="2" t="str">
        <f t="shared" si="42"/>
        <v>Error?</v>
      </c>
    </row>
    <row r="2790" spans="1:4" x14ac:dyDescent="0.2">
      <c r="A2790" s="5">
        <v>2729</v>
      </c>
      <c r="B2790" s="1831">
        <f>'Expenditures 15-22'!E102</f>
        <v>7391</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10650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0</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92797</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0</v>
      </c>
      <c r="D2912" s="2" t="str">
        <f t="shared" si="44"/>
        <v>Error?</v>
      </c>
    </row>
    <row r="2913" spans="1:4" x14ac:dyDescent="0.2">
      <c r="A2913" s="5">
        <v>2852</v>
      </c>
      <c r="B2913" s="1831">
        <f>'Assets-Liab 5-6'!I41</f>
        <v>0</v>
      </c>
      <c r="C2913" s="2" t="s">
        <v>569</v>
      </c>
      <c r="D2913" s="2" t="str">
        <f t="shared" si="44"/>
        <v>Error?</v>
      </c>
    </row>
    <row r="2914" spans="1:4" x14ac:dyDescent="0.2">
      <c r="A2914" s="5">
        <v>2853</v>
      </c>
      <c r="B2914" s="1831">
        <f>'Assets-Liab 5-6'!L33</f>
        <v>92797</v>
      </c>
      <c r="D2914" s="2" t="str">
        <f t="shared" si="44"/>
        <v>Error?</v>
      </c>
    </row>
    <row r="2915" spans="1:4" x14ac:dyDescent="0.2">
      <c r="A2915" s="10">
        <v>2854</v>
      </c>
      <c r="B2915" s="1831"/>
      <c r="D2915" s="2" t="str">
        <f t="shared" si="44"/>
        <v>OK</v>
      </c>
    </row>
    <row r="2916" spans="1:4" x14ac:dyDescent="0.2">
      <c r="A2916" s="5">
        <v>2855</v>
      </c>
      <c r="B2916" s="1831">
        <f>'Assets-Liab 5-6'!L34</f>
        <v>92797</v>
      </c>
      <c r="C2916" s="2" t="s">
        <v>569</v>
      </c>
      <c r="D2916" s="2" t="str">
        <f t="shared" si="44"/>
        <v>Error?</v>
      </c>
    </row>
    <row r="2917" spans="1:4" x14ac:dyDescent="0.2">
      <c r="A2917" s="5">
        <v>2856</v>
      </c>
      <c r="B2917" s="1831">
        <f>'Assets-Liab 5-6'!L41</f>
        <v>92797</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7391</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164768</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7391</v>
      </c>
      <c r="C2973" s="2" t="s">
        <v>569</v>
      </c>
      <c r="D2973" s="2" t="str">
        <f t="shared" si="45"/>
        <v>Error?</v>
      </c>
    </row>
    <row r="2974" spans="1:4" x14ac:dyDescent="0.2">
      <c r="A2974" s="5">
        <v>2913</v>
      </c>
      <c r="B2974" s="1831">
        <f>'Expenditures 15-22'!K79</f>
        <v>164768</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33110</v>
      </c>
      <c r="D3055" s="2" t="str">
        <f t="shared" si="46"/>
        <v>Error?</v>
      </c>
    </row>
    <row r="3056" spans="1:4" x14ac:dyDescent="0.2">
      <c r="A3056" s="5">
        <v>2995</v>
      </c>
      <c r="B3056" s="1831">
        <f>'Expenditures 15-22'!D10</f>
        <v>832</v>
      </c>
      <c r="D3056" s="2" t="str">
        <f t="shared" si="46"/>
        <v>Error?</v>
      </c>
    </row>
    <row r="3057" spans="1:4" x14ac:dyDescent="0.2">
      <c r="A3057" s="5">
        <v>2996</v>
      </c>
      <c r="B3057" s="1831">
        <f>'Expenditures 15-22'!E10</f>
        <v>6032</v>
      </c>
      <c r="D3057" s="2" t="str">
        <f t="shared" si="46"/>
        <v>Error?</v>
      </c>
    </row>
    <row r="3058" spans="1:4" x14ac:dyDescent="0.2">
      <c r="A3058" s="5">
        <v>2997</v>
      </c>
      <c r="B3058" s="1831">
        <f>'Expenditures 15-22'!F10</f>
        <v>22170</v>
      </c>
      <c r="D3058" s="2" t="str">
        <f t="shared" si="46"/>
        <v>Error?</v>
      </c>
    </row>
    <row r="3059" spans="1:4" x14ac:dyDescent="0.2">
      <c r="A3059" s="5">
        <v>2998</v>
      </c>
      <c r="B3059" s="1831">
        <f>'Expenditures 15-22'!G10</f>
        <v>952</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63096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3357</v>
      </c>
      <c r="D3064" s="2" t="str">
        <f t="shared" si="46"/>
        <v>Error?</v>
      </c>
    </row>
    <row r="3065" spans="1:4" x14ac:dyDescent="0.2">
      <c r="A3065" s="5">
        <v>3004</v>
      </c>
      <c r="B3065" s="1831">
        <f>'Expenditures 15-22'!K219</f>
        <v>3357</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15055</v>
      </c>
      <c r="C3225" s="2" t="s">
        <v>569</v>
      </c>
      <c r="D3225" s="2" t="str">
        <f t="shared" si="49"/>
        <v>Error?</v>
      </c>
    </row>
    <row r="3226" spans="1:4" x14ac:dyDescent="0.2">
      <c r="A3226" s="5">
        <v>3165</v>
      </c>
      <c r="B3226" s="1831">
        <f>'Acct Summary 7-8'!I8</f>
        <v>15055</v>
      </c>
      <c r="C3226" s="2" t="s">
        <v>569</v>
      </c>
      <c r="D3226" s="2" t="str">
        <f t="shared" si="49"/>
        <v>Error?</v>
      </c>
    </row>
    <row r="3227" spans="1:4" x14ac:dyDescent="0.2">
      <c r="A3227" s="5">
        <v>3166</v>
      </c>
      <c r="B3227" s="1831">
        <f>'Acct Summary 7-8'!I20</f>
        <v>15055</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15055</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68657</v>
      </c>
      <c r="C3231" s="2" t="s">
        <v>569</v>
      </c>
      <c r="D3231" s="2" t="str">
        <f t="shared" si="49"/>
        <v>Error?</v>
      </c>
    </row>
    <row r="3232" spans="1:4" x14ac:dyDescent="0.2">
      <c r="A3232" s="5">
        <v>3171</v>
      </c>
      <c r="B3232" s="1831">
        <f>'Acct Summary 7-8'!C77</f>
        <v>-53602</v>
      </c>
      <c r="C3232" s="2" t="s">
        <v>569</v>
      </c>
      <c r="D3232" s="2" t="str">
        <f t="shared" si="49"/>
        <v>Error?</v>
      </c>
    </row>
    <row r="3233" spans="1:4" x14ac:dyDescent="0.2">
      <c r="A3233" s="5">
        <v>3172</v>
      </c>
      <c r="B3233" s="1831">
        <f>'Acct Summary 7-8'!C78</f>
        <v>318891</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68657</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68657</v>
      </c>
      <c r="C3238" s="2" t="s">
        <v>569</v>
      </c>
      <c r="D3238" s="2" t="str">
        <f t="shared" si="49"/>
        <v>Error?</v>
      </c>
    </row>
    <row r="3239" spans="1:4" x14ac:dyDescent="0.2">
      <c r="A3239" s="5">
        <v>3178</v>
      </c>
      <c r="B3239" s="1831">
        <f>'Acct Summary 7-8'!D78</f>
        <v>72378</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43599</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-31581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7504</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15055</v>
      </c>
      <c r="C3318" s="2" t="s">
        <v>569</v>
      </c>
      <c r="D3318" s="2" t="str">
        <f t="shared" si="50"/>
        <v>Error?</v>
      </c>
    </row>
    <row r="3319" spans="1:4" x14ac:dyDescent="0.2">
      <c r="A3319" s="5">
        <v>3258</v>
      </c>
      <c r="B3319" s="1831">
        <f>'Acct Summary 7-8'!I77</f>
        <v>-15055</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0</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174509</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14075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596</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5314</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1600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196094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11904</v>
      </c>
      <c r="D3387" s="2" t="str">
        <f t="shared" si="51"/>
        <v>Error?</v>
      </c>
    </row>
    <row r="3388" spans="1:4" x14ac:dyDescent="0.2">
      <c r="A3388" s="5">
        <v>3327</v>
      </c>
      <c r="B3388" s="1831">
        <f>'Expenditures 15-22'!D217</f>
        <v>7183</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11904</v>
      </c>
      <c r="C3390" s="2" t="s">
        <v>569</v>
      </c>
      <c r="D3390" s="2" t="str">
        <f t="shared" si="51"/>
        <v>Error?</v>
      </c>
    </row>
    <row r="3391" spans="1:4" x14ac:dyDescent="0.2">
      <c r="A3391" s="5">
        <v>3330</v>
      </c>
      <c r="B3391" s="1831">
        <f>'Expenditures 15-22'!K217</f>
        <v>7183</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2268861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17168</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108074</v>
      </c>
      <c r="D3417" s="2" t="str">
        <f t="shared" si="52"/>
        <v>Error?</v>
      </c>
    </row>
    <row r="3418" spans="1:4" x14ac:dyDescent="0.2">
      <c r="A3418" s="10">
        <v>3357</v>
      </c>
      <c r="B3418" s="1831"/>
      <c r="D3418" s="2" t="str">
        <f t="shared" si="52"/>
        <v>OK</v>
      </c>
    </row>
    <row r="3419" spans="1:4" x14ac:dyDescent="0.2">
      <c r="A3419" s="5">
        <v>3358</v>
      </c>
      <c r="B3419" s="1831">
        <f>'Assets-Liab 5-6'!F4</f>
        <v>61359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223201</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92797</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10110</v>
      </c>
      <c r="C3446" s="2" t="s">
        <v>569</v>
      </c>
      <c r="D3446" s="2" t="str">
        <f t="shared" si="52"/>
        <v>Error?</v>
      </c>
    </row>
    <row r="3447" spans="1:4" x14ac:dyDescent="0.2">
      <c r="A3447" s="5">
        <v>3386</v>
      </c>
      <c r="B3447" s="1831">
        <f>'Tax Sched 23'!D16</f>
        <v>10110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15198</v>
      </c>
      <c r="C3449" s="2" t="s">
        <v>569</v>
      </c>
      <c r="D3449" s="2" t="str">
        <f t="shared" si="52"/>
        <v>Error?</v>
      </c>
    </row>
    <row r="3450" spans="1:4" x14ac:dyDescent="0.2">
      <c r="A3450" s="5">
        <v>3389</v>
      </c>
      <c r="B3450" s="1831">
        <f>'Tax Sched 23'!E16</f>
        <v>15198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10650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10650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10650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67969</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67969</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67969</v>
      </c>
      <c r="D3567" s="2" t="str">
        <f t="shared" si="54"/>
        <v>Error?</v>
      </c>
    </row>
    <row r="3568" spans="1:4" x14ac:dyDescent="0.2">
      <c r="A3568" s="5">
        <v>3507</v>
      </c>
      <c r="B3568" s="1831">
        <f>'Assets-Liab 5-6'!K41</f>
        <v>67969</v>
      </c>
      <c r="C3568" s="2" t="s">
        <v>569</v>
      </c>
      <c r="D3568" s="2" t="str">
        <f t="shared" si="54"/>
        <v>Error?</v>
      </c>
    </row>
    <row r="3569" spans="1:4" x14ac:dyDescent="0.2">
      <c r="A3569" s="5">
        <v>3508</v>
      </c>
      <c r="B3569" s="1831">
        <f>'Acct Summary 7-8'!K4</f>
        <v>15870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15870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15870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15870</v>
      </c>
      <c r="C3588" s="2" t="s">
        <v>569</v>
      </c>
      <c r="D3588" s="2" t="str">
        <f t="shared" si="55"/>
        <v>Error?</v>
      </c>
    </row>
    <row r="3589" spans="1:4" x14ac:dyDescent="0.2">
      <c r="A3589" s="5">
        <v>3528</v>
      </c>
      <c r="B3589" s="1831">
        <f>'Acct Summary 7-8'!K79</f>
        <v>52099</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67969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15870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14813</v>
      </c>
      <c r="C3725" s="2" t="s">
        <v>569</v>
      </c>
      <c r="D3725" s="2" t="str">
        <f t="shared" si="57"/>
        <v>Error?</v>
      </c>
    </row>
    <row r="3726" spans="1:4" x14ac:dyDescent="0.2">
      <c r="A3726" s="5">
        <v>3665</v>
      </c>
      <c r="B3726" s="1831">
        <f>'Tax Sched 23'!D13</f>
        <v>14813</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16244</v>
      </c>
      <c r="C3728" s="2" t="s">
        <v>569</v>
      </c>
      <c r="D3728" s="2" t="str">
        <f t="shared" si="57"/>
        <v>Error?</v>
      </c>
    </row>
    <row r="3729" spans="1:4" x14ac:dyDescent="0.2">
      <c r="A3729" s="5">
        <v>3668</v>
      </c>
      <c r="B3729" s="1831">
        <f>'Tax Sched 23'!E13</f>
        <v>16244</v>
      </c>
      <c r="D3729" s="2" t="str">
        <f t="shared" si="57"/>
        <v>Error?</v>
      </c>
    </row>
    <row r="3730" spans="1:4" x14ac:dyDescent="0.2">
      <c r="A3730" s="5">
        <v>3669</v>
      </c>
      <c r="B3730" s="1831">
        <f>'ICR Computation 30'!E10</f>
        <v>98288</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-17453</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-17453</v>
      </c>
      <c r="D4111" s="2" t="str">
        <f t="shared" si="63"/>
        <v>Error?</v>
      </c>
    </row>
    <row r="4112" spans="1:4" x14ac:dyDescent="0.2">
      <c r="A4112" s="10">
        <v>4051</v>
      </c>
      <c r="B4112" s="1831"/>
      <c r="D4112" s="2" t="str">
        <f t="shared" si="63"/>
        <v>OK</v>
      </c>
    </row>
    <row r="4113" spans="1:4" x14ac:dyDescent="0.2">
      <c r="A4113" s="5">
        <v>4052</v>
      </c>
      <c r="B4113" s="1831">
        <f>'Acct Summary 7-8'!C9</f>
        <v>982627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3492049</v>
      </c>
      <c r="C4122" s="2" t="s">
        <v>569</v>
      </c>
      <c r="D4122" s="2" t="str">
        <f t="shared" si="63"/>
        <v>Error?</v>
      </c>
    </row>
    <row r="4123" spans="1:4" x14ac:dyDescent="0.2">
      <c r="A4123" s="5">
        <v>4062</v>
      </c>
      <c r="B4123" s="1831">
        <f>'Acct Summary 7-8'!D10</f>
        <v>252752</v>
      </c>
      <c r="C4123" s="2" t="s">
        <v>569</v>
      </c>
      <c r="D4123" s="2" t="str">
        <f t="shared" si="63"/>
        <v>Error?</v>
      </c>
    </row>
    <row r="4124" spans="1:4" x14ac:dyDescent="0.2">
      <c r="A4124" s="5">
        <v>4063</v>
      </c>
      <c r="B4124" s="1831">
        <f>'Acct Summary 7-8'!E10</f>
        <v>298626</v>
      </c>
      <c r="C4124" s="2" t="s">
        <v>569</v>
      </c>
      <c r="D4124" s="2" t="str">
        <f t="shared" si="63"/>
        <v>Error?</v>
      </c>
    </row>
    <row r="4125" spans="1:4" x14ac:dyDescent="0.2">
      <c r="A4125" s="5">
        <v>4064</v>
      </c>
      <c r="B4125" s="1831">
        <f>'Acct Summary 7-8'!F10</f>
        <v>158559</v>
      </c>
      <c r="C4125" s="2" t="s">
        <v>569</v>
      </c>
      <c r="D4125" s="2" t="str">
        <f t="shared" si="63"/>
        <v>Error?</v>
      </c>
    </row>
    <row r="4126" spans="1:4" x14ac:dyDescent="0.2">
      <c r="A4126" s="5">
        <v>4065</v>
      </c>
      <c r="B4126" s="1831">
        <f>'Acct Summary 7-8'!G10</f>
        <v>39035</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15055</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15870</v>
      </c>
      <c r="C4130" s="2" t="s">
        <v>569</v>
      </c>
      <c r="D4130" s="2" t="str">
        <f t="shared" si="63"/>
        <v>Error?</v>
      </c>
    </row>
    <row r="4131" spans="1:4" x14ac:dyDescent="0.2">
      <c r="A4131" s="5">
        <v>4070</v>
      </c>
      <c r="B4131" s="1831">
        <f>'Acct Summary 7-8'!C18</f>
        <v>982627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3119556</v>
      </c>
      <c r="C4136" s="2" t="s">
        <v>569</v>
      </c>
      <c r="D4136" s="2" t="str">
        <f t="shared" si="63"/>
        <v>Error?</v>
      </c>
    </row>
    <row r="4137" spans="1:4" x14ac:dyDescent="0.2">
      <c r="A4137" s="5">
        <v>4076</v>
      </c>
      <c r="B4137" s="1831">
        <f>'Acct Summary 7-8'!D19</f>
        <v>249031</v>
      </c>
      <c r="C4137" s="2" t="s">
        <v>569</v>
      </c>
      <c r="D4137" s="2" t="str">
        <f t="shared" si="63"/>
        <v>Error?</v>
      </c>
    </row>
    <row r="4138" spans="1:4" x14ac:dyDescent="0.2">
      <c r="A4138" s="5">
        <v>4077</v>
      </c>
      <c r="B4138" s="1831">
        <f>'Acct Summary 7-8'!E19</f>
        <v>291122</v>
      </c>
      <c r="C4138" s="2" t="s">
        <v>569</v>
      </c>
      <c r="D4138" s="2" t="str">
        <f t="shared" si="63"/>
        <v>Error?</v>
      </c>
    </row>
    <row r="4139" spans="1:4" x14ac:dyDescent="0.2">
      <c r="A4139" s="5">
        <v>4078</v>
      </c>
      <c r="B4139" s="1831">
        <f>'Acct Summary 7-8'!F19</f>
        <v>114960</v>
      </c>
      <c r="C4139" s="2" t="s">
        <v>569</v>
      </c>
      <c r="D4139" s="2" t="str">
        <f t="shared" si="63"/>
        <v>Error?</v>
      </c>
    </row>
    <row r="4140" spans="1:4" x14ac:dyDescent="0.2">
      <c r="A4140" s="5">
        <v>4079</v>
      </c>
      <c r="B4140" s="1831">
        <f>'Acct Summary 7-8'!G19</f>
        <v>70616</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665100</v>
      </c>
      <c r="C4171" s="2" t="s">
        <v>569</v>
      </c>
      <c r="D4171" s="2" t="str">
        <f t="shared" si="64"/>
        <v>Error?</v>
      </c>
    </row>
    <row r="4172" spans="1:4" x14ac:dyDescent="0.2">
      <c r="A4172" s="5">
        <v>4111</v>
      </c>
      <c r="B4172" s="1831">
        <f>'Short-Term Long-Term Debt 24'!J49</f>
        <v>557026</v>
      </c>
      <c r="C4172" s="2" t="s">
        <v>569</v>
      </c>
      <c r="D4172" s="2" t="str">
        <f t="shared" si="64"/>
        <v>Error?</v>
      </c>
    </row>
    <row r="4173" spans="1:4" x14ac:dyDescent="0.2">
      <c r="A4173" s="5">
        <v>4112</v>
      </c>
      <c r="B4173" s="1831">
        <f>'Short-Term Long-Term Debt 24'!H49</f>
        <v>266100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2087</v>
      </c>
      <c r="C4265" s="2" t="s">
        <v>569</v>
      </c>
      <c r="D4265" s="2" t="str">
        <f t="shared" si="65"/>
        <v>Error?</v>
      </c>
      <c r="E4265" s="125"/>
    </row>
    <row r="4266" spans="1:5" x14ac:dyDescent="0.2">
      <c r="A4266" s="12">
        <v>4205</v>
      </c>
      <c r="B4266" s="1831">
        <f>('FP Info 3'!F10)*100000</f>
        <v>496.99999999999994</v>
      </c>
      <c r="C4266" s="2" t="s">
        <v>569</v>
      </c>
      <c r="D4266" s="2" t="str">
        <f t="shared" si="65"/>
        <v>Error?</v>
      </c>
      <c r="E4266" s="125"/>
    </row>
    <row r="4267" spans="1:5" x14ac:dyDescent="0.2">
      <c r="A4267" s="12">
        <v>4206</v>
      </c>
      <c r="B4267" s="1831">
        <f>('FP Info 3'!H10)*100000</f>
        <v>199</v>
      </c>
      <c r="C4267" s="2" t="s">
        <v>569</v>
      </c>
      <c r="D4267" s="2" t="str">
        <f t="shared" si="65"/>
        <v>Error?</v>
      </c>
      <c r="E4267" s="125"/>
    </row>
    <row r="4268" spans="1:5" x14ac:dyDescent="0.2">
      <c r="A4268" s="12">
        <v>4207</v>
      </c>
      <c r="B4268" s="1831">
        <f>('FP Info 3'!J10)*100000</f>
        <v>2783</v>
      </c>
      <c r="C4268" s="2" t="s">
        <v>569</v>
      </c>
      <c r="D4268" s="2" t="str">
        <f t="shared" si="65"/>
        <v>Error?</v>
      </c>
    </row>
    <row r="4269" spans="1:5" x14ac:dyDescent="0.2">
      <c r="A4269" s="12">
        <v>4208</v>
      </c>
      <c r="B4269" s="1831">
        <f>'FP Info 3'!J16</f>
        <v>2347388</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2000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4261</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8690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4153</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22113</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32683788</v>
      </c>
      <c r="D4995" s="2" t="str">
        <f t="shared" si="77"/>
        <v>Error?</v>
      </c>
    </row>
    <row r="4996" spans="1:4" x14ac:dyDescent="0.2">
      <c r="A4996" s="12">
        <v>4935</v>
      </c>
      <c r="B4996" s="1831">
        <f>'FP Info 3'!H31</f>
        <v>4510362.7439999999</v>
      </c>
      <c r="D4996" s="2" t="str">
        <f t="shared" si="77"/>
        <v>Error?</v>
      </c>
    </row>
    <row r="4997" spans="1:4" x14ac:dyDescent="0.2">
      <c r="A4997" s="12">
        <v>4936</v>
      </c>
      <c r="B4997" s="1831">
        <f>'FP Info 3'!H37</f>
        <v>665100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68657</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68657</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14813</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616777</v>
      </c>
      <c r="D5061" s="2" t="str">
        <f t="shared" si="78"/>
        <v>Error?</v>
      </c>
    </row>
    <row r="5062" spans="1:4" x14ac:dyDescent="0.2">
      <c r="A5062" s="10">
        <v>5001</v>
      </c>
      <c r="B5062" s="1831"/>
      <c r="D5062" s="2" t="str">
        <f t="shared" si="78"/>
        <v>OK</v>
      </c>
    </row>
    <row r="5063" spans="1:4" x14ac:dyDescent="0.2">
      <c r="A5063" s="5">
        <v>5002</v>
      </c>
      <c r="B5063" s="1831">
        <f>'Revenues 9-14'!C7</f>
        <v>11827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643417</v>
      </c>
      <c r="C5066" s="2" t="s">
        <v>569</v>
      </c>
      <c r="D5066" s="2" t="str">
        <f t="shared" si="78"/>
        <v>Error?</v>
      </c>
    </row>
    <row r="5067" spans="1:4" x14ac:dyDescent="0.2">
      <c r="A5067" s="5">
        <v>5006</v>
      </c>
      <c r="B5067" s="1831">
        <f>'Revenues 9-14'!C14</f>
        <v>4286</v>
      </c>
      <c r="D5067" s="2" t="str">
        <f t="shared" si="78"/>
        <v>Error?</v>
      </c>
    </row>
    <row r="5068" spans="1:4" x14ac:dyDescent="0.2">
      <c r="A5068" s="5">
        <v>5007</v>
      </c>
      <c r="B5068" s="1831">
        <f>'Revenues 9-14'!C15</f>
        <v>889</v>
      </c>
      <c r="D5068" s="2" t="str">
        <f t="shared" si="78"/>
        <v>Error?</v>
      </c>
    </row>
    <row r="5069" spans="1:4" x14ac:dyDescent="0.2">
      <c r="A5069" s="5">
        <v>5008</v>
      </c>
      <c r="B5069" s="1831">
        <f>'Revenues 9-14'!C16</f>
        <v>88215</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93390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43081</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43081</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1202</v>
      </c>
      <c r="D5095" s="2" t="str">
        <f t="shared" si="78"/>
        <v>Error?</v>
      </c>
    </row>
    <row r="5096" spans="1:4" x14ac:dyDescent="0.2">
      <c r="A5096" s="5">
        <v>5035</v>
      </c>
      <c r="B5096" s="1831">
        <f>'Revenues 9-14'!C75</f>
        <v>28299</v>
      </c>
      <c r="C5096" s="2" t="s">
        <v>569</v>
      </c>
      <c r="D5096" s="2" t="str">
        <f t="shared" si="78"/>
        <v>Error?</v>
      </c>
    </row>
    <row r="5097" spans="1:4" x14ac:dyDescent="0.2">
      <c r="A5097" s="5">
        <v>5036</v>
      </c>
      <c r="B5097" s="1831">
        <f>'Revenues 9-14'!C77</f>
        <v>4574</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450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1850</v>
      </c>
      <c r="D5101" s="2" t="str">
        <f t="shared" si="78"/>
        <v>Error?</v>
      </c>
    </row>
    <row r="5102" spans="1:4" x14ac:dyDescent="0.2">
      <c r="A5102" s="5">
        <v>5041</v>
      </c>
      <c r="B5102" s="1831">
        <f>'Revenues 9-14'!C82</f>
        <v>6874</v>
      </c>
      <c r="C5102" s="2" t="s">
        <v>569</v>
      </c>
      <c r="D5102" s="2" t="str">
        <f t="shared" si="78"/>
        <v>Error?</v>
      </c>
    </row>
    <row r="5103" spans="1:4" x14ac:dyDescent="0.2">
      <c r="A5103" s="5">
        <v>5042</v>
      </c>
      <c r="B5103" s="1831">
        <f>'Revenues 9-14'!C84</f>
        <v>6300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1300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160</v>
      </c>
      <c r="D5111" s="2" t="str">
        <f t="shared" si="78"/>
        <v>Error?</v>
      </c>
    </row>
    <row r="5112" spans="1:4" x14ac:dyDescent="0.2">
      <c r="A5112" s="5">
        <v>5051</v>
      </c>
      <c r="B5112" s="1831">
        <f>'Revenues 9-14'!C93</f>
        <v>7760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2373</v>
      </c>
      <c r="D5119" s="2" t="str">
        <f t="shared" ref="D5119:D5182" si="79">IF(ISBLANK(B5119),"OK",IF(A5119-B5119=0,"OK","Error?"))</f>
        <v>Error?</v>
      </c>
    </row>
    <row r="5120" spans="1:4" x14ac:dyDescent="0.2">
      <c r="A5120" s="5">
        <v>5059</v>
      </c>
      <c r="B5120" s="1831">
        <f>'Revenues 9-14'!C108</f>
        <v>3533</v>
      </c>
      <c r="C5120" s="2" t="s">
        <v>569</v>
      </c>
      <c r="D5120" s="2" t="str">
        <f t="shared" si="79"/>
        <v>Error?</v>
      </c>
    </row>
    <row r="5121" spans="1:4" x14ac:dyDescent="0.2">
      <c r="A5121" s="5">
        <v>5060</v>
      </c>
      <c r="B5121" s="1831">
        <f>'Revenues 9-14'!C109</f>
        <v>826354</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1289879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1289879</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6677</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6677</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11008</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14875</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1262</v>
      </c>
      <c r="D5167" s="2" t="str">
        <f t="shared" si="79"/>
        <v>Error?</v>
      </c>
    </row>
    <row r="5168" spans="1:4" x14ac:dyDescent="0.2">
      <c r="A5168" s="5">
        <v>5107</v>
      </c>
      <c r="B5168" s="1831">
        <f>'Revenues 9-14'!C148</f>
        <v>1677</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90236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115477</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1405356</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64981</v>
      </c>
      <c r="D5239" s="2" t="str">
        <f t="shared" si="80"/>
        <v>Error?</v>
      </c>
    </row>
    <row r="5240" spans="1:4" x14ac:dyDescent="0.2">
      <c r="A5240" s="5">
        <v>5179</v>
      </c>
      <c r="B5240" s="1831">
        <f>'Revenues 9-14'!C192</f>
        <v>811</v>
      </c>
      <c r="D5240" s="2" t="str">
        <f t="shared" si="80"/>
        <v>Error?</v>
      </c>
    </row>
    <row r="5241" spans="1:4" x14ac:dyDescent="0.2">
      <c r="A5241" s="5">
        <v>5180</v>
      </c>
      <c r="B5241" s="1831">
        <f>'Revenues 9-14'!C193</f>
        <v>23553</v>
      </c>
      <c r="D5241" s="2" t="str">
        <f t="shared" si="80"/>
        <v>Error?</v>
      </c>
    </row>
    <row r="5242" spans="1:4" x14ac:dyDescent="0.2">
      <c r="A5242" s="5">
        <v>5181</v>
      </c>
      <c r="B5242" s="1831">
        <f>'Revenues 9-14'!C194</f>
        <v>8943</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98288</v>
      </c>
      <c r="C5246" s="2" t="s">
        <v>569</v>
      </c>
      <c r="D5246" s="2" t="str">
        <f t="shared" si="80"/>
        <v>Error?</v>
      </c>
    </row>
    <row r="5247" spans="1:4" x14ac:dyDescent="0.2">
      <c r="A5247" s="5">
        <v>5186</v>
      </c>
      <c r="B5247" s="1831">
        <f>'Revenues 9-14'!C200</f>
        <v>63558</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8690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63558</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109</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74540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74649</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2000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277712</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277712</v>
      </c>
      <c r="C5326" s="2" t="s">
        <v>569</v>
      </c>
      <c r="D5326" s="2" t="str">
        <f t="shared" si="82"/>
        <v>Error?</v>
      </c>
    </row>
    <row r="5327" spans="1:5" x14ac:dyDescent="0.2">
      <c r="A5327" s="5">
        <v>5266</v>
      </c>
      <c r="B5327" s="1831">
        <f>'Revenues 9-14'!C268</f>
        <v>2509422</v>
      </c>
      <c r="C5327" s="2" t="s">
        <v>569</v>
      </c>
      <c r="D5327" s="2" t="str">
        <f t="shared" si="82"/>
        <v>Error?</v>
      </c>
    </row>
    <row r="5328" spans="1:5" x14ac:dyDescent="0.2">
      <c r="A5328" s="5">
        <v>5267</v>
      </c>
      <c r="B5328" s="1831">
        <f>'Revenues 9-14'!D5</f>
        <v>147761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147761</v>
      </c>
      <c r="C5334" s="2" t="s">
        <v>569</v>
      </c>
      <c r="D5334" s="2" t="str">
        <f t="shared" si="82"/>
        <v>Error?</v>
      </c>
    </row>
    <row r="5335" spans="1:4" x14ac:dyDescent="0.2">
      <c r="A5335" s="5">
        <v>5274</v>
      </c>
      <c r="B5335" s="1831">
        <f>'Revenues 9-14'!D14</f>
        <v>978</v>
      </c>
      <c r="D5335" s="2" t="str">
        <f t="shared" si="82"/>
        <v>Error?</v>
      </c>
    </row>
    <row r="5336" spans="1:4" x14ac:dyDescent="0.2">
      <c r="A5336" s="5">
        <v>5275</v>
      </c>
      <c r="B5336" s="1831">
        <f>'Revenues 9-14'!D15</f>
        <v>203</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1181</v>
      </c>
      <c r="C5339" s="2" t="s">
        <v>569</v>
      </c>
      <c r="D5339" s="2" t="str">
        <f t="shared" si="82"/>
        <v>Error?</v>
      </c>
    </row>
    <row r="5340" spans="1:4" x14ac:dyDescent="0.2">
      <c r="A5340" s="5">
        <v>5279</v>
      </c>
      <c r="B5340" s="1831">
        <f>'Revenues 9-14'!D65</f>
        <v>580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580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53230</v>
      </c>
      <c r="D5354" s="2" t="str">
        <f t="shared" si="82"/>
        <v>Error?</v>
      </c>
    </row>
    <row r="5355" spans="1:4" x14ac:dyDescent="0.2">
      <c r="A5355" s="5">
        <v>5294</v>
      </c>
      <c r="B5355" s="1831">
        <f>'Revenues 9-14'!D108</f>
        <v>53230</v>
      </c>
      <c r="C5355" s="2" t="s">
        <v>569</v>
      </c>
      <c r="D5355" s="2" t="str">
        <f t="shared" si="82"/>
        <v>Error?</v>
      </c>
    </row>
    <row r="5356" spans="1:4" x14ac:dyDescent="0.2">
      <c r="A5356" s="5">
        <v>5295</v>
      </c>
      <c r="B5356" s="1831">
        <f>'Revenues 9-14'!D109</f>
        <v>202752</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252752</v>
      </c>
      <c r="C5508" s="2" t="s">
        <v>569</v>
      </c>
      <c r="D5508" s="2" t="str">
        <f t="shared" si="85"/>
        <v>Error?</v>
      </c>
    </row>
    <row r="5509" spans="1:4" x14ac:dyDescent="0.2">
      <c r="A5509" s="5">
        <v>5448</v>
      </c>
      <c r="B5509" s="1831">
        <f>'Revenues 9-14'!E5</f>
        <v>293478</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293478</v>
      </c>
      <c r="C5513" s="2" t="s">
        <v>569</v>
      </c>
      <c r="D5513" s="2" t="str">
        <f t="shared" si="85"/>
        <v>Error?</v>
      </c>
    </row>
    <row r="5514" spans="1:4" x14ac:dyDescent="0.2">
      <c r="A5514" s="5">
        <v>5453</v>
      </c>
      <c r="B5514" s="1831">
        <f>'Revenues 9-14'!E14</f>
        <v>1943</v>
      </c>
      <c r="D5514" s="2" t="str">
        <f t="shared" si="85"/>
        <v>Error?</v>
      </c>
    </row>
    <row r="5515" spans="1:4" x14ac:dyDescent="0.2">
      <c r="A5515" s="5">
        <v>5454</v>
      </c>
      <c r="B5515" s="1831">
        <f>'Revenues 9-14'!E15</f>
        <v>403</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2346</v>
      </c>
      <c r="C5518" s="2" t="s">
        <v>569</v>
      </c>
      <c r="D5518" s="2" t="str">
        <f t="shared" si="85"/>
        <v>Error?</v>
      </c>
    </row>
    <row r="5519" spans="1:4" x14ac:dyDescent="0.2">
      <c r="A5519" s="5">
        <v>5458</v>
      </c>
      <c r="B5519" s="1831">
        <f>'Revenues 9-14'!E65</f>
        <v>2802</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2802</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298626</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298626</v>
      </c>
      <c r="C5552" s="2" t="s">
        <v>569</v>
      </c>
      <c r="D5552" s="2" t="str">
        <f t="shared" si="85"/>
        <v>Error?</v>
      </c>
    </row>
    <row r="5553" spans="1:4" x14ac:dyDescent="0.2">
      <c r="A5553" s="5">
        <v>5492</v>
      </c>
      <c r="B5553" s="1831">
        <f>'Revenues 9-14'!F5</f>
        <v>59105</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59105</v>
      </c>
      <c r="C5557" s="2" t="s">
        <v>569</v>
      </c>
      <c r="D5557" s="2" t="str">
        <f t="shared" si="85"/>
        <v>Error?</v>
      </c>
    </row>
    <row r="5558" spans="1:4" x14ac:dyDescent="0.2">
      <c r="A5558" s="5">
        <v>5497</v>
      </c>
      <c r="B5558" s="1831">
        <f>'Revenues 9-14'!F14</f>
        <v>392</v>
      </c>
      <c r="D5558" s="2" t="str">
        <f t="shared" si="85"/>
        <v>Error?</v>
      </c>
    </row>
    <row r="5559" spans="1:4" x14ac:dyDescent="0.2">
      <c r="A5559" s="5">
        <v>5498</v>
      </c>
      <c r="B5559" s="1831">
        <f>'Revenues 9-14'!F15</f>
        <v>81</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473</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758</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758</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286</v>
      </c>
      <c r="D5586" s="2" t="str">
        <f t="shared" si="86"/>
        <v>Error?</v>
      </c>
    </row>
    <row r="5587" spans="1:4" x14ac:dyDescent="0.2">
      <c r="A5587" s="5">
        <v>5526</v>
      </c>
      <c r="B5587" s="1831">
        <f>'Revenues 9-14'!F108</f>
        <v>286</v>
      </c>
      <c r="C5587" s="2" t="s">
        <v>569</v>
      </c>
      <c r="D5587" s="2" t="str">
        <f t="shared" si="86"/>
        <v>Error?</v>
      </c>
    </row>
    <row r="5588" spans="1:4" x14ac:dyDescent="0.2">
      <c r="A5588" s="5">
        <v>5527</v>
      </c>
      <c r="B5588" s="1831">
        <f>'Revenues 9-14'!F109</f>
        <v>60622</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93010</v>
      </c>
      <c r="D5615" s="2" t="str">
        <f t="shared" si="86"/>
        <v>Error?</v>
      </c>
    </row>
    <row r="5616" spans="1:4" x14ac:dyDescent="0.2">
      <c r="A5616" s="10">
        <v>5555</v>
      </c>
      <c r="B5616" s="1831"/>
      <c r="D5616" s="2" t="str">
        <f t="shared" si="86"/>
        <v>OK</v>
      </c>
    </row>
    <row r="5617" spans="1:5" x14ac:dyDescent="0.2">
      <c r="A5617" s="5">
        <v>5556</v>
      </c>
      <c r="B5617" s="1831">
        <f>'Revenues 9-14'!F153</f>
        <v>4927</v>
      </c>
      <c r="D5617" s="2" t="str">
        <f t="shared" si="86"/>
        <v>Error?</v>
      </c>
    </row>
    <row r="5618" spans="1:5" x14ac:dyDescent="0.2">
      <c r="A5618" s="5">
        <v>5557</v>
      </c>
      <c r="B5618" s="1831">
        <f>'Revenues 9-14'!F155</f>
        <v>97937</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97937</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97937</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158559</v>
      </c>
      <c r="C5720" s="2" t="s">
        <v>569</v>
      </c>
      <c r="D5720" s="2" t="str">
        <f t="shared" si="88"/>
        <v>Error?</v>
      </c>
    </row>
    <row r="5721" spans="1:4" x14ac:dyDescent="0.2">
      <c r="A5721" s="5">
        <v>5660</v>
      </c>
      <c r="B5721" s="1831">
        <f>'Revenues 9-14'!G5</f>
        <v>10110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10110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20220</v>
      </c>
      <c r="C5725" s="2" t="s">
        <v>569</v>
      </c>
      <c r="D5725" s="2" t="str">
        <f t="shared" si="88"/>
        <v>Error?</v>
      </c>
    </row>
    <row r="5726" spans="1:4" x14ac:dyDescent="0.2">
      <c r="A5726" s="5">
        <v>5665</v>
      </c>
      <c r="B5726" s="1831">
        <f>'Revenues 9-14'!G14</f>
        <v>134</v>
      </c>
      <c r="D5726" s="2" t="str">
        <f t="shared" si="88"/>
        <v>Error?</v>
      </c>
    </row>
    <row r="5727" spans="1:4" x14ac:dyDescent="0.2">
      <c r="A5727" s="5">
        <v>5666</v>
      </c>
      <c r="B5727" s="1831">
        <f>'Revenues 9-14'!G15</f>
        <v>28</v>
      </c>
      <c r="D5727" s="2" t="str">
        <f t="shared" si="88"/>
        <v>Error?</v>
      </c>
    </row>
    <row r="5728" spans="1:4" x14ac:dyDescent="0.2">
      <c r="A5728" s="5">
        <v>5667</v>
      </c>
      <c r="B5728" s="1831">
        <f>'Revenues 9-14'!G16</f>
        <v>15224</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15386</v>
      </c>
      <c r="C5730" s="2" t="s">
        <v>569</v>
      </c>
      <c r="D5730" s="2" t="str">
        <f t="shared" si="88"/>
        <v>Error?</v>
      </c>
    </row>
    <row r="5731" spans="1:4" x14ac:dyDescent="0.2">
      <c r="A5731" s="5">
        <v>5670</v>
      </c>
      <c r="B5731" s="1831">
        <f>'Revenues 9-14'!G65</f>
        <v>3429</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3429</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39035</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14789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14789</v>
      </c>
      <c r="C5918" s="2" t="s">
        <v>569</v>
      </c>
      <c r="D5918" s="2" t="str">
        <f t="shared" si="91"/>
        <v>Error?</v>
      </c>
    </row>
    <row r="5919" spans="1:4" x14ac:dyDescent="0.2">
      <c r="A5919" s="5">
        <v>5858</v>
      </c>
      <c r="B5919" s="1831">
        <f>'Revenues 9-14'!I14</f>
        <v>98</v>
      </c>
      <c r="D5919" s="2" t="str">
        <f t="shared" si="91"/>
        <v>Error?</v>
      </c>
    </row>
    <row r="5920" spans="1:4" x14ac:dyDescent="0.2">
      <c r="A5920" s="5">
        <v>5859</v>
      </c>
      <c r="B5920" s="1831">
        <f>'Revenues 9-14'!I15</f>
        <v>20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118</v>
      </c>
      <c r="C5923" s="2" t="s">
        <v>569</v>
      </c>
      <c r="D5923" s="2" t="str">
        <f t="shared" si="91"/>
        <v>Error?</v>
      </c>
    </row>
    <row r="5924" spans="1:4" x14ac:dyDescent="0.2">
      <c r="A5924" s="5">
        <v>5863</v>
      </c>
      <c r="B5924" s="1831">
        <f>'Revenues 9-14'!I65</f>
        <v>148</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148</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15055</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14789</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14789</v>
      </c>
      <c r="C5987" s="2" t="s">
        <v>569</v>
      </c>
      <c r="D5987" s="2" t="str">
        <f t="shared" si="92"/>
        <v>Error?</v>
      </c>
    </row>
    <row r="5988" spans="1:4" x14ac:dyDescent="0.2">
      <c r="A5988" s="5">
        <v>5927</v>
      </c>
      <c r="B5988" s="1831">
        <f>'Revenues 9-14'!K14</f>
        <v>98</v>
      </c>
      <c r="D5988" s="2" t="str">
        <f t="shared" si="92"/>
        <v>Error?</v>
      </c>
    </row>
    <row r="5989" spans="1:4" x14ac:dyDescent="0.2">
      <c r="A5989" s="5">
        <v>5928</v>
      </c>
      <c r="B5989" s="1831">
        <f>'Revenues 9-14'!K15</f>
        <v>20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118</v>
      </c>
      <c r="C5992" s="2" t="s">
        <v>569</v>
      </c>
      <c r="D5992" s="2" t="str">
        <f t="shared" si="92"/>
        <v>Error?</v>
      </c>
    </row>
    <row r="5993" spans="1:4" x14ac:dyDescent="0.2">
      <c r="A5993" s="5">
        <v>5932</v>
      </c>
      <c r="B5993" s="1831">
        <f>'Revenues 9-14'!K65</f>
        <v>963</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963</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15870</v>
      </c>
      <c r="C6023" s="2" t="s">
        <v>569</v>
      </c>
      <c r="D6023" s="2" t="str">
        <f t="shared" si="93"/>
        <v>Error?</v>
      </c>
    </row>
    <row r="6024" spans="1:5" x14ac:dyDescent="0.2">
      <c r="A6024" s="5">
        <v>5963</v>
      </c>
      <c r="B6024" s="1831">
        <f>'Revenues 9-14'!G109</f>
        <v>39035</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15055</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15870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27097</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13224</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310.39999999999998</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39122</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39122</v>
      </c>
      <c r="D6215" s="2" t="str">
        <f t="shared" si="96"/>
        <v>Error?</v>
      </c>
      <c r="E6215" s="2" t="s">
        <v>189</v>
      </c>
    </row>
    <row r="6216" spans="1:5" x14ac:dyDescent="0.2">
      <c r="A6216">
        <v>6155</v>
      </c>
      <c r="B6216" s="1831">
        <f>'Assets-Liab 5-6'!J41</f>
        <v>39122</v>
      </c>
      <c r="D6216" s="2" t="str">
        <f t="shared" si="96"/>
        <v>Error?</v>
      </c>
      <c r="E6216" s="2" t="s">
        <v>189</v>
      </c>
    </row>
    <row r="6217" spans="1:5" x14ac:dyDescent="0.2">
      <c r="A6217">
        <v>6156</v>
      </c>
      <c r="B6217" s="1831">
        <f>'Assets-Liab 5-6'!J4</f>
        <v>39122</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215496</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215496</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215496</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222303</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222303</v>
      </c>
      <c r="D6229" s="2" t="str">
        <f t="shared" si="96"/>
        <v>Error?</v>
      </c>
      <c r="E6229" s="2" t="s">
        <v>189</v>
      </c>
    </row>
    <row r="6230" spans="1:5" x14ac:dyDescent="0.2">
      <c r="A6230">
        <v>6169</v>
      </c>
      <c r="B6230" s="1831">
        <f>'Acct Summary 7-8'!J20</f>
        <v>-6807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-6807</v>
      </c>
      <c r="D6263" s="2" t="str">
        <f t="shared" si="96"/>
        <v>Error?</v>
      </c>
      <c r="E6263" s="2" t="s">
        <v>189</v>
      </c>
    </row>
    <row r="6264" spans="1:5" x14ac:dyDescent="0.2">
      <c r="A6264">
        <v>6203</v>
      </c>
      <c r="B6264" s="1831">
        <f>'Acct Summary 7-8'!J79</f>
        <v>45929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39122</v>
      </c>
      <c r="D6266" s="2" t="str">
        <f t="shared" si="96"/>
        <v>Error?</v>
      </c>
      <c r="E6266" s="2" t="s">
        <v>189</v>
      </c>
    </row>
    <row r="6267" spans="1:5" x14ac:dyDescent="0.2">
      <c r="A6267">
        <v>6206</v>
      </c>
      <c r="B6267" s="1831">
        <f>'Acct Summary 7-8'!C82</f>
        <v>318891</v>
      </c>
      <c r="D6267" s="2" t="str">
        <f t="shared" si="96"/>
        <v>Error?</v>
      </c>
      <c r="E6267" s="2" t="s">
        <v>189</v>
      </c>
    </row>
    <row r="6268" spans="1:5" x14ac:dyDescent="0.2">
      <c r="A6268">
        <v>6207</v>
      </c>
      <c r="B6268" s="1831">
        <f>'Acct Summary 7-8'!D82</f>
        <v>72378</v>
      </c>
      <c r="D6268" s="2" t="str">
        <f t="shared" si="96"/>
        <v>Error?</v>
      </c>
      <c r="E6268" s="2" t="s">
        <v>189</v>
      </c>
    </row>
    <row r="6269" spans="1:5" x14ac:dyDescent="0.2">
      <c r="A6269">
        <v>6208</v>
      </c>
      <c r="B6269" s="1831">
        <f>'Acct Summary 7-8'!E82</f>
        <v>7504</v>
      </c>
      <c r="D6269" s="2" t="str">
        <f t="shared" si="96"/>
        <v>Error?</v>
      </c>
      <c r="E6269" s="2" t="s">
        <v>189</v>
      </c>
    </row>
    <row r="6270" spans="1:5" x14ac:dyDescent="0.2">
      <c r="A6270">
        <v>6209</v>
      </c>
      <c r="B6270" s="1831">
        <f>'Acct Summary 7-8'!F82</f>
        <v>43599</v>
      </c>
      <c r="D6270" s="2" t="str">
        <f t="shared" si="96"/>
        <v>Error?</v>
      </c>
      <c r="E6270" s="2" t="s">
        <v>189</v>
      </c>
    </row>
    <row r="6271" spans="1:5" x14ac:dyDescent="0.2">
      <c r="A6271">
        <v>6210</v>
      </c>
      <c r="B6271" s="1831">
        <f>'Acct Summary 7-8'!G82</f>
        <v>-31581</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-6807</v>
      </c>
      <c r="D6274" s="2" t="str">
        <f t="shared" si="97"/>
        <v>Error?</v>
      </c>
      <c r="E6274" s="2" t="s">
        <v>189</v>
      </c>
    </row>
    <row r="6275" spans="1:5" x14ac:dyDescent="0.2">
      <c r="A6275">
        <v>6214</v>
      </c>
      <c r="B6275" s="1831">
        <f>'Acct Summary 7-8'!K82</f>
        <v>15870</v>
      </c>
      <c r="D6275" s="2" t="str">
        <f t="shared" si="97"/>
        <v>Error?</v>
      </c>
      <c r="E6275" s="2" t="s">
        <v>189</v>
      </c>
    </row>
    <row r="6276" spans="1:5" x14ac:dyDescent="0.2">
      <c r="A6276">
        <v>6215</v>
      </c>
      <c r="B6276" s="1831">
        <f>'Acct Summary 7-8'!C83</f>
        <v>0.14055113997728375</v>
      </c>
      <c r="D6276" s="2" t="str">
        <f t="shared" si="97"/>
        <v>Error?</v>
      </c>
      <c r="E6276" s="2" t="s">
        <v>189</v>
      </c>
    </row>
    <row r="6277" spans="1:5" x14ac:dyDescent="0.2">
      <c r="A6277">
        <v>6216</v>
      </c>
      <c r="B6277" s="1831">
        <f>'Acct Summary 7-8'!D83</f>
        <v>4.2158667287977636</v>
      </c>
      <c r="D6277" s="2" t="str">
        <f t="shared" si="97"/>
        <v>Error?</v>
      </c>
      <c r="E6277" s="2" t="s">
        <v>189</v>
      </c>
    </row>
    <row r="6278" spans="1:5" x14ac:dyDescent="0.2">
      <c r="A6278">
        <v>6217</v>
      </c>
      <c r="B6278" s="1831">
        <f>'Acct Summary 7-8'!E83</f>
        <v>6.9433906397468395E-2</v>
      </c>
      <c r="D6278" s="2" t="str">
        <f t="shared" si="97"/>
        <v>Error?</v>
      </c>
      <c r="E6278" s="2" t="s">
        <v>189</v>
      </c>
    </row>
    <row r="6279" spans="1:5" x14ac:dyDescent="0.2">
      <c r="A6279">
        <v>6218</v>
      </c>
      <c r="B6279" s="1831">
        <f>'Acct Summary 7-8'!F83</f>
        <v>0.71055590866865492</v>
      </c>
      <c r="D6279" s="2" t="str">
        <f t="shared" si="97"/>
        <v>Error?</v>
      </c>
      <c r="E6279" s="2" t="s">
        <v>189</v>
      </c>
    </row>
    <row r="6280" spans="1:5" x14ac:dyDescent="0.2">
      <c r="A6280">
        <v>6219</v>
      </c>
      <c r="B6280" s="1831">
        <f>'Acct Summary 7-8'!G83</f>
        <v>-0.141491301562269</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t="e">
        <f>'Acct Summary 7-8'!I83</f>
        <v>#DIV/0!</v>
      </c>
      <c r="D6282" s="2" t="e">
        <f t="shared" si="97"/>
        <v>#DIV/0!</v>
      </c>
      <c r="E6282" s="2" t="s">
        <v>189</v>
      </c>
    </row>
    <row r="6283" spans="1:5" x14ac:dyDescent="0.2">
      <c r="A6283">
        <v>6222</v>
      </c>
      <c r="B6283" s="1831">
        <f>'Acct Summary 7-8'!J83</f>
        <v>-0.17399417207709217</v>
      </c>
      <c r="D6283" s="2" t="str">
        <f t="shared" si="97"/>
        <v>Error?</v>
      </c>
      <c r="E6283" s="2" t="s">
        <v>189</v>
      </c>
    </row>
    <row r="6284" spans="1:5" x14ac:dyDescent="0.2">
      <c r="A6284">
        <v>6223</v>
      </c>
      <c r="B6284" s="1831">
        <f>'Acct Summary 7-8'!K83</f>
        <v>0.23348879636304787</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212198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212198</v>
      </c>
      <c r="D6301" s="2" t="str">
        <f t="shared" si="97"/>
        <v>Error?</v>
      </c>
      <c r="E6301" s="2" t="s">
        <v>189</v>
      </c>
    </row>
    <row r="6302" spans="1:5" x14ac:dyDescent="0.2">
      <c r="A6302">
        <v>6241</v>
      </c>
      <c r="B6302" s="1831">
        <f>'Revenues 9-14'!J14</f>
        <v>1405</v>
      </c>
      <c r="D6302" s="2" t="str">
        <f t="shared" si="97"/>
        <v>Error?</v>
      </c>
      <c r="E6302" s="2" t="s">
        <v>189</v>
      </c>
    </row>
    <row r="6303" spans="1:5" x14ac:dyDescent="0.2">
      <c r="A6303">
        <v>6242</v>
      </c>
      <c r="B6303" s="1831">
        <f>'Revenues 9-14'!J15</f>
        <v>291</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1696</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1602</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1602</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1160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215496</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3867</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73454</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85547</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7518</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222303</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215496</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2582</v>
      </c>
      <c r="D7073" s="2" t="str">
        <f t="shared" si="109"/>
        <v>Error?</v>
      </c>
    </row>
    <row r="7074" spans="1:4" x14ac:dyDescent="0.2">
      <c r="A7074">
        <v>7013</v>
      </c>
      <c r="B7074" s="1831">
        <f>'Expenditures 15-22'!K216</f>
        <v>2582</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104</v>
      </c>
      <c r="D7079" s="2" t="str">
        <f t="shared" si="109"/>
        <v>Error?</v>
      </c>
    </row>
    <row r="7080" spans="1:4" x14ac:dyDescent="0.2">
      <c r="A7080">
        <v>7019</v>
      </c>
      <c r="B7080" s="1831">
        <f>'Expenditures 15-22'!K226</f>
        <v>104</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11240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11240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59874</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59874</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3129</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11631</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14760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120732</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7936</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128668</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7761</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7761</v>
      </c>
      <c r="D7198" s="2" t="str">
        <f t="shared" si="111"/>
        <v>Error?</v>
      </c>
    </row>
    <row r="7199" spans="1:4" x14ac:dyDescent="0.2">
      <c r="A7199">
        <v>7138</v>
      </c>
      <c r="B7199" s="1831">
        <f>'Expenditures 15-22'!C330</f>
        <v>120732</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89940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11631</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222303</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120732</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89940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11631</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222303</v>
      </c>
      <c r="D7224" s="2" t="str">
        <f t="shared" si="111"/>
        <v>Error?</v>
      </c>
    </row>
    <row r="7225" spans="1:4" x14ac:dyDescent="0.2">
      <c r="A7225">
        <v>7164</v>
      </c>
      <c r="B7225" s="1831">
        <f>'Expenditures 15-22'!K343</f>
        <v>-6807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4739</v>
      </c>
      <c r="D7246" s="2" t="str">
        <f t="shared" si="112"/>
        <v>Error?</v>
      </c>
    </row>
    <row r="7247" spans="1:4" x14ac:dyDescent="0.2">
      <c r="A7247">
        <f t="shared" si="113"/>
        <v>7186</v>
      </c>
      <c r="B7247" s="1831">
        <f>'Expenditures 15-22'!E7</f>
        <v>1503</v>
      </c>
      <c r="D7247" s="2" t="str">
        <f t="shared" si="112"/>
        <v>Error?</v>
      </c>
    </row>
    <row r="7248" spans="1:4" x14ac:dyDescent="0.2">
      <c r="A7248">
        <f t="shared" si="113"/>
        <v>7187</v>
      </c>
      <c r="B7248" s="1831">
        <f>'Expenditures 15-22'!F7</f>
        <v>3098</v>
      </c>
      <c r="D7248" s="2" t="str">
        <f t="shared" si="112"/>
        <v>Error?</v>
      </c>
    </row>
    <row r="7249" spans="1:4" x14ac:dyDescent="0.2">
      <c r="A7249">
        <f t="shared" si="113"/>
        <v>7188</v>
      </c>
      <c r="B7249" s="1831">
        <f>'Expenditures 15-22'!G7</f>
        <v>2753</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7161</v>
      </c>
      <c r="D7263" s="2" t="str">
        <f t="shared" si="112"/>
        <v>Error?</v>
      </c>
    </row>
    <row r="7264" spans="1:4" x14ac:dyDescent="0.2">
      <c r="A7264">
        <f t="shared" si="113"/>
        <v>7203</v>
      </c>
      <c r="B7264" s="1831">
        <f>'Expenditures 15-22'!D17</f>
        <v>114</v>
      </c>
      <c r="D7264" s="2" t="str">
        <f t="shared" si="112"/>
        <v>Error?</v>
      </c>
    </row>
    <row r="7265" spans="1:5" x14ac:dyDescent="0.2">
      <c r="A7265">
        <f t="shared" si="113"/>
        <v>7204</v>
      </c>
      <c r="B7265" s="1831">
        <f>'Expenditures 15-22'!E17</f>
        <v>75</v>
      </c>
      <c r="D7265" s="2" t="str">
        <f t="shared" si="112"/>
        <v>Error?</v>
      </c>
    </row>
    <row r="7266" spans="1:5" x14ac:dyDescent="0.2">
      <c r="A7266">
        <f t="shared" si="113"/>
        <v>7205</v>
      </c>
      <c r="B7266" s="1831">
        <f>'Expenditures 15-22'!F17</f>
        <v>168</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294558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1160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1677</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2837</v>
      </c>
      <c r="D7719" s="2" t="str">
        <f t="shared" si="126"/>
        <v>Error?</v>
      </c>
      <c r="E7719" s="2" t="s">
        <v>822</v>
      </c>
    </row>
    <row r="7720" spans="1:6" x14ac:dyDescent="0.2">
      <c r="A7720">
        <v>7659</v>
      </c>
      <c r="B7720" s="1831">
        <f>'Rest Tax Levies-Tort Im 25'!H14</f>
        <v>11827</v>
      </c>
      <c r="D7720" s="2" t="str">
        <f t="shared" si="126"/>
        <v>Error?</v>
      </c>
      <c r="E7720" s="2" t="s">
        <v>822</v>
      </c>
    </row>
    <row r="7721" spans="1:6" x14ac:dyDescent="0.2">
      <c r="A7721">
        <v>7660</v>
      </c>
      <c r="B7721" s="1831">
        <f>'Rest Tax Levies-Tort Im 25'!K14</f>
        <v>2837</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2837</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1944100</v>
      </c>
      <c r="D7817" s="2" t="str">
        <f t="shared" si="128"/>
        <v>Error?</v>
      </c>
      <c r="E7817" s="4" t="s">
        <v>1966</v>
      </c>
    </row>
    <row r="7818" spans="1:5" x14ac:dyDescent="0.2">
      <c r="A7818">
        <v>7757</v>
      </c>
      <c r="B7818" s="1831">
        <f>'PCTC-OEPP 27-28'!F172</f>
        <v>80622</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-127585</v>
      </c>
      <c r="D7820" s="2" t="str">
        <f t="shared" si="128"/>
        <v>Error?</v>
      </c>
    </row>
    <row r="7821" spans="1:5" x14ac:dyDescent="0.2">
      <c r="A7821">
        <v>7760</v>
      </c>
      <c r="B7821" s="1831">
        <f>'ICR Computation 30'!G40</f>
        <v>-127585</v>
      </c>
      <c r="D7821" s="2" t="str">
        <f t="shared" si="128"/>
        <v>Error?</v>
      </c>
    </row>
    <row r="7822" spans="1:5" x14ac:dyDescent="0.2">
      <c r="A7822" s="1">
        <v>7761</v>
      </c>
      <c r="B7822" s="1831">
        <f>'PCTC-OEPP 27-28'!F14</f>
        <v>3084961</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82794</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587616</v>
      </c>
      <c r="D7834" s="2" t="str">
        <f t="shared" si="129"/>
        <v>Error?</v>
      </c>
      <c r="E7834" s="4" t="s">
        <v>1998</v>
      </c>
    </row>
    <row r="7835" spans="1:5" x14ac:dyDescent="0.2">
      <c r="A7835">
        <v>7774</v>
      </c>
      <c r="B7835" s="1831">
        <f>'PCTC-OEPP 27-28'!F78</f>
        <v>2497345</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8045.5702319587635</v>
      </c>
      <c r="D7837" s="2" t="str">
        <f t="shared" si="129"/>
        <v>Error?</v>
      </c>
      <c r="E7837" s="4" t="s">
        <v>1998</v>
      </c>
    </row>
    <row r="7838" spans="1:5" x14ac:dyDescent="0.2">
      <c r="A7838">
        <v>7777</v>
      </c>
      <c r="B7838" s="1831">
        <f>'PCTC-OEPP 27-28'!F96</f>
        <v>6874</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6677</v>
      </c>
      <c r="D7842" s="2" t="str">
        <f t="shared" si="129"/>
        <v>Error?</v>
      </c>
      <c r="E7842" s="4" t="s">
        <v>1998</v>
      </c>
    </row>
    <row r="7843" spans="1:5" x14ac:dyDescent="0.2">
      <c r="A7843">
        <v>7782</v>
      </c>
      <c r="B7843" s="1831">
        <f>'PCTC-OEPP 27-28'!F107</f>
        <v>14875</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1677</v>
      </c>
      <c r="D7846" s="2" t="str">
        <f t="shared" si="129"/>
        <v>Error?</v>
      </c>
      <c r="E7846" s="4" t="s">
        <v>1998</v>
      </c>
    </row>
    <row r="7847" spans="1:5" x14ac:dyDescent="0.2">
      <c r="A7847">
        <v>7786</v>
      </c>
      <c r="B7847" s="1831">
        <f>'PCTC-OEPP 27-28'!F112</f>
        <v>97937</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750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98288</v>
      </c>
      <c r="D7858" s="2" t="str">
        <f t="shared" si="129"/>
        <v>Error?</v>
      </c>
      <c r="E7858" s="4" t="s">
        <v>1998</v>
      </c>
    </row>
    <row r="7859" spans="1:5" x14ac:dyDescent="0.2">
      <c r="A7859">
        <v>7798</v>
      </c>
      <c r="B7859" s="1831">
        <f>'PCTC-OEPP 27-28'!F127</f>
        <v>63558</v>
      </c>
      <c r="D7859" s="2" t="str">
        <f t="shared" si="129"/>
        <v>Error?</v>
      </c>
      <c r="E7859" s="4" t="s">
        <v>1998</v>
      </c>
    </row>
    <row r="7860" spans="1:5" x14ac:dyDescent="0.2">
      <c r="A7860">
        <v>7799</v>
      </c>
      <c r="B7860" s="1831">
        <f>'PCTC-OEPP 27-28'!F128</f>
        <v>8690</v>
      </c>
      <c r="D7860" s="2" t="str">
        <f t="shared" si="129"/>
        <v>Error?</v>
      </c>
      <c r="E7860" s="4" t="s">
        <v>1998</v>
      </c>
    </row>
    <row r="7861" spans="1:5" x14ac:dyDescent="0.2">
      <c r="A7861">
        <v>7800</v>
      </c>
      <c r="B7861" s="1831">
        <f>'PCTC-OEPP 27-28'!F129</f>
        <v>74540</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2000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4153</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4261</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22113</v>
      </c>
      <c r="D7876" s="2" t="str">
        <f t="shared" si="129"/>
        <v>Error?</v>
      </c>
      <c r="E7876" s="4" t="s">
        <v>1998</v>
      </c>
    </row>
    <row r="7877" spans="1:5" x14ac:dyDescent="0.2">
      <c r="A7877">
        <v>7816</v>
      </c>
      <c r="B7877" s="1831">
        <f>'PCTC-OEPP 27-28'!F175</f>
        <v>574336</v>
      </c>
      <c r="D7877" s="2" t="str">
        <f t="shared" si="129"/>
        <v>Error?</v>
      </c>
      <c r="E7877" s="4" t="s">
        <v>1998</v>
      </c>
    </row>
    <row r="7878" spans="1:5" x14ac:dyDescent="0.2">
      <c r="A7878">
        <v>7817</v>
      </c>
      <c r="B7878" s="1831">
        <f>'PCTC-OEPP 27-28'!F176</f>
        <v>1923009</v>
      </c>
      <c r="D7878" s="2" t="str">
        <f t="shared" si="129"/>
        <v>Error?</v>
      </c>
      <c r="E7878" s="4" t="s">
        <v>1998</v>
      </c>
    </row>
    <row r="7879" spans="1:5" x14ac:dyDescent="0.2">
      <c r="A7879">
        <v>7818</v>
      </c>
      <c r="B7879" s="1831">
        <f>'PCTC-OEPP 27-28'!F178</f>
        <v>2217567</v>
      </c>
      <c r="D7879" s="2" t="str">
        <f t="shared" si="129"/>
        <v>Error?</v>
      </c>
      <c r="E7879" s="4" t="s">
        <v>1998</v>
      </c>
    </row>
    <row r="7880" spans="1:5" x14ac:dyDescent="0.2">
      <c r="A7880">
        <v>7819</v>
      </c>
      <c r="B7880" s="1831">
        <f>'PCTC-OEPP 27-28'!F180</f>
        <v>7144.2235824742274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11631</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6" t="str">
        <f>COVER!A17</f>
        <v xml:space="preserve"> Clay City CUSD 10</v>
      </c>
      <c r="B7" s="2517"/>
      <c r="C7" s="2517"/>
      <c r="D7" s="2555"/>
      <c r="E7" s="2556">
        <f>COVER!A13</f>
        <v>12013010026</v>
      </c>
      <c r="F7" s="2557"/>
      <c r="G7" s="2523">
        <f>COVER!T23</f>
        <v>65.032562999999996</v>
      </c>
      <c r="H7" s="2524"/>
      <c r="I7" s="2524"/>
      <c r="J7" s="2524"/>
      <c r="K7" s="2524"/>
      <c r="L7" s="2525"/>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6"/>
      <c r="B9" s="2527"/>
      <c r="C9" s="2527"/>
      <c r="D9" s="2527"/>
      <c r="E9" s="2527"/>
      <c r="F9" s="2528"/>
      <c r="G9" s="2529" t="str">
        <f>COVER!T13</f>
        <v>Kemper CPA Group LLP</v>
      </c>
      <c r="H9" s="2530"/>
      <c r="I9" s="2530"/>
      <c r="J9" s="2530"/>
      <c r="K9" s="2530"/>
      <c r="L9" s="2531"/>
    </row>
    <row r="10" spans="1:29" ht="13.5" customHeight="1" x14ac:dyDescent="0.2">
      <c r="A10" s="2513" t="str">
        <f>COVER!A38</f>
        <v>Cathy Croy</v>
      </c>
      <c r="B10" s="2514"/>
      <c r="C10" s="2514"/>
      <c r="D10" s="2514"/>
      <c r="E10" s="2514"/>
      <c r="F10" s="2515"/>
      <c r="G10" s="2529" t="str">
        <f>COVER!T17</f>
        <v>703 W. Main St, PO Box 447</v>
      </c>
      <c r="H10" s="2542"/>
      <c r="I10" s="2542"/>
      <c r="J10" s="2542"/>
      <c r="K10" s="2542"/>
      <c r="L10" s="2543"/>
    </row>
    <row r="11" spans="1:29" ht="13.5" customHeight="1" x14ac:dyDescent="0.2">
      <c r="A11" s="962" t="s">
        <v>1502</v>
      </c>
      <c r="B11" s="963"/>
      <c r="C11" s="964"/>
      <c r="D11" s="969"/>
      <c r="E11" s="964"/>
      <c r="F11" s="968"/>
      <c r="G11" s="2529" t="str">
        <f>COVER!T19</f>
        <v>Olney</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kmclaren@kempercpa.com</v>
      </c>
      <c r="J13" s="2551"/>
      <c r="K13" s="2551"/>
      <c r="L13" s="2552"/>
    </row>
    <row r="14" spans="1:29" ht="13.5" customHeight="1" x14ac:dyDescent="0.2">
      <c r="A14" s="2529" t="str">
        <f>COVER!A19</f>
        <v>607 South Walnut SW</v>
      </c>
      <c r="B14" s="2542"/>
      <c r="C14" s="2542"/>
      <c r="D14" s="2542"/>
      <c r="E14" s="2542"/>
      <c r="F14" s="2543"/>
      <c r="G14" s="973" t="s">
        <v>1175</v>
      </c>
      <c r="H14" s="971"/>
      <c r="I14" s="971"/>
      <c r="J14" s="971"/>
      <c r="K14" s="971"/>
      <c r="L14" s="972"/>
    </row>
    <row r="15" spans="1:29" ht="13.5" customHeight="1" x14ac:dyDescent="0.2">
      <c r="A15" s="2529" t="str">
        <f>COVER!A21</f>
        <v>Clay City</v>
      </c>
      <c r="B15" s="2542"/>
      <c r="C15" s="2542"/>
      <c r="D15" s="2542"/>
      <c r="E15" s="2542"/>
      <c r="F15" s="2543"/>
      <c r="G15" s="2539" t="str">
        <f>COVER!T15</f>
        <v>Krista McLaren</v>
      </c>
      <c r="H15" s="2540"/>
      <c r="I15" s="2540"/>
      <c r="J15" s="2540"/>
      <c r="K15" s="2540"/>
      <c r="L15" s="2541"/>
    </row>
    <row r="16" spans="1:29" ht="12.2" customHeight="1" x14ac:dyDescent="0.2">
      <c r="A16" s="2519">
        <f>COVER!A25</f>
        <v>62824</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3" t="s">
        <v>1174</v>
      </c>
      <c r="H17" s="971"/>
      <c r="I17" s="971"/>
      <c r="J17" s="971"/>
      <c r="K17" s="975" t="s">
        <v>1173</v>
      </c>
      <c r="L17" s="968"/>
      <c r="M17" s="961"/>
    </row>
    <row r="18" spans="1:13" ht="12.2" customHeight="1" x14ac:dyDescent="0.2">
      <c r="A18" s="2513"/>
      <c r="B18" s="2514"/>
      <c r="C18" s="2514"/>
      <c r="D18" s="2514"/>
      <c r="E18" s="2514"/>
      <c r="F18" s="2515"/>
      <c r="G18" s="2516" t="str">
        <f>COVER!T21</f>
        <v>618-395-2105</v>
      </c>
      <c r="H18" s="2517"/>
      <c r="I18" s="2517"/>
      <c r="J18" s="2517"/>
      <c r="K18" s="2516" t="str">
        <f>COVER!X21</f>
        <v>618-395-7079</v>
      </c>
      <c r="L18" s="251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8" t="str">
        <f>'Single Audit Cover'!A7</f>
        <v xml:space="preserve"> Clay City CUSD 10</v>
      </c>
      <c r="B1" s="2559"/>
      <c r="C1" s="2559"/>
      <c r="D1" s="2559"/>
    </row>
    <row r="2" spans="1:11" s="990" customFormat="1" ht="12.75" x14ac:dyDescent="0.2">
      <c r="A2" s="2560">
        <f>'Single Audit Cover'!E7</f>
        <v>12013010026</v>
      </c>
      <c r="B2" s="2561"/>
      <c r="C2" s="2561"/>
      <c r="D2" s="2561"/>
    </row>
    <row r="3" spans="1:11" s="990" customFormat="1" ht="12.75" x14ac:dyDescent="0.2">
      <c r="A3" s="2558" t="s">
        <v>1496</v>
      </c>
      <c r="B3" s="2559"/>
      <c r="C3" s="2559"/>
      <c r="D3" s="2559"/>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3" t="str">
        <f>'Single Audit Cover'!A7</f>
        <v xml:space="preserve"> Clay City CUSD 10</v>
      </c>
      <c r="B1" s="2563"/>
      <c r="C1" s="2563"/>
      <c r="D1" s="2563"/>
      <c r="E1" s="2563"/>
    </row>
    <row r="2" spans="1:5" x14ac:dyDescent="0.2">
      <c r="A2" s="2564">
        <f>'Single Audit Cover'!E7</f>
        <v>12013010026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5" t="s">
        <v>1232</v>
      </c>
    </row>
    <row r="10" spans="1:5" x14ac:dyDescent="0.2">
      <c r="A10" s="1036" t="s">
        <v>1231</v>
      </c>
      <c r="B10" s="1037" t="s">
        <v>1230</v>
      </c>
      <c r="C10" s="1037"/>
      <c r="D10" s="1038">
        <f>SUM('Acct Summary 7-8'!C7:K7)</f>
        <v>277712</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13224</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290936</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5"/>
      <c r="B24" s="2565"/>
      <c r="D24" s="1043"/>
    </row>
    <row r="25" spans="1:4" x14ac:dyDescent="0.2">
      <c r="A25" s="2562"/>
      <c r="B25" s="2562"/>
      <c r="D25" s="1043"/>
    </row>
    <row r="26" spans="1:4" x14ac:dyDescent="0.2">
      <c r="A26" s="2562"/>
      <c r="B26" s="2562"/>
      <c r="D26" s="1043"/>
    </row>
    <row r="27" spans="1:4" x14ac:dyDescent="0.2">
      <c r="A27" s="2562"/>
      <c r="B27" s="2562"/>
      <c r="D27" s="1043"/>
    </row>
    <row r="28" spans="1:4" x14ac:dyDescent="0.2">
      <c r="A28" s="2562"/>
      <c r="B28" s="2562"/>
      <c r="D28" s="1043"/>
    </row>
    <row r="29" spans="1:4" x14ac:dyDescent="0.2">
      <c r="A29" s="2562"/>
      <c r="B29" s="2562"/>
      <c r="D29" s="1043"/>
    </row>
    <row r="30" spans="1:4" x14ac:dyDescent="0.2">
      <c r="A30" s="2562"/>
      <c r="B30" s="2562"/>
      <c r="D30" s="1043"/>
    </row>
    <row r="32" spans="1:4" x14ac:dyDescent="0.2">
      <c r="A32" s="1035" t="s">
        <v>1222</v>
      </c>
      <c r="D32" s="1038">
        <f>SUM(D19:D30)</f>
        <v>290936</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2"/>
      <c r="B40" s="2562"/>
      <c r="D40" s="1043"/>
    </row>
    <row r="41" spans="1:4" x14ac:dyDescent="0.2">
      <c r="A41" s="2562"/>
      <c r="B41" s="2562"/>
      <c r="D41" s="1046"/>
    </row>
    <row r="42" spans="1:4" x14ac:dyDescent="0.2">
      <c r="A42" s="2562"/>
      <c r="B42" s="2562"/>
      <c r="D42" s="1046"/>
    </row>
    <row r="43" spans="1:4" x14ac:dyDescent="0.2">
      <c r="A43" s="2562"/>
      <c r="B43" s="2562"/>
      <c r="D43" s="1046"/>
    </row>
    <row r="44" spans="1:4" x14ac:dyDescent="0.2">
      <c r="A44" s="2562"/>
      <c r="B44" s="2562"/>
      <c r="D44" s="1046"/>
    </row>
    <row r="45" spans="1:4" x14ac:dyDescent="0.2">
      <c r="A45" s="2562"/>
      <c r="B45" s="2562"/>
      <c r="D45" s="1046"/>
    </row>
    <row r="47" spans="1:4" x14ac:dyDescent="0.2">
      <c r="B47" s="1047" t="s">
        <v>1216</v>
      </c>
      <c r="C47" s="1047"/>
      <c r="D47" s="1048">
        <f>SUM(D35:D45)</f>
        <v>0</v>
      </c>
    </row>
    <row r="49" spans="2:4" x14ac:dyDescent="0.2">
      <c r="B49" s="1047" t="s">
        <v>1215</v>
      </c>
      <c r="C49" s="1047"/>
      <c r="D49" s="1048">
        <f>D32-D47</f>
        <v>290936</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Clay City CUSD 10</v>
      </c>
      <c r="C1" s="2567"/>
      <c r="D1" s="2567"/>
      <c r="E1" s="2567"/>
      <c r="F1" s="2567"/>
      <c r="G1" s="2567"/>
      <c r="H1" s="2567"/>
      <c r="I1" s="2567"/>
      <c r="J1" s="2567"/>
      <c r="K1" s="2567"/>
      <c r="L1" s="2567"/>
      <c r="M1" s="2567"/>
    </row>
    <row r="2" spans="2:14" ht="15" x14ac:dyDescent="0.2">
      <c r="B2" s="2568">
        <f>'Single Audit Cover'!E7</f>
        <v>12013010026</v>
      </c>
      <c r="C2" s="2568"/>
      <c r="D2" s="2568"/>
      <c r="E2" s="2568"/>
      <c r="F2" s="2568"/>
      <c r="G2" s="2568"/>
      <c r="H2" s="2568"/>
      <c r="I2" s="2568"/>
      <c r="J2" s="2568"/>
      <c r="K2" s="2568"/>
      <c r="L2" s="2568"/>
      <c r="M2" s="2568"/>
      <c r="N2" s="1077"/>
    </row>
    <row r="3" spans="2:14" ht="15" x14ac:dyDescent="0.2">
      <c r="B3" s="2569" t="s">
        <v>1208</v>
      </c>
      <c r="C3" s="2569"/>
      <c r="D3" s="2569"/>
      <c r="E3" s="2569"/>
      <c r="F3" s="2569"/>
      <c r="G3" s="2569"/>
      <c r="H3" s="2569"/>
      <c r="I3" s="2569"/>
      <c r="J3" s="2569"/>
      <c r="K3" s="2569"/>
      <c r="L3" s="2569"/>
      <c r="M3" s="2569"/>
      <c r="N3" s="1077"/>
    </row>
    <row r="4" spans="2:14" ht="15" x14ac:dyDescent="0.2">
      <c r="B4" s="2570" t="str">
        <f>'Single Audit Cover'!A4</f>
        <v>Year Ending June 30, 2020</v>
      </c>
      <c r="C4" s="2570"/>
      <c r="D4" s="2570"/>
      <c r="E4" s="2570"/>
      <c r="F4" s="2570"/>
      <c r="G4" s="2570"/>
      <c r="H4" s="2570"/>
      <c r="I4" s="2570"/>
      <c r="J4" s="2570"/>
      <c r="K4" s="2570"/>
      <c r="L4" s="2570"/>
      <c r="M4" s="2570"/>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Clay City CUSD 10</v>
      </c>
      <c r="B1" s="2572"/>
      <c r="C1" s="2572"/>
      <c r="D1" s="2572"/>
      <c r="E1" s="2572"/>
      <c r="F1" s="2572"/>
    </row>
    <row r="2" spans="1:7" ht="13.5" customHeight="1" x14ac:dyDescent="0.2">
      <c r="A2" s="2568">
        <f>'Single Audit Cover'!E7</f>
        <v>12013010026</v>
      </c>
      <c r="B2" s="2568"/>
      <c r="C2" s="2568"/>
      <c r="D2" s="2568"/>
      <c r="E2" s="2568"/>
      <c r="F2" s="2568"/>
      <c r="G2" s="1050"/>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1" t="s">
        <v>1705</v>
      </c>
      <c r="C6" s="295"/>
      <c r="D6" s="295"/>
    </row>
    <row r="7" spans="1:7" ht="60.95" customHeight="1" x14ac:dyDescent="0.2">
      <c r="A7" s="2571" t="s">
        <v>1706</v>
      </c>
      <c r="B7" s="2571"/>
      <c r="C7" s="2571"/>
      <c r="D7" s="2571"/>
      <c r="E7" s="2571"/>
      <c r="F7" s="2571"/>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1" t="s">
        <v>1708</v>
      </c>
      <c r="B13" s="2571"/>
      <c r="C13" s="2571"/>
      <c r="D13" s="2571"/>
      <c r="E13" s="2571"/>
      <c r="F13" s="2571"/>
    </row>
    <row r="14" spans="1:7" ht="9.75" customHeight="1" x14ac:dyDescent="0.2">
      <c r="C14" s="1035"/>
      <c r="D14" s="1035"/>
    </row>
    <row r="15" spans="1:7" ht="13.5" customHeight="1" x14ac:dyDescent="0.2">
      <c r="C15" s="1475" t="s">
        <v>1259</v>
      </c>
      <c r="D15" s="2576" t="s">
        <v>1258</v>
      </c>
      <c r="E15" s="2576"/>
      <c r="F15" s="2576"/>
    </row>
    <row r="16" spans="1:7" ht="13.5" customHeight="1" x14ac:dyDescent="0.2">
      <c r="A16" s="1057"/>
      <c r="B16" s="1051" t="s">
        <v>1257</v>
      </c>
      <c r="C16" s="1475" t="s">
        <v>1256</v>
      </c>
      <c r="D16" s="2577" t="s">
        <v>1571</v>
      </c>
      <c r="E16" s="2577"/>
      <c r="F16" s="2577"/>
    </row>
    <row r="17" spans="1:6" ht="20.45" customHeight="1" x14ac:dyDescent="0.2">
      <c r="A17" s="1058"/>
      <c r="B17" s="1059"/>
      <c r="C17" s="1060"/>
      <c r="D17" s="2575"/>
      <c r="E17" s="2575"/>
      <c r="F17" s="2575"/>
    </row>
    <row r="18" spans="1:6" ht="20.65" customHeight="1" x14ac:dyDescent="0.2">
      <c r="A18" s="1058"/>
      <c r="B18" s="1059"/>
      <c r="C18" s="1060"/>
      <c r="D18" s="2575"/>
      <c r="E18" s="2575"/>
      <c r="F18" s="2575"/>
    </row>
    <row r="19" spans="1:6" ht="20.65" customHeight="1" x14ac:dyDescent="0.2">
      <c r="A19" s="1058"/>
      <c r="B19" s="1059"/>
      <c r="C19" s="1060"/>
      <c r="D19" s="2575"/>
      <c r="E19" s="2575"/>
      <c r="F19" s="2575"/>
    </row>
    <row r="20" spans="1:6" ht="20.65" customHeight="1" x14ac:dyDescent="0.2">
      <c r="A20" s="1058"/>
      <c r="B20" s="1059"/>
      <c r="C20" s="1060"/>
      <c r="D20" s="2575"/>
      <c r="E20" s="2575"/>
      <c r="F20" s="2575"/>
    </row>
    <row r="21" spans="1:6" ht="20.65" customHeight="1" x14ac:dyDescent="0.2">
      <c r="A21" s="1058"/>
      <c r="B21" s="1059"/>
      <c r="C21" s="1060"/>
      <c r="D21" s="2575"/>
      <c r="E21" s="2575"/>
      <c r="F21" s="2575"/>
    </row>
    <row r="22" spans="1:6" ht="20.65" customHeight="1" x14ac:dyDescent="0.2">
      <c r="A22" s="1058"/>
      <c r="B22" s="1059"/>
      <c r="C22" s="1060"/>
      <c r="D22" s="2575"/>
      <c r="E22" s="2575"/>
      <c r="F22" s="2575"/>
    </row>
    <row r="23" spans="1:6" ht="20.65" customHeight="1" x14ac:dyDescent="0.2">
      <c r="A23" s="1058"/>
      <c r="B23" s="1059"/>
      <c r="C23" s="1060"/>
      <c r="D23" s="2575"/>
      <c r="E23" s="2575"/>
      <c r="F23" s="2575"/>
    </row>
    <row r="24" spans="1:6" ht="20.65" customHeight="1" x14ac:dyDescent="0.2">
      <c r="A24" s="1058"/>
      <c r="B24" s="1059"/>
      <c r="C24" s="1060"/>
      <c r="D24" s="2575"/>
      <c r="E24" s="2575"/>
      <c r="F24" s="2575"/>
    </row>
    <row r="25" spans="1:6" ht="20.65" customHeight="1" x14ac:dyDescent="0.2">
      <c r="A25" s="1058"/>
      <c r="B25" s="1059"/>
      <c r="C25" s="1060"/>
      <c r="D25" s="2575"/>
      <c r="E25" s="2575"/>
      <c r="F25" s="2575"/>
    </row>
    <row r="26" spans="1:6" ht="20.65" customHeight="1" x14ac:dyDescent="0.2">
      <c r="A26" s="1058"/>
      <c r="B26" s="1059"/>
      <c r="C26" s="1060"/>
      <c r="D26" s="2575"/>
      <c r="E26" s="2575"/>
      <c r="F26" s="2575"/>
    </row>
    <row r="27" spans="1:6" ht="20.65" customHeight="1" x14ac:dyDescent="0.2">
      <c r="A27" s="1058"/>
      <c r="B27" s="1059"/>
      <c r="C27" s="1060"/>
      <c r="D27" s="2575"/>
      <c r="E27" s="2575"/>
      <c r="F27" s="2575"/>
    </row>
    <row r="28" spans="1:6" ht="20.65" customHeight="1" x14ac:dyDescent="0.2">
      <c r="A28" s="1058"/>
      <c r="B28" s="1059"/>
      <c r="C28" s="1060"/>
      <c r="D28" s="2575"/>
      <c r="E28" s="2575"/>
      <c r="F28" s="2575"/>
    </row>
    <row r="29" spans="1:6" ht="20.65" customHeight="1" x14ac:dyDescent="0.2">
      <c r="A29" s="1058"/>
      <c r="B29" s="1059"/>
      <c r="C29" s="1060"/>
      <c r="D29" s="2575"/>
      <c r="E29" s="2575"/>
      <c r="F29" s="2575"/>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9" t="s">
        <v>1709</v>
      </c>
      <c r="B32" s="2579"/>
      <c r="C32" s="2579"/>
      <c r="D32" s="2579"/>
      <c r="E32" s="2579"/>
      <c r="F32" s="2579"/>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80">
        <f>+C33+C34</f>
        <v>0</v>
      </c>
      <c r="F34" s="2581"/>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2" t="s">
        <v>1573</v>
      </c>
      <c r="C49" s="2582"/>
      <c r="D49" s="2582"/>
      <c r="E49" s="1167"/>
    </row>
    <row r="50" spans="1:5" s="1075" customFormat="1" ht="3.75" customHeight="1" x14ac:dyDescent="0.2">
      <c r="A50" s="1074"/>
      <c r="B50" s="1474"/>
      <c r="C50" s="1474"/>
      <c r="D50" s="1474"/>
      <c r="E50" s="1167"/>
    </row>
    <row r="51" spans="1:5" s="1075" customFormat="1" ht="20.25" customHeight="1" x14ac:dyDescent="0.2">
      <c r="A51" s="1076">
        <v>6</v>
      </c>
      <c r="B51" s="2578" t="s">
        <v>1534</v>
      </c>
      <c r="C51" s="2578"/>
      <c r="D51" s="2578"/>
    </row>
    <row r="52" spans="1:5" ht="14.25" customHeight="1" x14ac:dyDescent="0.2">
      <c r="A52" s="1076"/>
      <c r="B52" s="2578"/>
      <c r="C52" s="2578"/>
      <c r="D52" s="257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zoomScale="110" zoomScaleNormal="110" workbookViewId="0">
      <selection activeCell="D45" sqref="D45:E45"/>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Clay City CUSD 10</v>
      </c>
      <c r="C1" s="2588"/>
      <c r="D1" s="2588"/>
      <c r="E1" s="2588"/>
      <c r="F1" s="2588"/>
      <c r="G1" s="2588"/>
      <c r="H1" s="2588"/>
      <c r="I1" s="2588"/>
      <c r="J1" s="1177"/>
    </row>
    <row r="2" spans="2:10" s="295" customFormat="1" ht="12.75" customHeight="1" x14ac:dyDescent="0.2">
      <c r="B2" s="2589">
        <f>'Single Audit Cover'!E7</f>
        <v>12013010026</v>
      </c>
      <c r="C2" s="2590"/>
      <c r="D2" s="2590"/>
      <c r="E2" s="2590"/>
      <c r="F2" s="2590"/>
      <c r="G2" s="2590"/>
      <c r="H2" s="2590"/>
      <c r="I2" s="2590"/>
      <c r="J2" s="1177"/>
    </row>
    <row r="3" spans="2:10" s="295" customFormat="1" ht="12.75" customHeight="1" x14ac:dyDescent="0.2">
      <c r="B3" s="2591" t="s">
        <v>1274</v>
      </c>
      <c r="C3" s="2592"/>
      <c r="D3" s="2592"/>
      <c r="E3" s="2592"/>
      <c r="F3" s="2592"/>
      <c r="G3" s="2592"/>
      <c r="H3" s="2592"/>
      <c r="I3" s="2592"/>
      <c r="J3" s="1178"/>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1" t="s">
        <v>1273</v>
      </c>
      <c r="C7" s="2592"/>
      <c r="D7" s="2592"/>
      <c r="E7" s="2592"/>
      <c r="F7" s="2592"/>
      <c r="G7" s="2592"/>
      <c r="H7" s="2592"/>
      <c r="I7" s="2592"/>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3" t="s">
        <v>1154</v>
      </c>
      <c r="D11" s="2593"/>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t="s">
        <v>2051</v>
      </c>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t="s">
        <v>2051</v>
      </c>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t="s">
        <v>2051</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t="s">
        <v>2051</v>
      </c>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t="s">
        <v>2051</v>
      </c>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4" t="s">
        <v>2071</v>
      </c>
      <c r="E29" s="2594"/>
      <c r="F29" s="2594"/>
      <c r="G29" s="2594"/>
      <c r="H29" s="2594"/>
      <c r="I29" s="2594"/>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t="s">
        <v>2051</v>
      </c>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5" t="s">
        <v>1728</v>
      </c>
      <c r="D37" s="2596"/>
      <c r="E37" s="2596"/>
      <c r="F37" s="2597"/>
      <c r="G37" s="2595" t="s">
        <v>1575</v>
      </c>
      <c r="H37" s="2596"/>
      <c r="I37" s="2597"/>
    </row>
    <row r="38" spans="2:9" ht="16.5" customHeight="1" x14ac:dyDescent="0.2">
      <c r="B38" s="1199"/>
      <c r="C38" s="2583"/>
      <c r="D38" s="2584"/>
      <c r="E38" s="2584"/>
      <c r="F38" s="2585"/>
      <c r="G38" s="2598"/>
      <c r="H38" s="2599"/>
      <c r="I38" s="2600"/>
    </row>
    <row r="39" spans="2:9" ht="16.5" customHeight="1" x14ac:dyDescent="0.2">
      <c r="B39" s="1199" t="s">
        <v>2071</v>
      </c>
      <c r="C39" s="2583"/>
      <c r="D39" s="2584"/>
      <c r="E39" s="2584"/>
      <c r="F39" s="2585"/>
      <c r="G39" s="2586"/>
      <c r="H39" s="2586"/>
      <c r="I39" s="2586"/>
    </row>
    <row r="40" spans="2:9" ht="16.5" customHeight="1" x14ac:dyDescent="0.2">
      <c r="B40" s="1199"/>
      <c r="C40" s="2583"/>
      <c r="D40" s="2584"/>
      <c r="E40" s="2584"/>
      <c r="F40" s="2585"/>
      <c r="G40" s="2586"/>
      <c r="H40" s="2586"/>
      <c r="I40" s="2586"/>
    </row>
    <row r="41" spans="2:9" ht="16.5" customHeight="1" x14ac:dyDescent="0.2">
      <c r="B41" s="1199"/>
      <c r="C41" s="2583"/>
      <c r="D41" s="2584"/>
      <c r="E41" s="2584"/>
      <c r="F41" s="2585"/>
      <c r="G41" s="2586"/>
      <c r="H41" s="2586"/>
      <c r="I41" s="2586"/>
    </row>
    <row r="42" spans="2:9" ht="16.5" customHeight="1" x14ac:dyDescent="0.2">
      <c r="B42" s="1199"/>
      <c r="C42" s="2583"/>
      <c r="D42" s="2584"/>
      <c r="E42" s="2584"/>
      <c r="F42" s="2585"/>
      <c r="G42" s="2586"/>
      <c r="H42" s="2586"/>
      <c r="I42" s="2586"/>
    </row>
    <row r="43" spans="2:9" ht="16.5" customHeight="1" x14ac:dyDescent="0.2">
      <c r="B43" s="1199"/>
      <c r="C43" s="2601" t="s">
        <v>1576</v>
      </c>
      <c r="D43" s="2602"/>
      <c r="E43" s="2602"/>
      <c r="F43" s="2603"/>
      <c r="G43" s="2604">
        <f>SUM(G38:I42)</f>
        <v>0</v>
      </c>
      <c r="H43" s="2604"/>
      <c r="I43" s="2604"/>
    </row>
    <row r="44" spans="2:9" ht="12.75" customHeight="1" x14ac:dyDescent="0.2"/>
    <row r="45" spans="2:9" ht="12.75" customHeight="1" x14ac:dyDescent="0.2">
      <c r="B45" s="1915" t="str">
        <f>"Total Federal Expenditures for 7/1/"&amp;MID('AFR20'!E2,3,2)-1&amp;"-6/30/"&amp;MID('AFR20'!E2,3,2)</f>
        <v>Total Federal Expenditures for 7/1/19-6/30/20</v>
      </c>
      <c r="C45" s="1916"/>
      <c r="D45" s="2605">
        <v>309274</v>
      </c>
      <c r="E45" s="2606"/>
    </row>
    <row r="46" spans="2:9" ht="5.25" customHeight="1" x14ac:dyDescent="0.2">
      <c r="B46" s="1200"/>
      <c r="D46" s="1201"/>
      <c r="E46" s="1202"/>
    </row>
    <row r="47" spans="2:9" ht="12.75" customHeight="1" x14ac:dyDescent="0.2">
      <c r="B47" s="1075" t="s">
        <v>1577</v>
      </c>
      <c r="C47" s="1075"/>
      <c r="D47" s="1203">
        <f>+G43/D45</f>
        <v>0</v>
      </c>
      <c r="E47" s="1204"/>
      <c r="F47" s="1205"/>
      <c r="I47" s="1206"/>
    </row>
    <row r="48" spans="2:9" ht="9.9499999999999993" customHeight="1" x14ac:dyDescent="0.2"/>
    <row r="49" spans="1:9" x14ac:dyDescent="0.2">
      <c r="B49" s="1137" t="s">
        <v>1262</v>
      </c>
      <c r="C49" s="1057"/>
      <c r="D49" s="1057"/>
      <c r="E49" s="2607" t="s">
        <v>2071</v>
      </c>
      <c r="F49" s="2607"/>
      <c r="G49" s="2607"/>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27" sqref="B2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Clay City CUSD 10</v>
      </c>
      <c r="C1" s="2587"/>
      <c r="D1" s="2587"/>
      <c r="E1" s="2587"/>
      <c r="F1" s="2587"/>
      <c r="G1" s="2587"/>
      <c r="H1" s="2587"/>
      <c r="I1" s="2587"/>
      <c r="J1" s="2587"/>
      <c r="K1" s="2587"/>
      <c r="L1" s="1143"/>
      <c r="M1" s="1143"/>
    </row>
    <row r="2" spans="1:13" ht="12" customHeight="1" x14ac:dyDescent="0.2">
      <c r="B2" s="2589">
        <f>'Single Audit Cover'!E7</f>
        <v>12013010026</v>
      </c>
      <c r="C2" s="2589"/>
      <c r="D2" s="2589"/>
      <c r="E2" s="2589"/>
      <c r="F2" s="2589"/>
      <c r="G2" s="2589"/>
      <c r="H2" s="2589"/>
      <c r="I2" s="2589"/>
      <c r="J2" s="2589"/>
      <c r="K2" s="2589"/>
      <c r="L2" s="1144"/>
      <c r="M2" s="1145"/>
    </row>
    <row r="3" spans="1:13" ht="10.35" customHeight="1" x14ac:dyDescent="0.2">
      <c r="B3" s="2610" t="s">
        <v>1274</v>
      </c>
      <c r="C3" s="2610"/>
      <c r="D3" s="2610"/>
      <c r="E3" s="2610"/>
      <c r="F3" s="2610"/>
      <c r="G3" s="2610"/>
      <c r="H3" s="2610"/>
      <c r="I3" s="2610"/>
      <c r="J3" s="2610"/>
      <c r="K3" s="2610"/>
      <c r="L3" s="1146"/>
      <c r="M3" s="1146"/>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1" t="s">
        <v>1285</v>
      </c>
      <c r="C7" s="2611"/>
      <c r="D7" s="2612"/>
      <c r="E7" s="2612"/>
      <c r="F7" s="2612"/>
      <c r="G7" s="2612"/>
      <c r="H7" s="2612"/>
      <c r="I7" s="2612"/>
      <c r="J7" s="2612"/>
      <c r="K7" s="2612"/>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t="s">
        <v>2051</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9" t="s">
        <v>2072</v>
      </c>
      <c r="C14" s="2609"/>
      <c r="D14" s="2609"/>
      <c r="E14" s="2609"/>
      <c r="F14" s="2609"/>
      <c r="G14" s="2609"/>
      <c r="H14" s="2609"/>
      <c r="I14" s="2609"/>
      <c r="J14" s="2609"/>
      <c r="K14" s="2609"/>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9" t="s">
        <v>2105</v>
      </c>
      <c r="C17" s="2609"/>
      <c r="D17" s="2609"/>
      <c r="E17" s="2609"/>
      <c r="F17" s="2609"/>
      <c r="G17" s="2609"/>
      <c r="H17" s="2609"/>
      <c r="I17" s="2609"/>
      <c r="J17" s="2609"/>
      <c r="K17" s="2609"/>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3" t="s">
        <v>2106</v>
      </c>
      <c r="C20" s="2613"/>
      <c r="D20" s="2609"/>
      <c r="E20" s="2609"/>
      <c r="F20" s="2609"/>
      <c r="G20" s="2609"/>
      <c r="H20" s="2609"/>
      <c r="I20" s="2609"/>
      <c r="J20" s="2609"/>
      <c r="K20" s="2609"/>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9" t="s">
        <v>2073</v>
      </c>
      <c r="C23" s="2609"/>
      <c r="D23" s="2609"/>
      <c r="E23" s="2609"/>
      <c r="F23" s="2609"/>
      <c r="G23" s="2609"/>
      <c r="H23" s="2609"/>
      <c r="I23" s="2609"/>
      <c r="J23" s="2609"/>
      <c r="K23" s="2609"/>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9" t="s">
        <v>2107</v>
      </c>
      <c r="C26" s="2609"/>
      <c r="D26" s="2609"/>
      <c r="E26" s="2609"/>
      <c r="F26" s="2609"/>
      <c r="G26" s="2609"/>
      <c r="H26" s="2609"/>
      <c r="I26" s="2609"/>
      <c r="J26" s="2609"/>
      <c r="K26" s="2609"/>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8" t="s">
        <v>2074</v>
      </c>
      <c r="C29" s="2608"/>
      <c r="D29" s="2609"/>
      <c r="E29" s="2609"/>
      <c r="F29" s="2609"/>
      <c r="G29" s="2609"/>
      <c r="H29" s="2609"/>
      <c r="I29" s="2609"/>
      <c r="J29" s="2609"/>
      <c r="K29" s="2609"/>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8" t="s">
        <v>2075</v>
      </c>
      <c r="C32" s="2608"/>
      <c r="D32" s="2609"/>
      <c r="E32" s="2609"/>
      <c r="F32" s="2609"/>
      <c r="G32" s="2609"/>
      <c r="H32" s="2609"/>
      <c r="I32" s="2609"/>
      <c r="J32" s="2609"/>
      <c r="K32" s="2609"/>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10" zoomScale="110" zoomScaleNormal="110" workbookViewId="0">
      <selection activeCell="O28" sqref="O2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Clay City CUSD 10</v>
      </c>
      <c r="C1" s="2587"/>
      <c r="D1" s="2587"/>
      <c r="E1" s="2587"/>
      <c r="F1" s="2587"/>
      <c r="G1" s="2587"/>
      <c r="H1" s="2587"/>
      <c r="I1" s="2587"/>
      <c r="J1" s="2587"/>
      <c r="K1" s="2587"/>
      <c r="L1" s="1143"/>
      <c r="M1" s="1143"/>
    </row>
    <row r="2" spans="1:13" ht="12" customHeight="1" x14ac:dyDescent="0.2">
      <c r="B2" s="2589">
        <f>'Single Audit Cover'!E7</f>
        <v>12013010026</v>
      </c>
      <c r="C2" s="2589"/>
      <c r="D2" s="2589"/>
      <c r="E2" s="2589"/>
      <c r="F2" s="2589"/>
      <c r="G2" s="2589"/>
      <c r="H2" s="2589"/>
      <c r="I2" s="2589"/>
      <c r="J2" s="2589"/>
      <c r="K2" s="2589"/>
      <c r="L2" s="1144"/>
      <c r="M2" s="1145"/>
    </row>
    <row r="3" spans="1:13" ht="10.35" customHeight="1" x14ac:dyDescent="0.2">
      <c r="B3" s="2610" t="s">
        <v>1274</v>
      </c>
      <c r="C3" s="2610"/>
      <c r="D3" s="2610"/>
      <c r="E3" s="2610"/>
      <c r="F3" s="2610"/>
      <c r="G3" s="2610"/>
      <c r="H3" s="2610"/>
      <c r="I3" s="2610"/>
      <c r="J3" s="2610"/>
      <c r="K3" s="2610"/>
      <c r="L3" s="2033"/>
      <c r="M3" s="2033"/>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1" t="s">
        <v>1285</v>
      </c>
      <c r="C7" s="2611"/>
      <c r="D7" s="2612"/>
      <c r="E7" s="2612"/>
      <c r="F7" s="2612"/>
      <c r="G7" s="2612"/>
      <c r="H7" s="2612"/>
      <c r="I7" s="2612"/>
      <c r="J7" s="2612"/>
      <c r="K7" s="2612"/>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2</v>
      </c>
      <c r="E10" s="300"/>
      <c r="F10" s="1155" t="s">
        <v>1284</v>
      </c>
      <c r="G10" s="1156" t="s">
        <v>2051</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9" t="s">
        <v>2108</v>
      </c>
      <c r="C14" s="2609"/>
      <c r="D14" s="2609"/>
      <c r="E14" s="2609"/>
      <c r="F14" s="2609"/>
      <c r="G14" s="2609"/>
      <c r="H14" s="2609"/>
      <c r="I14" s="2609"/>
      <c r="J14" s="2609"/>
      <c r="K14" s="2609"/>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9" t="s">
        <v>2109</v>
      </c>
      <c r="C17" s="2609"/>
      <c r="D17" s="2609"/>
      <c r="E17" s="2609"/>
      <c r="F17" s="2609"/>
      <c r="G17" s="2609"/>
      <c r="H17" s="2609"/>
      <c r="I17" s="2609"/>
      <c r="J17" s="2609"/>
      <c r="K17" s="2609"/>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3" t="s">
        <v>2076</v>
      </c>
      <c r="C20" s="2613"/>
      <c r="D20" s="2609"/>
      <c r="E20" s="2609"/>
      <c r="F20" s="2609"/>
      <c r="G20" s="2609"/>
      <c r="H20" s="2609"/>
      <c r="I20" s="2609"/>
      <c r="J20" s="2609"/>
      <c r="K20" s="2609"/>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9" t="s">
        <v>2110</v>
      </c>
      <c r="C23" s="2609"/>
      <c r="D23" s="2609"/>
      <c r="E23" s="2609"/>
      <c r="F23" s="2609"/>
      <c r="G23" s="2609"/>
      <c r="H23" s="2609"/>
      <c r="I23" s="2609"/>
      <c r="J23" s="2609"/>
      <c r="K23" s="2609"/>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9" t="s">
        <v>2111</v>
      </c>
      <c r="C26" s="2609"/>
      <c r="D26" s="2609"/>
      <c r="E26" s="2609"/>
      <c r="F26" s="2609"/>
      <c r="G26" s="2609"/>
      <c r="H26" s="2609"/>
      <c r="I26" s="2609"/>
      <c r="J26" s="2609"/>
      <c r="K26" s="2609"/>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8" t="s">
        <v>2077</v>
      </c>
      <c r="C29" s="2608"/>
      <c r="D29" s="2609"/>
      <c r="E29" s="2609"/>
      <c r="F29" s="2609"/>
      <c r="G29" s="2609"/>
      <c r="H29" s="2609"/>
      <c r="I29" s="2609"/>
      <c r="J29" s="2609"/>
      <c r="K29" s="2609"/>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8" t="s">
        <v>2112</v>
      </c>
      <c r="C32" s="2608"/>
      <c r="D32" s="2609"/>
      <c r="E32" s="2609"/>
      <c r="F32" s="2609"/>
      <c r="G32" s="2609"/>
      <c r="H32" s="2609"/>
      <c r="I32" s="2609"/>
      <c r="J32" s="2609"/>
      <c r="K32" s="2609"/>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Clay City CUSD 10</v>
      </c>
      <c r="C1" s="2614"/>
      <c r="D1" s="2614"/>
      <c r="E1" s="2614"/>
      <c r="F1" s="2614"/>
      <c r="G1" s="2614"/>
      <c r="H1" s="2614"/>
      <c r="I1" s="2614"/>
      <c r="J1" s="2614"/>
      <c r="K1" s="2614"/>
      <c r="L1" s="1220"/>
    </row>
    <row r="2" spans="1:12" ht="12.75" customHeight="1" x14ac:dyDescent="0.2">
      <c r="B2" s="2615">
        <f>'Single Audit Cover'!E7</f>
        <v>12013010026</v>
      </c>
      <c r="C2" s="2615"/>
      <c r="D2" s="2615"/>
      <c r="E2" s="2615"/>
      <c r="F2" s="2615"/>
      <c r="G2" s="2615"/>
      <c r="H2" s="2615"/>
      <c r="I2" s="2615"/>
      <c r="J2" s="2615"/>
      <c r="K2" s="2615"/>
      <c r="L2" s="1221"/>
    </row>
    <row r="3" spans="1:12" ht="12.75" customHeight="1" x14ac:dyDescent="0.2">
      <c r="B3" s="2610" t="s">
        <v>1274</v>
      </c>
      <c r="C3" s="2610"/>
      <c r="D3" s="2610"/>
      <c r="E3" s="2610"/>
      <c r="F3" s="2610"/>
      <c r="G3" s="2610"/>
      <c r="H3" s="2610"/>
      <c r="I3" s="2610"/>
      <c r="J3" s="2610"/>
      <c r="K3" s="2610"/>
      <c r="L3" s="1146"/>
    </row>
    <row r="4" spans="1:12" ht="12.75" customHeight="1" x14ac:dyDescent="0.2">
      <c r="B4" s="2610" t="str">
        <f>'Single Audit Cover'!A4</f>
        <v>Year Ending June 30, 2020</v>
      </c>
      <c r="C4" s="2610"/>
      <c r="D4" s="2610"/>
      <c r="E4" s="2610"/>
      <c r="F4" s="2610"/>
      <c r="G4" s="2610"/>
      <c r="H4" s="2610"/>
      <c r="I4" s="2610"/>
      <c r="J4" s="2610"/>
      <c r="K4" s="2610"/>
      <c r="L4" s="1146"/>
    </row>
    <row r="5" spans="1:12" ht="5.25" customHeight="1" x14ac:dyDescent="0.2">
      <c r="B5" s="1035" t="s">
        <v>1159</v>
      </c>
      <c r="C5" s="1035"/>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4"/>
      <c r="G12" s="2594"/>
      <c r="H12" s="2594"/>
      <c r="I12" s="2594"/>
      <c r="J12" s="2594"/>
      <c r="K12" s="259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7"/>
      <c r="E14" s="2617"/>
      <c r="F14" s="2617"/>
      <c r="H14" s="1229" t="s">
        <v>1292</v>
      </c>
      <c r="I14" s="2618"/>
      <c r="J14" s="2618"/>
      <c r="K14" s="2618"/>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8"/>
      <c r="E16" s="2618"/>
      <c r="F16" s="2618"/>
      <c r="G16" s="2618"/>
      <c r="H16" s="2618"/>
      <c r="I16" s="2618"/>
      <c r="J16" s="2618"/>
      <c r="K16" s="2618"/>
      <c r="L16" s="300"/>
    </row>
    <row r="17" spans="2:12" ht="13.5" customHeight="1" x14ac:dyDescent="0.2">
      <c r="B17" s="1155" t="s">
        <v>1290</v>
      </c>
      <c r="C17" s="1155"/>
      <c r="D17" s="2619"/>
      <c r="E17" s="2619"/>
      <c r="F17" s="2619"/>
      <c r="G17" s="2619"/>
      <c r="H17" s="2619"/>
      <c r="I17" s="2619"/>
      <c r="J17" s="2619"/>
      <c r="K17" s="261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9"/>
      <c r="C20" s="2609"/>
      <c r="D20" s="2609"/>
      <c r="E20" s="2609"/>
      <c r="F20" s="2609"/>
      <c r="G20" s="2609"/>
      <c r="H20" s="2609"/>
      <c r="I20" s="2609"/>
      <c r="J20" s="2609"/>
      <c r="K20" s="2609"/>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7" t="str">
        <f>'Single Audit Cover'!A7</f>
        <v xml:space="preserve"> Clay City CUSD 10</v>
      </c>
      <c r="C1" s="2587"/>
      <c r="D1" s="2587"/>
      <c r="E1" s="1239"/>
    </row>
    <row r="2" spans="2:5" s="1057" customFormat="1" ht="12.75" customHeight="1" x14ac:dyDescent="0.2">
      <c r="B2" s="2589">
        <f>'Single Audit Cover'!E7</f>
        <v>12013010026</v>
      </c>
      <c r="C2" s="2589"/>
      <c r="D2" s="2589"/>
      <c r="E2" s="1240"/>
    </row>
    <row r="3" spans="2:5" ht="12.75" customHeight="1" x14ac:dyDescent="0.2">
      <c r="B3" s="2610" t="s">
        <v>1743</v>
      </c>
      <c r="C3" s="2610"/>
      <c r="D3" s="2610"/>
      <c r="E3" s="1049"/>
    </row>
    <row r="4" spans="2:5" s="1057" customFormat="1" ht="12.75" customHeight="1" x14ac:dyDescent="0.2">
      <c r="B4" s="2620" t="str">
        <f>'Single Audit Cover'!A4</f>
        <v>Year Ending June 30, 2020</v>
      </c>
      <c r="C4" s="2620"/>
      <c r="D4" s="2620"/>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2034" t="s">
        <v>2078</v>
      </c>
      <c r="C7" s="302"/>
      <c r="D7" s="302"/>
      <c r="E7" s="302"/>
    </row>
    <row r="8" spans="2:5" ht="13.5" customHeight="1" x14ac:dyDescent="0.2">
      <c r="B8" s="203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purl.org/dc/dcmitype/"/>
    <ds:schemaRef ds:uri="http://www.w3.org/XML/1998/namespace"/>
    <ds:schemaRef ds:uri="http://schemas.microsoft.com/sharepoint/v3"/>
    <ds:schemaRef ds:uri="http://purl.org/dc/elements/1.1/"/>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2020-11-12T18:21:59Z</cp:lastPrinted>
  <dcterms:created xsi:type="dcterms:W3CDTF">2003-10-29T19:06:34Z</dcterms:created>
  <dcterms:modified xsi:type="dcterms:W3CDTF">2020-11-30T23:48:14Z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